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ustomProperty18.bin" ContentType="application/vnd.openxmlformats-officedocument.spreadsheetml.customProperty"/>
  <Override PartName="/xl/customProperty19.bin" ContentType="application/vnd.openxmlformats-officedocument.spreadsheetml.customProperty"/>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bconnolly\Documents\"/>
    </mc:Choice>
  </mc:AlternateContent>
  <bookViews>
    <workbookView xWindow="240" yWindow="110" windowWidth="17040" windowHeight="6690" tabRatio="713"/>
  </bookViews>
  <sheets>
    <sheet name="Table of Contents" sheetId="1" r:id="rId1"/>
    <sheet name="SCH 1" sheetId="2" r:id="rId2"/>
    <sheet name="SCH 2" sheetId="3" r:id="rId3"/>
    <sheet name="SCH 2-Misc Receipts" sheetId="4" r:id="rId4"/>
    <sheet name="SCH 3" sheetId="5" r:id="rId5"/>
    <sheet name="SCH 4" sheetId="6" r:id="rId6"/>
    <sheet name="SCH 5" sheetId="7" r:id="rId7"/>
    <sheet name="SCH 6" sheetId="8" r:id="rId8"/>
    <sheet name="SCH 6 Supplemental" sheetId="9" r:id="rId9"/>
    <sheet name="SCH 7" sheetId="10" r:id="rId10"/>
    <sheet name="SCH 8" sheetId="11" r:id="rId11"/>
    <sheet name="SCH 9" sheetId="12" r:id="rId12"/>
    <sheet name="SCH 10" sheetId="13" r:id="rId13"/>
    <sheet name="SCH 11" sheetId="14" r:id="rId14"/>
    <sheet name="SCH 12" sheetId="15" r:id="rId15"/>
    <sheet name="SCH 13" sheetId="16" r:id="rId16"/>
    <sheet name="SCH 14" sheetId="17" r:id="rId17"/>
    <sheet name="SCH 15" sheetId="18" r:id="rId18"/>
    <sheet name="SCH 16" sheetId="19" r:id="rId19"/>
    <sheet name="SCH 17 pg1" sheetId="20" r:id="rId20"/>
    <sheet name="SCH 17 pg2" sheetId="21" r:id="rId21"/>
    <sheet name="SCH 18" sheetId="22" r:id="rId22"/>
    <sheet name="SCH 19" sheetId="23" r:id="rId23"/>
    <sheet name="SCH 20" sheetId="24" r:id="rId24"/>
    <sheet name="SCH 20a" sheetId="25" r:id="rId25"/>
    <sheet name="SCH 20b" sheetId="26" r:id="rId26"/>
    <sheet name="SCH 20c" sheetId="27" r:id="rId27"/>
    <sheet name="SCH 21" sheetId="28" r:id="rId28"/>
    <sheet name="SCH 22" sheetId="29" r:id="rId29"/>
    <sheet name="SCH 23" sheetId="30" r:id="rId30"/>
    <sheet name="SCH 24" sheetId="31" r:id="rId31"/>
    <sheet name="SCH 25 " sheetId="32" r:id="rId32"/>
    <sheet name="SCH 26" sheetId="33" r:id="rId33"/>
    <sheet name="SCH 27" sheetId="34" r:id="rId34"/>
    <sheet name="SCH 28" sheetId="35" r:id="rId35"/>
    <sheet name="SCH 29" sheetId="36" r:id="rId36"/>
    <sheet name="SCH 30" sheetId="37" r:id="rId37"/>
    <sheet name="SCH 31" sheetId="38" r:id="rId38"/>
    <sheet name="SCH 32" sheetId="39" r:id="rId39"/>
    <sheet name="SCH 33" sheetId="40" r:id="rId40"/>
    <sheet name="Appendix" sheetId="41" r:id="rId41"/>
  </sheets>
  <definedNames>
    <definedName name="_1PAGE_1" localSheetId="13">'SCH 11'!$A$3:$I$31</definedName>
    <definedName name="_1SCHEDULE_18">'SCH 18'!$A$3:$Q$9</definedName>
    <definedName name="_xlnm._FilterDatabase" localSheetId="40" hidden="1">Appendix!$A$9:$E$162</definedName>
    <definedName name="_xlnm._FilterDatabase" localSheetId="11" hidden="1">'SCH 9'!$A$112:$S$157</definedName>
    <definedName name="_pg1">'SCH 16'!$A$3:$Q$56</definedName>
    <definedName name="_pg2">'SCH 16'!$R$3:$AC$56</definedName>
    <definedName name="_pg3">'SCH 16'!$AD$3:$AS$56</definedName>
    <definedName name="_SCH1">'SCH 1'!$A$3:$I$45</definedName>
    <definedName name="_SCH12" localSheetId="13">'SCH 11'!$A$3:$I$28</definedName>
    <definedName name="_SCH2" localSheetId="2">'SCH 2'!$A$3:$R$71</definedName>
    <definedName name="_SCH2" localSheetId="3">'SCH 2-Misc Receipts'!$A$3:$Q$117</definedName>
    <definedName name="_SCH2" localSheetId="5">'SCH 4'!$A$3:$AB$48</definedName>
    <definedName name="_SCH2">#REF!</definedName>
    <definedName name="_SCH3">'SCH 3'!$A$3:$Q$53</definedName>
    <definedName name="check">'SCH 18'!$Q$3:$T$9</definedName>
    <definedName name="copyalrs33103" localSheetId="39">#REF!</definedName>
    <definedName name="copyalrs33103">'SCH 11'!$A$3:$I$28</definedName>
    <definedName name="DIFFERENCE">'SCH 23'!$A$3:$AE$72</definedName>
    <definedName name="FINAL" localSheetId="27">'SCH 21'!$A$3:$AE$99</definedName>
    <definedName name="FINAL" localSheetId="28">'SCH 22'!$A$3:$AE$87</definedName>
    <definedName name="FINAL" localSheetId="31">'SCH 25 '!$A$3:$AA$60</definedName>
    <definedName name="FINAL" localSheetId="32">'SCH 26'!$A$3:$AA$20</definedName>
    <definedName name="GF" localSheetId="27">'SCH 21'!$A$3:$AE$100</definedName>
    <definedName name="GF" localSheetId="28">'SCH 22'!$A$3:$AF$89</definedName>
    <definedName name="GF" localSheetId="31">'SCH 25 '!$A$3:$AB$60</definedName>
    <definedName name="GF" localSheetId="32">'SCH 26'!$A$3:$AB$20</definedName>
    <definedName name="Page_1" localSheetId="5">'SCH 4'!$A$3:$T$51</definedName>
    <definedName name="Page_1">#REF!</definedName>
    <definedName name="Page_2" localSheetId="5">'SCH 4'!$U$3:$AJ$51</definedName>
    <definedName name="Page_2">#REF!</definedName>
    <definedName name="PAGE1" localSheetId="15">'SCH 13'!$A$3:$J$29</definedName>
    <definedName name="page1" localSheetId="38">'SCH 32'!$A$3:$M$73</definedName>
    <definedName name="page1" localSheetId="0">'Table of Contents'!$A$6:$J$28</definedName>
    <definedName name="PAGE2" localSheetId="15">'SCH 13'!$A$37:$J$51</definedName>
    <definedName name="page2" localSheetId="38">'SCH 32'!$A$75:$M$135</definedName>
    <definedName name="page2" localSheetId="0">'Table of Contents'!$A$29:$J$69</definedName>
    <definedName name="page3">'SCH 32'!$A$136:$M$213</definedName>
    <definedName name="_xlnm.Print_Area" localSheetId="40">Appendix!$A$1:$E$166</definedName>
    <definedName name="_xlnm.Print_Area" localSheetId="1">'SCH 1'!$A$3:$K$47</definedName>
    <definedName name="_xlnm.Print_Area" localSheetId="12">'SCH 10'!$A$3:$I$34</definedName>
    <definedName name="_xlnm.Print_Area" localSheetId="13">'SCH 11'!$A$3:$I$30</definedName>
    <definedName name="_xlnm.Print_Area" localSheetId="14">'SCH 12'!$A$3:$I$34</definedName>
    <definedName name="_xlnm.Print_Area" localSheetId="15">'SCH 13'!$A$2:$I$47</definedName>
    <definedName name="_xlnm.Print_Area" localSheetId="16">'SCH 14'!$A$2:$Q$53</definedName>
    <definedName name="_xlnm.Print_Area" localSheetId="17">'SCH 15'!$A$3:$Q$66</definedName>
    <definedName name="_xlnm.Print_Area" localSheetId="18">'SCH 16'!$A$3:$AS$54</definedName>
    <definedName name="_xlnm.Print_Area" localSheetId="19">'SCH 17 pg1'!$A$3:$S$47</definedName>
    <definedName name="_xlnm.Print_Area" localSheetId="20">'SCH 17 pg2'!$A$3:$Y$48</definedName>
    <definedName name="_xlnm.Print_Area" localSheetId="21">'SCH 18'!$A$3:$S$42</definedName>
    <definedName name="_xlnm.Print_Area" localSheetId="22">'SCH 19'!$A$3:$AQ$36</definedName>
    <definedName name="_xlnm.Print_Area" localSheetId="2">'SCH 2'!$A$3:$V$72</definedName>
    <definedName name="_xlnm.Print_Area" localSheetId="23">'SCH 20'!$A$2:$V$35</definedName>
    <definedName name="_xlnm.Print_Area" localSheetId="24">'SCH 20a'!$A$3:$X$40</definedName>
    <definedName name="_xlnm.Print_Area" localSheetId="25">'SCH 20b'!$A$3:$X$62</definedName>
    <definedName name="_xlnm.Print_Area" localSheetId="26">'SCH 20c'!$A$3:$X$50</definedName>
    <definedName name="_xlnm.Print_Area" localSheetId="27">'SCH 21'!$A$3:$AE$104</definedName>
    <definedName name="_xlnm.Print_Area" localSheetId="28">'SCH 22'!$A$3:$AE$89</definedName>
    <definedName name="_xlnm.Print_Area" localSheetId="29">'SCH 23'!$A$3:$AE$70</definedName>
    <definedName name="_xlnm.Print_Area" localSheetId="30">'SCH 24'!$A$3:$I$37</definedName>
    <definedName name="_xlnm.Print_Area" localSheetId="31">'SCH 25 '!$A$3:$AB$62</definedName>
    <definedName name="_xlnm.Print_Area" localSheetId="32">'SCH 26'!$A$14:$AA$21</definedName>
    <definedName name="_xlnm.Print_Area" localSheetId="33">'SCH 27'!$A$2:$I$101</definedName>
    <definedName name="_xlnm.Print_Area" localSheetId="34">'SCH 28'!$A$3:$L$47</definedName>
    <definedName name="_xlnm.Print_Area" localSheetId="35">'SCH 29'!$A$3:$Z$54</definedName>
    <definedName name="_xlnm.Print_Area" localSheetId="3">'SCH 2-Misc Receipts'!$A$3:$U$116</definedName>
    <definedName name="_xlnm.Print_Area" localSheetId="4">'SCH 3'!$A$3:$U$55</definedName>
    <definedName name="_xlnm.Print_Area" localSheetId="36">'SCH 30'!$A$3:$Q$31</definedName>
    <definedName name="_xlnm.Print_Area" localSheetId="37">'SCH 31'!$A$3:$N$62</definedName>
    <definedName name="_xlnm.Print_Area" localSheetId="38">'SCH 32'!$A$3:$M$195</definedName>
    <definedName name="_xlnm.Print_Area" localSheetId="39">'SCH 33'!$A$3:$K$332</definedName>
    <definedName name="_xlnm.Print_Area" localSheetId="5">'SCH 4'!$A$3:$AJ$51</definedName>
    <definedName name="_xlnm.Print_Area" localSheetId="6">'SCH 5'!$A$3:$W$49</definedName>
    <definedName name="_xlnm.Print_Area" localSheetId="7">'SCH 6'!$A$3:$U$70</definedName>
    <definedName name="_xlnm.Print_Area" localSheetId="8">'SCH 6 Supplemental'!$A$3:$U$70</definedName>
    <definedName name="_xlnm.Print_Area" localSheetId="9">'SCH 7'!$A$3:$O$59</definedName>
    <definedName name="_xlnm.Print_Area" localSheetId="10">'SCH 8'!$A$3:$S$40</definedName>
    <definedName name="_xlnm.Print_Area" localSheetId="11">'SCH 9'!$A$3:$S$454</definedName>
    <definedName name="_xlnm.Print_Area" localSheetId="0">'Table of Contents'!$A$1:$J$70</definedName>
    <definedName name="_xlnm.Print_Area">#REF!</definedName>
    <definedName name="_xlnm.Print_Titles" localSheetId="40">Appendix!$2:$9</definedName>
    <definedName name="_xlnm.Print_Titles" localSheetId="15">'SCH 13'!$3:$7</definedName>
    <definedName name="_xlnm.Print_Titles" localSheetId="18">'SCH 16'!$A:$E,'SCH 16'!$3:$11</definedName>
    <definedName name="_xlnm.Print_Titles" localSheetId="22">'SCH 19'!$A:$A</definedName>
    <definedName name="_xlnm.Print_Titles" localSheetId="29">'SCH 23'!$3:$16</definedName>
    <definedName name="_xlnm.Print_Titles" localSheetId="32">'SCH 26'!$3:$13</definedName>
    <definedName name="_xlnm.Print_Titles" localSheetId="5">'SCH 4'!$A:$A</definedName>
    <definedName name="_xlnm.Print_Titles" localSheetId="0">'Table of Contents'!$1:$14</definedName>
    <definedName name="_xlnm.Print_Titles">#N/A</definedName>
    <definedName name="SCH_16_print">'SCH 15'!$A$3:$U$67</definedName>
    <definedName name="Sch_19_print">'SCH 18'!$A$3:$Q$9</definedName>
    <definedName name="Sch_5_print">'SCH 5'!$A$3:$D$42</definedName>
    <definedName name="Sch_8_print">'SCH 8'!$A$16:$Q$39</definedName>
    <definedName name="Sch_9_print" localSheetId="11">'SCH 9'!$A$15:$S$34</definedName>
    <definedName name="Sch_9_print">#REF!</definedName>
    <definedName name="Sched30">'SCH 31'!$B$3:$E$26</definedName>
    <definedName name="SCHEDULE_15">'SCH 15'!$A$3:$U$67</definedName>
    <definedName name="SCHEDULE_18">'SCH 18'!$A$3:$Q$9</definedName>
    <definedName name="Schedule_25">'SCH 24'!$A$3:$I$39</definedName>
    <definedName name="Schedule12" localSheetId="39">#REF!</definedName>
    <definedName name="Schedule12">'SCH 12'!$A$3:$J$41</definedName>
    <definedName name="schedule2" localSheetId="12">'SCH 10'!$A$3:$I$32</definedName>
    <definedName name="SRFED">'SCH 23'!$A$3:$AE$66</definedName>
    <definedName name="STATE_OF_NEW_YORK" localSheetId="12">'SCH 10'!$A$3:$I$32</definedName>
    <definedName name="TOTALS">'SCH 23'!$A$3:$AE$72</definedName>
    <definedName name="Z_0CC7DE5F_1794_42F9_A27A_C86EF3A9D6CB_.wvu.FilterData" localSheetId="40" hidden="1">Appendix!$A$9:$E$162</definedName>
    <definedName name="Z_0CC7DE5F_1794_42F9_A27A_C86EF3A9D6CB_.wvu.FilterData" localSheetId="11" hidden="1">'SCH 9'!$A$112:$S$157</definedName>
    <definedName name="Z_0CC7DE5F_1794_42F9_A27A_C86EF3A9D6CB_.wvu.PrintArea" localSheetId="40" hidden="1">Appendix!$A$1:$E$164</definedName>
    <definedName name="Z_0CC7DE5F_1794_42F9_A27A_C86EF3A9D6CB_.wvu.PrintArea" localSheetId="1" hidden="1">'SCH 1'!$A$3:$K$47</definedName>
    <definedName name="Z_0CC7DE5F_1794_42F9_A27A_C86EF3A9D6CB_.wvu.PrintArea" localSheetId="12" hidden="1">'SCH 10'!$A$3:$I$34</definedName>
    <definedName name="Z_0CC7DE5F_1794_42F9_A27A_C86EF3A9D6CB_.wvu.PrintArea" localSheetId="13" hidden="1">'SCH 11'!$A$3:$I$30</definedName>
    <definedName name="Z_0CC7DE5F_1794_42F9_A27A_C86EF3A9D6CB_.wvu.PrintArea" localSheetId="14" hidden="1">'SCH 12'!$A$3:$I$34</definedName>
    <definedName name="Z_0CC7DE5F_1794_42F9_A27A_C86EF3A9D6CB_.wvu.PrintArea" localSheetId="15" hidden="1">'SCH 13'!$A$2:$I$47</definedName>
    <definedName name="Z_0CC7DE5F_1794_42F9_A27A_C86EF3A9D6CB_.wvu.PrintArea" localSheetId="16" hidden="1">'SCH 14'!$A$2:$Q$52</definedName>
    <definedName name="Z_0CC7DE5F_1794_42F9_A27A_C86EF3A9D6CB_.wvu.PrintArea" localSheetId="17" hidden="1">'SCH 15'!$A$3:$Q$66</definedName>
    <definedName name="Z_0CC7DE5F_1794_42F9_A27A_C86EF3A9D6CB_.wvu.PrintArea" localSheetId="18" hidden="1">'SCH 16'!$A$3:$AS$54</definedName>
    <definedName name="Z_0CC7DE5F_1794_42F9_A27A_C86EF3A9D6CB_.wvu.PrintArea" localSheetId="19" hidden="1">'SCH 17 pg1'!$A$3:$S$47</definedName>
    <definedName name="Z_0CC7DE5F_1794_42F9_A27A_C86EF3A9D6CB_.wvu.PrintArea" localSheetId="20" hidden="1">'SCH 17 pg2'!$A$3:$Y$50</definedName>
    <definedName name="Z_0CC7DE5F_1794_42F9_A27A_C86EF3A9D6CB_.wvu.PrintArea" localSheetId="21" hidden="1">'SCH 18'!$A$3:$S$42</definedName>
    <definedName name="Z_0CC7DE5F_1794_42F9_A27A_C86EF3A9D6CB_.wvu.PrintArea" localSheetId="22" hidden="1">'SCH 19'!$A$3:$AQ$36</definedName>
    <definedName name="Z_0CC7DE5F_1794_42F9_A27A_C86EF3A9D6CB_.wvu.PrintArea" localSheetId="2" hidden="1">'SCH 2'!$A$3:$V$72</definedName>
    <definedName name="Z_0CC7DE5F_1794_42F9_A27A_C86EF3A9D6CB_.wvu.PrintArea" localSheetId="23" hidden="1">'SCH 20'!$A$2:$V$35</definedName>
    <definedName name="Z_0CC7DE5F_1794_42F9_A27A_C86EF3A9D6CB_.wvu.PrintArea" localSheetId="24" hidden="1">'SCH 20a'!$A$3:$X$40</definedName>
    <definedName name="Z_0CC7DE5F_1794_42F9_A27A_C86EF3A9D6CB_.wvu.PrintArea" localSheetId="25" hidden="1">'SCH 20b'!$A$3:$X$62</definedName>
    <definedName name="Z_0CC7DE5F_1794_42F9_A27A_C86EF3A9D6CB_.wvu.PrintArea" localSheetId="26" hidden="1">'SCH 20c'!$A$3:$X$50</definedName>
    <definedName name="Z_0CC7DE5F_1794_42F9_A27A_C86EF3A9D6CB_.wvu.PrintArea" localSheetId="27" hidden="1">'SCH 21'!$A$3:$AE$104</definedName>
    <definedName name="Z_0CC7DE5F_1794_42F9_A27A_C86EF3A9D6CB_.wvu.PrintArea" localSheetId="28" hidden="1">'SCH 22'!$A$3:$AE$89</definedName>
    <definedName name="Z_0CC7DE5F_1794_42F9_A27A_C86EF3A9D6CB_.wvu.PrintArea" localSheetId="29" hidden="1">'SCH 23'!$A$3:$AE$70</definedName>
    <definedName name="Z_0CC7DE5F_1794_42F9_A27A_C86EF3A9D6CB_.wvu.PrintArea" localSheetId="30" hidden="1">'SCH 24'!$A$3:$I$37</definedName>
    <definedName name="Z_0CC7DE5F_1794_42F9_A27A_C86EF3A9D6CB_.wvu.PrintArea" localSheetId="31" hidden="1">'SCH 25 '!$A$3:$AB$62</definedName>
    <definedName name="Z_0CC7DE5F_1794_42F9_A27A_C86EF3A9D6CB_.wvu.PrintArea" localSheetId="32" hidden="1">'SCH 26'!$A$14:$AA$21</definedName>
    <definedName name="Z_0CC7DE5F_1794_42F9_A27A_C86EF3A9D6CB_.wvu.PrintArea" localSheetId="33" hidden="1">'SCH 27'!$A$2:$I$101</definedName>
    <definedName name="Z_0CC7DE5F_1794_42F9_A27A_C86EF3A9D6CB_.wvu.PrintArea" localSheetId="34" hidden="1">'SCH 28'!$A$3:$L$47</definedName>
    <definedName name="Z_0CC7DE5F_1794_42F9_A27A_C86EF3A9D6CB_.wvu.PrintArea" localSheetId="35" hidden="1">'SCH 29'!$A$3:$Z$54</definedName>
    <definedName name="Z_0CC7DE5F_1794_42F9_A27A_C86EF3A9D6CB_.wvu.PrintArea" localSheetId="3" hidden="1">'SCH 2-Misc Receipts'!$A$3:$U$117</definedName>
    <definedName name="Z_0CC7DE5F_1794_42F9_A27A_C86EF3A9D6CB_.wvu.PrintArea" localSheetId="4" hidden="1">'SCH 3'!$A$3:$U$55</definedName>
    <definedName name="Z_0CC7DE5F_1794_42F9_A27A_C86EF3A9D6CB_.wvu.PrintArea" localSheetId="36" hidden="1">'SCH 30'!$A$3:$Q$31</definedName>
    <definedName name="Z_0CC7DE5F_1794_42F9_A27A_C86EF3A9D6CB_.wvu.PrintArea" localSheetId="37" hidden="1">'SCH 31'!$A$3:$N$62</definedName>
    <definedName name="Z_0CC7DE5F_1794_42F9_A27A_C86EF3A9D6CB_.wvu.PrintArea" localSheetId="38" hidden="1">'SCH 32'!$A$3:$M$195</definedName>
    <definedName name="Z_0CC7DE5F_1794_42F9_A27A_C86EF3A9D6CB_.wvu.PrintArea" localSheetId="39" hidden="1">'SCH 33'!$A$3:$K$332</definedName>
    <definedName name="Z_0CC7DE5F_1794_42F9_A27A_C86EF3A9D6CB_.wvu.PrintArea" localSheetId="5" hidden="1">'SCH 4'!$A$3:$AJ$51</definedName>
    <definedName name="Z_0CC7DE5F_1794_42F9_A27A_C86EF3A9D6CB_.wvu.PrintArea" localSheetId="6" hidden="1">'SCH 5'!$A$3:$W$49</definedName>
    <definedName name="Z_0CC7DE5F_1794_42F9_A27A_C86EF3A9D6CB_.wvu.PrintArea" localSheetId="7" hidden="1">'SCH 6'!$A$3:$U$70</definedName>
    <definedName name="Z_0CC7DE5F_1794_42F9_A27A_C86EF3A9D6CB_.wvu.PrintArea" localSheetId="8" hidden="1">'SCH 6 Supplemental'!$A$3:$U$70</definedName>
    <definedName name="Z_0CC7DE5F_1794_42F9_A27A_C86EF3A9D6CB_.wvu.PrintArea" localSheetId="9" hidden="1">'SCH 7'!$A$3:$O$59</definedName>
    <definedName name="Z_0CC7DE5F_1794_42F9_A27A_C86EF3A9D6CB_.wvu.PrintArea" localSheetId="10" hidden="1">'SCH 8'!$A$3:$S$40</definedName>
    <definedName name="Z_0CC7DE5F_1794_42F9_A27A_C86EF3A9D6CB_.wvu.PrintArea" localSheetId="11" hidden="1">'SCH 9'!$A$3:$S$454</definedName>
    <definedName name="Z_0CC7DE5F_1794_42F9_A27A_C86EF3A9D6CB_.wvu.PrintArea" localSheetId="0" hidden="1">'Table of Contents'!$A$1:$J$70</definedName>
    <definedName name="Z_0CC7DE5F_1794_42F9_A27A_C86EF3A9D6CB_.wvu.PrintTitles" localSheetId="40" hidden="1">Appendix!$2:$9</definedName>
    <definedName name="Z_0CC7DE5F_1794_42F9_A27A_C86EF3A9D6CB_.wvu.PrintTitles" localSheetId="15" hidden="1">'SCH 13'!$3:$7</definedName>
    <definedName name="Z_0CC7DE5F_1794_42F9_A27A_C86EF3A9D6CB_.wvu.PrintTitles" localSheetId="18" hidden="1">'SCH 16'!$A:$E,'SCH 16'!$3:$11</definedName>
    <definedName name="Z_0CC7DE5F_1794_42F9_A27A_C86EF3A9D6CB_.wvu.PrintTitles" localSheetId="22" hidden="1">'SCH 19'!$A:$A</definedName>
    <definedName name="Z_0CC7DE5F_1794_42F9_A27A_C86EF3A9D6CB_.wvu.PrintTitles" localSheetId="29" hidden="1">'SCH 23'!$3:$16</definedName>
    <definedName name="Z_0CC7DE5F_1794_42F9_A27A_C86EF3A9D6CB_.wvu.PrintTitles" localSheetId="32" hidden="1">'SCH 26'!$3:$13</definedName>
    <definedName name="Z_0CC7DE5F_1794_42F9_A27A_C86EF3A9D6CB_.wvu.PrintTitles" localSheetId="5" hidden="1">'SCH 4'!$A:$A</definedName>
    <definedName name="Z_0CC7DE5F_1794_42F9_A27A_C86EF3A9D6CB_.wvu.PrintTitles" localSheetId="0" hidden="1">'Table of Contents'!$1:$14</definedName>
    <definedName name="Z_17D9E78F_E50F_4F9C_B2FD_8BC2AE8D1A93_.wvu.Cols" localSheetId="9" hidden="1">'SCH 7'!#REF!</definedName>
    <definedName name="Z_17D9E78F_E50F_4F9C_B2FD_8BC2AE8D1A93_.wvu.PrintArea" localSheetId="7" hidden="1">'SCH 6'!$A$3:$U$70</definedName>
    <definedName name="Z_17D9E78F_E50F_4F9C_B2FD_8BC2AE8D1A93_.wvu.PrintArea" localSheetId="8" hidden="1">'SCH 6 Supplemental'!$A$3:$U$70</definedName>
    <definedName name="Z_17D9E78F_E50F_4F9C_B2FD_8BC2AE8D1A93_.wvu.PrintArea" localSheetId="9" hidden="1">'SCH 7'!$A$3:$O$59</definedName>
    <definedName name="Z_17D9E78F_E50F_4F9C_B2FD_8BC2AE8D1A93_.wvu.Rows" localSheetId="7" hidden="1">'SCH 6'!#REF!</definedName>
    <definedName name="Z_17D9E78F_E50F_4F9C_B2FD_8BC2AE8D1A93_.wvu.Rows" localSheetId="8" hidden="1">'SCH 6 Supplemental'!#REF!,'SCH 6 Supplemental'!$68:$68</definedName>
    <definedName name="Z_2305217D_C078_4CF6_9B74_09BF64FE0B02_.wvu.FilterData" localSheetId="11" hidden="1">'SCH 9'!$A$112:$S$157</definedName>
    <definedName name="Z_2B65B3C9_192A_406F_81D0_33ACDA28F496_.wvu.FilterData" localSheetId="40" hidden="1">Appendix!$A$9:$E$162</definedName>
    <definedName name="Z_2B65B3C9_192A_406F_81D0_33ACDA28F496_.wvu.FilterData" localSheetId="11" hidden="1">'SCH 9'!$A$112:$S$157</definedName>
    <definedName name="Z_2B65B3C9_192A_406F_81D0_33ACDA28F496_.wvu.PrintArea" localSheetId="40" hidden="1">Appendix!$A$1:$E$166</definedName>
    <definedName name="Z_2B65B3C9_192A_406F_81D0_33ACDA28F496_.wvu.PrintArea" localSheetId="1" hidden="1">'SCH 1'!$A$3:$K$47</definedName>
    <definedName name="Z_2B65B3C9_192A_406F_81D0_33ACDA28F496_.wvu.PrintArea" localSheetId="12" hidden="1">'SCH 10'!$A$3:$I$34</definedName>
    <definedName name="Z_2B65B3C9_192A_406F_81D0_33ACDA28F496_.wvu.PrintArea" localSheetId="13" hidden="1">'SCH 11'!$A$3:$I$30</definedName>
    <definedName name="Z_2B65B3C9_192A_406F_81D0_33ACDA28F496_.wvu.PrintArea" localSheetId="14" hidden="1">'SCH 12'!$A$3:$I$34</definedName>
    <definedName name="Z_2B65B3C9_192A_406F_81D0_33ACDA28F496_.wvu.PrintArea" localSheetId="15" hidden="1">'SCH 13'!$A$2:$I$47</definedName>
    <definedName name="Z_2B65B3C9_192A_406F_81D0_33ACDA28F496_.wvu.PrintArea" localSheetId="16" hidden="1">'SCH 14'!$A$2:$Q$53</definedName>
    <definedName name="Z_2B65B3C9_192A_406F_81D0_33ACDA28F496_.wvu.PrintArea" localSheetId="17" hidden="1">'SCH 15'!$A$3:$Q$66</definedName>
    <definedName name="Z_2B65B3C9_192A_406F_81D0_33ACDA28F496_.wvu.PrintArea" localSheetId="18" hidden="1">'SCH 16'!$A$3:$AS$54</definedName>
    <definedName name="Z_2B65B3C9_192A_406F_81D0_33ACDA28F496_.wvu.PrintArea" localSheetId="19" hidden="1">'SCH 17 pg1'!$A$3:$S$47</definedName>
    <definedName name="Z_2B65B3C9_192A_406F_81D0_33ACDA28F496_.wvu.PrintArea" localSheetId="20" hidden="1">'SCH 17 pg2'!$A$3:$Y$48</definedName>
    <definedName name="Z_2B65B3C9_192A_406F_81D0_33ACDA28F496_.wvu.PrintArea" localSheetId="21" hidden="1">'SCH 18'!$A$3:$S$42</definedName>
    <definedName name="Z_2B65B3C9_192A_406F_81D0_33ACDA28F496_.wvu.PrintArea" localSheetId="22" hidden="1">'SCH 19'!$A$3:$AQ$36</definedName>
    <definedName name="Z_2B65B3C9_192A_406F_81D0_33ACDA28F496_.wvu.PrintArea" localSheetId="2" hidden="1">'SCH 2'!$A$3:$V$72</definedName>
    <definedName name="Z_2B65B3C9_192A_406F_81D0_33ACDA28F496_.wvu.PrintArea" localSheetId="23" hidden="1">'SCH 20'!$A$2:$V$35</definedName>
    <definedName name="Z_2B65B3C9_192A_406F_81D0_33ACDA28F496_.wvu.PrintArea" localSheetId="24" hidden="1">'SCH 20a'!$A$3:$X$40</definedName>
    <definedName name="Z_2B65B3C9_192A_406F_81D0_33ACDA28F496_.wvu.PrintArea" localSheetId="25" hidden="1">'SCH 20b'!$A$3:$X$62</definedName>
    <definedName name="Z_2B65B3C9_192A_406F_81D0_33ACDA28F496_.wvu.PrintArea" localSheetId="26" hidden="1">'SCH 20c'!$A$3:$X$50</definedName>
    <definedName name="Z_2B65B3C9_192A_406F_81D0_33ACDA28F496_.wvu.PrintArea" localSheetId="27" hidden="1">'SCH 21'!$A$3:$AE$104</definedName>
    <definedName name="Z_2B65B3C9_192A_406F_81D0_33ACDA28F496_.wvu.PrintArea" localSheetId="28" hidden="1">'SCH 22'!$A$3:$AE$89</definedName>
    <definedName name="Z_2B65B3C9_192A_406F_81D0_33ACDA28F496_.wvu.PrintArea" localSheetId="29" hidden="1">'SCH 23'!$A$3:$AE$70</definedName>
    <definedName name="Z_2B65B3C9_192A_406F_81D0_33ACDA28F496_.wvu.PrintArea" localSheetId="30" hidden="1">'SCH 24'!$A$3:$I$37</definedName>
    <definedName name="Z_2B65B3C9_192A_406F_81D0_33ACDA28F496_.wvu.PrintArea" localSheetId="31" hidden="1">'SCH 25 '!$A$3:$AB$62</definedName>
    <definedName name="Z_2B65B3C9_192A_406F_81D0_33ACDA28F496_.wvu.PrintArea" localSheetId="32" hidden="1">'SCH 26'!$A$14:$AA$21</definedName>
    <definedName name="Z_2B65B3C9_192A_406F_81D0_33ACDA28F496_.wvu.PrintArea" localSheetId="33" hidden="1">'SCH 27'!$A$2:$I$101</definedName>
    <definedName name="Z_2B65B3C9_192A_406F_81D0_33ACDA28F496_.wvu.PrintArea" localSheetId="34" hidden="1">'SCH 28'!$A$3:$L$47</definedName>
    <definedName name="Z_2B65B3C9_192A_406F_81D0_33ACDA28F496_.wvu.PrintArea" localSheetId="35" hidden="1">'SCH 29'!$A$3:$Z$54</definedName>
    <definedName name="Z_2B65B3C9_192A_406F_81D0_33ACDA28F496_.wvu.PrintArea" localSheetId="3" hidden="1">'SCH 2-Misc Receipts'!$A$3:$U$117</definedName>
    <definedName name="Z_2B65B3C9_192A_406F_81D0_33ACDA28F496_.wvu.PrintArea" localSheetId="4" hidden="1">'SCH 3'!$A$3:$U$55</definedName>
    <definedName name="Z_2B65B3C9_192A_406F_81D0_33ACDA28F496_.wvu.PrintArea" localSheetId="36" hidden="1">'SCH 30'!$A$3:$Q$31</definedName>
    <definedName name="Z_2B65B3C9_192A_406F_81D0_33ACDA28F496_.wvu.PrintArea" localSheetId="37" hidden="1">'SCH 31'!$A$3:$N$62</definedName>
    <definedName name="Z_2B65B3C9_192A_406F_81D0_33ACDA28F496_.wvu.PrintArea" localSheetId="38" hidden="1">'SCH 32'!$A$3:$M$195</definedName>
    <definedName name="Z_2B65B3C9_192A_406F_81D0_33ACDA28F496_.wvu.PrintArea" localSheetId="39" hidden="1">'SCH 33'!$A$3:$K$332</definedName>
    <definedName name="Z_2B65B3C9_192A_406F_81D0_33ACDA28F496_.wvu.PrintArea" localSheetId="5" hidden="1">'SCH 4'!$A$3:$AJ$51</definedName>
    <definedName name="Z_2B65B3C9_192A_406F_81D0_33ACDA28F496_.wvu.PrintArea" localSheetId="6" hidden="1">'SCH 5'!$A$3:$W$49</definedName>
    <definedName name="Z_2B65B3C9_192A_406F_81D0_33ACDA28F496_.wvu.PrintArea" localSheetId="7" hidden="1">'SCH 6'!$A$3:$U$70</definedName>
    <definedName name="Z_2B65B3C9_192A_406F_81D0_33ACDA28F496_.wvu.PrintArea" localSheetId="8" hidden="1">'SCH 6 Supplemental'!$A$3:$U$70</definedName>
    <definedName name="Z_2B65B3C9_192A_406F_81D0_33ACDA28F496_.wvu.PrintArea" localSheetId="9" hidden="1">'SCH 7'!$A$3:$O$59</definedName>
    <definedName name="Z_2B65B3C9_192A_406F_81D0_33ACDA28F496_.wvu.PrintArea" localSheetId="10" hidden="1">'SCH 8'!$A$3:$S$40</definedName>
    <definedName name="Z_2B65B3C9_192A_406F_81D0_33ACDA28F496_.wvu.PrintArea" localSheetId="11" hidden="1">'SCH 9'!$A$3:$S$454</definedName>
    <definedName name="Z_2B65B3C9_192A_406F_81D0_33ACDA28F496_.wvu.PrintArea" localSheetId="0" hidden="1">'Table of Contents'!$A$1:$J$70</definedName>
    <definedName name="Z_2B65B3C9_192A_406F_81D0_33ACDA28F496_.wvu.PrintTitles" localSheetId="40" hidden="1">Appendix!$2:$9</definedName>
    <definedName name="Z_2B65B3C9_192A_406F_81D0_33ACDA28F496_.wvu.PrintTitles" localSheetId="15" hidden="1">'SCH 13'!$3:$7</definedName>
    <definedName name="Z_2B65B3C9_192A_406F_81D0_33ACDA28F496_.wvu.PrintTitles" localSheetId="18" hidden="1">'SCH 16'!$A:$E,'SCH 16'!$3:$11</definedName>
    <definedName name="Z_2B65B3C9_192A_406F_81D0_33ACDA28F496_.wvu.PrintTitles" localSheetId="22" hidden="1">'SCH 19'!$A:$A</definedName>
    <definedName name="Z_2B65B3C9_192A_406F_81D0_33ACDA28F496_.wvu.PrintTitles" localSheetId="29" hidden="1">'SCH 23'!$3:$16</definedName>
    <definedName name="Z_2B65B3C9_192A_406F_81D0_33ACDA28F496_.wvu.PrintTitles" localSheetId="32" hidden="1">'SCH 26'!$3:$13</definedName>
    <definedName name="Z_2B65B3C9_192A_406F_81D0_33ACDA28F496_.wvu.PrintTitles" localSheetId="5" hidden="1">'SCH 4'!$A:$A</definedName>
    <definedName name="Z_2B65B3C9_192A_406F_81D0_33ACDA28F496_.wvu.PrintTitles" localSheetId="0" hidden="1">'Table of Contents'!$1:$14</definedName>
    <definedName name="Z_2B65B3C9_192A_406F_81D0_33ACDA28F496_.wvu.Rows" localSheetId="34" hidden="1">'SCH 28'!$72:$73</definedName>
    <definedName name="Z_2F293E0C_46F6_4909_9632_54E30F870621_.wvu.Cols" localSheetId="9" hidden="1">'SCH 7'!#REF!</definedName>
    <definedName name="Z_2F293E0C_46F6_4909_9632_54E30F870621_.wvu.PrintArea" localSheetId="7" hidden="1">'SCH 6'!$A$3:$U$70</definedName>
    <definedName name="Z_2F293E0C_46F6_4909_9632_54E30F870621_.wvu.PrintArea" localSheetId="8" hidden="1">'SCH 6 Supplemental'!$A$3:$U$70</definedName>
    <definedName name="Z_2F293E0C_46F6_4909_9632_54E30F870621_.wvu.PrintArea" localSheetId="9" hidden="1">'SCH 7'!$A$3:$O$59</definedName>
    <definedName name="Z_2F293E0C_46F6_4909_9632_54E30F870621_.wvu.Rows" localSheetId="7" hidden="1">'SCH 6'!#REF!</definedName>
    <definedName name="Z_2F293E0C_46F6_4909_9632_54E30F870621_.wvu.Rows" localSheetId="8" hidden="1">'SCH 6 Supplemental'!#REF!,'SCH 6 Supplemental'!$68:$68</definedName>
    <definedName name="Z_361A7AAB_CC70_464A_B591_67F6D7ED6FBA_.wvu.FilterData" localSheetId="11" hidden="1">'SCH 9'!$A$112:$S$157</definedName>
    <definedName name="Z_361A7AAB_CC70_464A_B591_67F6D7ED6FBA_.wvu.PrintArea" localSheetId="39" hidden="1">'SCH 33'!$A$3:$K$332</definedName>
    <definedName name="Z_361A7AAB_CC70_464A_B591_67F6D7ED6FBA_.wvu.PrintArea" localSheetId="11" hidden="1">'SCH 9'!$A$3:$S$454</definedName>
    <definedName name="Z_3A1FEABB_1463_4BEC_9652_EFF91A972E5E_.wvu.PrintArea" localSheetId="23" hidden="1">'SCH 20'!$A$2:$V$33</definedName>
    <definedName name="Z_3A1FEABB_1463_4BEC_9652_EFF91A972E5E_.wvu.PrintArea" localSheetId="24" hidden="1">'SCH 20a'!$A$3:$X$40</definedName>
    <definedName name="Z_3A1FEABB_1463_4BEC_9652_EFF91A972E5E_.wvu.PrintArea" localSheetId="25" hidden="1">'SCH 20b'!$A$3:$X$62</definedName>
    <definedName name="Z_3A1FEABB_1463_4BEC_9652_EFF91A972E5E_.wvu.PrintArea" localSheetId="26" hidden="1">'SCH 20c'!$A$3:$X$46</definedName>
    <definedName name="Z_3F05455D_E716_4339_B764_ED03EAF4C363_.wvu.FilterData" localSheetId="40" hidden="1">Appendix!$A$9:$E$162</definedName>
    <definedName name="Z_3F05455D_E716_4339_B764_ED03EAF4C363_.wvu.FilterData" localSheetId="11" hidden="1">'SCH 9'!$A$112:$S$157</definedName>
    <definedName name="Z_3F05455D_E716_4339_B764_ED03EAF4C363_.wvu.PrintArea" localSheetId="40" hidden="1">Appendix!$A$1:$E$164</definedName>
    <definedName name="Z_3F05455D_E716_4339_B764_ED03EAF4C363_.wvu.PrintArea" localSheetId="1" hidden="1">'SCH 1'!$A$3:$K$47</definedName>
    <definedName name="Z_3F05455D_E716_4339_B764_ED03EAF4C363_.wvu.PrintArea" localSheetId="12" hidden="1">'SCH 10'!$A$3:$I$34</definedName>
    <definedName name="Z_3F05455D_E716_4339_B764_ED03EAF4C363_.wvu.PrintArea" localSheetId="13" hidden="1">'SCH 11'!$A$3:$I$30</definedName>
    <definedName name="Z_3F05455D_E716_4339_B764_ED03EAF4C363_.wvu.PrintArea" localSheetId="14" hidden="1">'SCH 12'!$A$3:$I$34</definedName>
    <definedName name="Z_3F05455D_E716_4339_B764_ED03EAF4C363_.wvu.PrintArea" localSheetId="15" hidden="1">'SCH 13'!$A$2:$I$47</definedName>
    <definedName name="Z_3F05455D_E716_4339_B764_ED03EAF4C363_.wvu.PrintArea" localSheetId="16" hidden="1">'SCH 14'!$A$2:$Q$53</definedName>
    <definedName name="Z_3F05455D_E716_4339_B764_ED03EAF4C363_.wvu.PrintArea" localSheetId="17" hidden="1">'SCH 15'!$A$3:$Q$66</definedName>
    <definedName name="Z_3F05455D_E716_4339_B764_ED03EAF4C363_.wvu.PrintArea" localSheetId="18" hidden="1">'SCH 16'!$A$3:$AS$54</definedName>
    <definedName name="Z_3F05455D_E716_4339_B764_ED03EAF4C363_.wvu.PrintArea" localSheetId="19" hidden="1">'SCH 17 pg1'!$A$3:$S$47</definedName>
    <definedName name="Z_3F05455D_E716_4339_B764_ED03EAF4C363_.wvu.PrintArea" localSheetId="20" hidden="1">'SCH 17 pg2'!$A$3:$Y$50</definedName>
    <definedName name="Z_3F05455D_E716_4339_B764_ED03EAF4C363_.wvu.PrintArea" localSheetId="21" hidden="1">'SCH 18'!$A$3:$S$42</definedName>
    <definedName name="Z_3F05455D_E716_4339_B764_ED03EAF4C363_.wvu.PrintArea" localSheetId="22" hidden="1">'SCH 19'!$A$3:$AQ$36</definedName>
    <definedName name="Z_3F05455D_E716_4339_B764_ED03EAF4C363_.wvu.PrintArea" localSheetId="2" hidden="1">'SCH 2'!$A$3:$V$72</definedName>
    <definedName name="Z_3F05455D_E716_4339_B764_ED03EAF4C363_.wvu.PrintArea" localSheetId="23" hidden="1">'SCH 20'!$A$2:$V$35</definedName>
    <definedName name="Z_3F05455D_E716_4339_B764_ED03EAF4C363_.wvu.PrintArea" localSheetId="24" hidden="1">'SCH 20a'!$A$3:$X$40</definedName>
    <definedName name="Z_3F05455D_E716_4339_B764_ED03EAF4C363_.wvu.PrintArea" localSheetId="25" hidden="1">'SCH 20b'!$A$3:$X$62</definedName>
    <definedName name="Z_3F05455D_E716_4339_B764_ED03EAF4C363_.wvu.PrintArea" localSheetId="26" hidden="1">'SCH 20c'!$A$3:$X$50</definedName>
    <definedName name="Z_3F05455D_E716_4339_B764_ED03EAF4C363_.wvu.PrintArea" localSheetId="27" hidden="1">'SCH 21'!$A$3:$AE$104</definedName>
    <definedName name="Z_3F05455D_E716_4339_B764_ED03EAF4C363_.wvu.PrintArea" localSheetId="28" hidden="1">'SCH 22'!$A$3:$AE$89</definedName>
    <definedName name="Z_3F05455D_E716_4339_B764_ED03EAF4C363_.wvu.PrintArea" localSheetId="29" hidden="1">'SCH 23'!$A$3:$AE$70</definedName>
    <definedName name="Z_3F05455D_E716_4339_B764_ED03EAF4C363_.wvu.PrintArea" localSheetId="30" hidden="1">'SCH 24'!$A$3:$I$37</definedName>
    <definedName name="Z_3F05455D_E716_4339_B764_ED03EAF4C363_.wvu.PrintArea" localSheetId="31" hidden="1">'SCH 25 '!$A$3:$AB$62</definedName>
    <definedName name="Z_3F05455D_E716_4339_B764_ED03EAF4C363_.wvu.PrintArea" localSheetId="32" hidden="1">'SCH 26'!$A$14:$AA$21</definedName>
    <definedName name="Z_3F05455D_E716_4339_B764_ED03EAF4C363_.wvu.PrintArea" localSheetId="33" hidden="1">'SCH 27'!$A$2:$I$101</definedName>
    <definedName name="Z_3F05455D_E716_4339_B764_ED03EAF4C363_.wvu.PrintArea" localSheetId="34" hidden="1">'SCH 28'!$A$3:$L$47</definedName>
    <definedName name="Z_3F05455D_E716_4339_B764_ED03EAF4C363_.wvu.PrintArea" localSheetId="35" hidden="1">'SCH 29'!$A$3:$Z$54</definedName>
    <definedName name="Z_3F05455D_E716_4339_B764_ED03EAF4C363_.wvu.PrintArea" localSheetId="3" hidden="1">'SCH 2-Misc Receipts'!$A$3:$U$117</definedName>
    <definedName name="Z_3F05455D_E716_4339_B764_ED03EAF4C363_.wvu.PrintArea" localSheetId="4" hidden="1">'SCH 3'!$A$3:$U$55</definedName>
    <definedName name="Z_3F05455D_E716_4339_B764_ED03EAF4C363_.wvu.PrintArea" localSheetId="36" hidden="1">'SCH 30'!$A$3:$Q$31</definedName>
    <definedName name="Z_3F05455D_E716_4339_B764_ED03EAF4C363_.wvu.PrintArea" localSheetId="37" hidden="1">'SCH 31'!$A$3:$N$62</definedName>
    <definedName name="Z_3F05455D_E716_4339_B764_ED03EAF4C363_.wvu.PrintArea" localSheetId="38" hidden="1">'SCH 32'!$A$3:$M$195</definedName>
    <definedName name="Z_3F05455D_E716_4339_B764_ED03EAF4C363_.wvu.PrintArea" localSheetId="39" hidden="1">'SCH 33'!$A$3:$K$332</definedName>
    <definedName name="Z_3F05455D_E716_4339_B764_ED03EAF4C363_.wvu.PrintArea" localSheetId="5" hidden="1">'SCH 4'!$A$3:$AJ$51</definedName>
    <definedName name="Z_3F05455D_E716_4339_B764_ED03EAF4C363_.wvu.PrintArea" localSheetId="6" hidden="1">'SCH 5'!$A$3:$W$49</definedName>
    <definedName name="Z_3F05455D_E716_4339_B764_ED03EAF4C363_.wvu.PrintArea" localSheetId="7" hidden="1">'SCH 6'!$A$3:$U$70</definedName>
    <definedName name="Z_3F05455D_E716_4339_B764_ED03EAF4C363_.wvu.PrintArea" localSheetId="8" hidden="1">'SCH 6 Supplemental'!$A$3:$U$70</definedName>
    <definedName name="Z_3F05455D_E716_4339_B764_ED03EAF4C363_.wvu.PrintArea" localSheetId="9" hidden="1">'SCH 7'!$A$3:$O$59</definedName>
    <definedName name="Z_3F05455D_E716_4339_B764_ED03EAF4C363_.wvu.PrintArea" localSheetId="10" hidden="1">'SCH 8'!$A$3:$S$40</definedName>
    <definedName name="Z_3F05455D_E716_4339_B764_ED03EAF4C363_.wvu.PrintArea" localSheetId="11" hidden="1">'SCH 9'!$A$3:$S$454</definedName>
    <definedName name="Z_3F05455D_E716_4339_B764_ED03EAF4C363_.wvu.PrintArea" localSheetId="0" hidden="1">'Table of Contents'!$A$1:$J$70</definedName>
    <definedName name="Z_3F05455D_E716_4339_B764_ED03EAF4C363_.wvu.PrintTitles" localSheetId="40" hidden="1">Appendix!$2:$9</definedName>
    <definedName name="Z_3F05455D_E716_4339_B764_ED03EAF4C363_.wvu.PrintTitles" localSheetId="15" hidden="1">'SCH 13'!$3:$7</definedName>
    <definedName name="Z_3F05455D_E716_4339_B764_ED03EAF4C363_.wvu.PrintTitles" localSheetId="18" hidden="1">'SCH 16'!$A:$E,'SCH 16'!$3:$11</definedName>
    <definedName name="Z_3F05455D_E716_4339_B764_ED03EAF4C363_.wvu.PrintTitles" localSheetId="22" hidden="1">'SCH 19'!$A:$A</definedName>
    <definedName name="Z_3F05455D_E716_4339_B764_ED03EAF4C363_.wvu.PrintTitles" localSheetId="29" hidden="1">'SCH 23'!$3:$16</definedName>
    <definedName name="Z_3F05455D_E716_4339_B764_ED03EAF4C363_.wvu.PrintTitles" localSheetId="32" hidden="1">'SCH 26'!$3:$13</definedName>
    <definedName name="Z_3F05455D_E716_4339_B764_ED03EAF4C363_.wvu.PrintTitles" localSheetId="5" hidden="1">'SCH 4'!$A:$A</definedName>
    <definedName name="Z_3F05455D_E716_4339_B764_ED03EAF4C363_.wvu.PrintTitles" localSheetId="0" hidden="1">'Table of Contents'!$1:$14</definedName>
    <definedName name="Z_41791D2B_8D7C_4D65_8F0D_308A581A0FA1_.wvu.FilterData" localSheetId="11" hidden="1">'SCH 9'!$A$112:$S$157</definedName>
    <definedName name="Z_41791D2B_8D7C_4D65_8F0D_308A581A0FA1_.wvu.PrintArea" localSheetId="39" hidden="1">'SCH 33'!$A$3:$K$332</definedName>
    <definedName name="Z_41791D2B_8D7C_4D65_8F0D_308A581A0FA1_.wvu.PrintArea" localSheetId="11" hidden="1">'SCH 9'!$A$3:$S$454</definedName>
    <definedName name="Z_4FE4C711_D99E_4BDE_830D_C202D77EE41E_.wvu.PrintArea" localSheetId="23" hidden="1">'SCH 20'!$A$2:$V$33</definedName>
    <definedName name="Z_4FE4C711_D99E_4BDE_830D_C202D77EE41E_.wvu.PrintArea" localSheetId="24" hidden="1">'SCH 20a'!$A$3:$X$40</definedName>
    <definedName name="Z_4FE4C711_D99E_4BDE_830D_C202D77EE41E_.wvu.PrintArea" localSheetId="25" hidden="1">'SCH 20b'!$A$3:$X$62</definedName>
    <definedName name="Z_4FE4C711_D99E_4BDE_830D_C202D77EE41E_.wvu.PrintArea" localSheetId="26" hidden="1">'SCH 20c'!$A$3:$X$46</definedName>
    <definedName name="Z_5D7BBA57_EB2D_4ED9_B5B0_B0583A9BAC0D_.wvu.PrintArea" localSheetId="39" hidden="1">'SCH 33'!$A$3:$K$332</definedName>
    <definedName name="Z_5D7BBA57_EB2D_4ED9_B5B0_B0583A9BAC0D_.wvu.PrintArea" localSheetId="5" hidden="1">'SCH 4'!$A$3:$AJ$51</definedName>
    <definedName name="Z_5D7BBA57_EB2D_4ED9_B5B0_B0583A9BAC0D_.wvu.PrintTitles" localSheetId="5" hidden="1">'SCH 4'!$A:$A</definedName>
    <definedName name="Z_5FE5AB88_E97C_47BF_BE11_48566B8A8577_.wvu.PrintArea" localSheetId="23" hidden="1">'SCH 20'!$A$2:$V$33</definedName>
    <definedName name="Z_5FE5AB88_E97C_47BF_BE11_48566B8A8577_.wvu.PrintArea" localSheetId="24" hidden="1">'SCH 20a'!$A$3:$X$40</definedName>
    <definedName name="Z_5FE5AB88_E97C_47BF_BE11_48566B8A8577_.wvu.PrintArea" localSheetId="25" hidden="1">'SCH 20b'!$A$3:$X$62</definedName>
    <definedName name="Z_5FE5AB88_E97C_47BF_BE11_48566B8A8577_.wvu.PrintArea" localSheetId="26" hidden="1">'SCH 20c'!$A$3:$X$46</definedName>
    <definedName name="Z_61EEA241_9614_4DAC_8318_DF30B583B1F8_.wvu.PrintArea" localSheetId="23" hidden="1">'SCH 20'!$A$2:$V$33</definedName>
    <definedName name="Z_61EEA241_9614_4DAC_8318_DF30B583B1F8_.wvu.PrintArea" localSheetId="24" hidden="1">'SCH 20a'!$A$3:$X$40</definedName>
    <definedName name="Z_61EEA241_9614_4DAC_8318_DF30B583B1F8_.wvu.PrintArea" localSheetId="25" hidden="1">'SCH 20b'!$A$3:$X$62</definedName>
    <definedName name="Z_61EEA241_9614_4DAC_8318_DF30B583B1F8_.wvu.PrintArea" localSheetId="26" hidden="1">'SCH 20c'!$A$3:$X$46</definedName>
    <definedName name="Z_63690CDE_65AE_4C7B_A29C_2201310F321A_.wvu.Cols" localSheetId="9" hidden="1">'SCH 7'!#REF!</definedName>
    <definedName name="Z_63690CDE_65AE_4C7B_A29C_2201310F321A_.wvu.PrintArea" localSheetId="7" hidden="1">'SCH 6'!$A$3:$U$70</definedName>
    <definedName name="Z_63690CDE_65AE_4C7B_A29C_2201310F321A_.wvu.PrintArea" localSheetId="8" hidden="1">'SCH 6 Supplemental'!$A$3:$U$70</definedName>
    <definedName name="Z_63690CDE_65AE_4C7B_A29C_2201310F321A_.wvu.PrintArea" localSheetId="9" hidden="1">'SCH 7'!$A$3:$O$59</definedName>
    <definedName name="Z_63690CDE_65AE_4C7B_A29C_2201310F321A_.wvu.Rows" localSheetId="7" hidden="1">'SCH 6'!#REF!</definedName>
    <definedName name="Z_63690CDE_65AE_4C7B_A29C_2201310F321A_.wvu.Rows" localSheetId="8" hidden="1">'SCH 6 Supplemental'!#REF!,'SCH 6 Supplemental'!$68:$68</definedName>
    <definedName name="Z_6B4403C1_3CA5_4A61_8C3E_03B79A7352E6_.wvu.PrintArea" localSheetId="23" hidden="1">'SCH 20'!$A$2:$V$33</definedName>
    <definedName name="Z_6B4403C1_3CA5_4A61_8C3E_03B79A7352E6_.wvu.PrintArea" localSheetId="24" hidden="1">'SCH 20a'!$A$3:$X$40</definedName>
    <definedName name="Z_6B4403C1_3CA5_4A61_8C3E_03B79A7352E6_.wvu.PrintArea" localSheetId="25" hidden="1">'SCH 20b'!$A$3:$X$62</definedName>
    <definedName name="Z_6B4403C1_3CA5_4A61_8C3E_03B79A7352E6_.wvu.PrintArea" localSheetId="26" hidden="1">'SCH 20c'!$A$3:$X$46</definedName>
    <definedName name="Z_7216CECC_B21C_4986_BE6F_6A6EA2AD5E5C_.wvu.FilterData" localSheetId="11" hidden="1">'SCH 9'!$A$112:$S$157</definedName>
    <definedName name="Z_7216CECC_B21C_4986_BE6F_6A6EA2AD5E5C_.wvu.PrintArea" localSheetId="39" hidden="1">'SCH 33'!$A$3:$K$332</definedName>
    <definedName name="Z_7216CECC_B21C_4986_BE6F_6A6EA2AD5E5C_.wvu.PrintArea" localSheetId="11" hidden="1">'SCH 9'!$A$3:$S$454</definedName>
    <definedName name="Z_93806141_9DF1_4420_AFF4_7FE0DD0F8BC6_.wvu.FilterData" localSheetId="40" hidden="1">Appendix!$A$9:$E$162</definedName>
    <definedName name="Z_93806141_9DF1_4420_AFF4_7FE0DD0F8BC6_.wvu.FilterData" localSheetId="11" hidden="1">'SCH 9'!$A$112:$S$157</definedName>
    <definedName name="Z_93806141_9DF1_4420_AFF4_7FE0DD0F8BC6_.wvu.PrintArea" localSheetId="40" hidden="1">Appendix!$A$1:$E$164</definedName>
    <definedName name="Z_93806141_9DF1_4420_AFF4_7FE0DD0F8BC6_.wvu.PrintArea" localSheetId="1" hidden="1">'SCH 1'!$A$3:$K$47</definedName>
    <definedName name="Z_93806141_9DF1_4420_AFF4_7FE0DD0F8BC6_.wvu.PrintArea" localSheetId="12" hidden="1">'SCH 10'!$A$3:$I$34</definedName>
    <definedName name="Z_93806141_9DF1_4420_AFF4_7FE0DD0F8BC6_.wvu.PrintArea" localSheetId="13" hidden="1">'SCH 11'!$A$3:$I$30</definedName>
    <definedName name="Z_93806141_9DF1_4420_AFF4_7FE0DD0F8BC6_.wvu.PrintArea" localSheetId="14" hidden="1">'SCH 12'!$A$3:$I$34</definedName>
    <definedName name="Z_93806141_9DF1_4420_AFF4_7FE0DD0F8BC6_.wvu.PrintArea" localSheetId="15" hidden="1">'SCH 13'!$A$2:$I$47</definedName>
    <definedName name="Z_93806141_9DF1_4420_AFF4_7FE0DD0F8BC6_.wvu.PrintArea" localSheetId="16" hidden="1">'SCH 14'!$A$2:$Q$53</definedName>
    <definedName name="Z_93806141_9DF1_4420_AFF4_7FE0DD0F8BC6_.wvu.PrintArea" localSheetId="17" hidden="1">'SCH 15'!$A$3:$Q$66</definedName>
    <definedName name="Z_93806141_9DF1_4420_AFF4_7FE0DD0F8BC6_.wvu.PrintArea" localSheetId="18" hidden="1">'SCH 16'!$A$3:$AS$54</definedName>
    <definedName name="Z_93806141_9DF1_4420_AFF4_7FE0DD0F8BC6_.wvu.PrintArea" localSheetId="19" hidden="1">'SCH 17 pg1'!$A$3:$S$47</definedName>
    <definedName name="Z_93806141_9DF1_4420_AFF4_7FE0DD0F8BC6_.wvu.PrintArea" localSheetId="20" hidden="1">'SCH 17 pg2'!$A$3:$Y$48</definedName>
    <definedName name="Z_93806141_9DF1_4420_AFF4_7FE0DD0F8BC6_.wvu.PrintArea" localSheetId="21" hidden="1">'SCH 18'!$A$3:$S$42</definedName>
    <definedName name="Z_93806141_9DF1_4420_AFF4_7FE0DD0F8BC6_.wvu.PrintArea" localSheetId="22" hidden="1">'SCH 19'!$A$3:$AQ$36</definedName>
    <definedName name="Z_93806141_9DF1_4420_AFF4_7FE0DD0F8BC6_.wvu.PrintArea" localSheetId="2" hidden="1">'SCH 2'!$A$3:$V$72</definedName>
    <definedName name="Z_93806141_9DF1_4420_AFF4_7FE0DD0F8BC6_.wvu.PrintArea" localSheetId="23" hidden="1">'SCH 20'!$A$2:$V$35</definedName>
    <definedName name="Z_93806141_9DF1_4420_AFF4_7FE0DD0F8BC6_.wvu.PrintArea" localSheetId="24" hidden="1">'SCH 20a'!$A$3:$X$40</definedName>
    <definedName name="Z_93806141_9DF1_4420_AFF4_7FE0DD0F8BC6_.wvu.PrintArea" localSheetId="25" hidden="1">'SCH 20b'!$A$3:$X$62</definedName>
    <definedName name="Z_93806141_9DF1_4420_AFF4_7FE0DD0F8BC6_.wvu.PrintArea" localSheetId="26" hidden="1">'SCH 20c'!$A$3:$X$50</definedName>
    <definedName name="Z_93806141_9DF1_4420_AFF4_7FE0DD0F8BC6_.wvu.PrintArea" localSheetId="27" hidden="1">'SCH 21'!$A$3:$AE$104</definedName>
    <definedName name="Z_93806141_9DF1_4420_AFF4_7FE0DD0F8BC6_.wvu.PrintArea" localSheetId="28" hidden="1">'SCH 22'!$A$3:$AE$89</definedName>
    <definedName name="Z_93806141_9DF1_4420_AFF4_7FE0DD0F8BC6_.wvu.PrintArea" localSheetId="29" hidden="1">'SCH 23'!$A$3:$AE$70</definedName>
    <definedName name="Z_93806141_9DF1_4420_AFF4_7FE0DD0F8BC6_.wvu.PrintArea" localSheetId="30" hidden="1">'SCH 24'!$A$3:$I$37</definedName>
    <definedName name="Z_93806141_9DF1_4420_AFF4_7FE0DD0F8BC6_.wvu.PrintArea" localSheetId="31" hidden="1">'SCH 25 '!$A$3:$AB$62</definedName>
    <definedName name="Z_93806141_9DF1_4420_AFF4_7FE0DD0F8BC6_.wvu.PrintArea" localSheetId="32" hidden="1">'SCH 26'!$A$14:$AA$21</definedName>
    <definedName name="Z_93806141_9DF1_4420_AFF4_7FE0DD0F8BC6_.wvu.PrintArea" localSheetId="33" hidden="1">'SCH 27'!$A$2:$I$101</definedName>
    <definedName name="Z_93806141_9DF1_4420_AFF4_7FE0DD0F8BC6_.wvu.PrintArea" localSheetId="34" hidden="1">'SCH 28'!$A$3:$L$47</definedName>
    <definedName name="Z_93806141_9DF1_4420_AFF4_7FE0DD0F8BC6_.wvu.PrintArea" localSheetId="35" hidden="1">'SCH 29'!$A$3:$Z$54</definedName>
    <definedName name="Z_93806141_9DF1_4420_AFF4_7FE0DD0F8BC6_.wvu.PrintArea" localSheetId="3" hidden="1">'SCH 2-Misc Receipts'!$A$3:$U$117</definedName>
    <definedName name="Z_93806141_9DF1_4420_AFF4_7FE0DD0F8BC6_.wvu.PrintArea" localSheetId="4" hidden="1">'SCH 3'!$A$3:$U$55</definedName>
    <definedName name="Z_93806141_9DF1_4420_AFF4_7FE0DD0F8BC6_.wvu.PrintArea" localSheetId="36" hidden="1">'SCH 30'!$A$3:$Q$31</definedName>
    <definedName name="Z_93806141_9DF1_4420_AFF4_7FE0DD0F8BC6_.wvu.PrintArea" localSheetId="37" hidden="1">'SCH 31'!$A$3:$N$62</definedName>
    <definedName name="Z_93806141_9DF1_4420_AFF4_7FE0DD0F8BC6_.wvu.PrintArea" localSheetId="38" hidden="1">'SCH 32'!$A$3:$M$195</definedName>
    <definedName name="Z_93806141_9DF1_4420_AFF4_7FE0DD0F8BC6_.wvu.PrintArea" localSheetId="39" hidden="1">'SCH 33'!$A$3:$K$332</definedName>
    <definedName name="Z_93806141_9DF1_4420_AFF4_7FE0DD0F8BC6_.wvu.PrintArea" localSheetId="5" hidden="1">'SCH 4'!$A$3:$AJ$51</definedName>
    <definedName name="Z_93806141_9DF1_4420_AFF4_7FE0DD0F8BC6_.wvu.PrintArea" localSheetId="6" hidden="1">'SCH 5'!$A$3:$W$49</definedName>
    <definedName name="Z_93806141_9DF1_4420_AFF4_7FE0DD0F8BC6_.wvu.PrintArea" localSheetId="7" hidden="1">'SCH 6'!$A$3:$U$70</definedName>
    <definedName name="Z_93806141_9DF1_4420_AFF4_7FE0DD0F8BC6_.wvu.PrintArea" localSheetId="8" hidden="1">'SCH 6 Supplemental'!$A$3:$U$70</definedName>
    <definedName name="Z_93806141_9DF1_4420_AFF4_7FE0DD0F8BC6_.wvu.PrintArea" localSheetId="9" hidden="1">'SCH 7'!$A$3:$O$59</definedName>
    <definedName name="Z_93806141_9DF1_4420_AFF4_7FE0DD0F8BC6_.wvu.PrintArea" localSheetId="10" hidden="1">'SCH 8'!$A$3:$S$40</definedName>
    <definedName name="Z_93806141_9DF1_4420_AFF4_7FE0DD0F8BC6_.wvu.PrintArea" localSheetId="11" hidden="1">'SCH 9'!$A$3:$S$454</definedName>
    <definedName name="Z_93806141_9DF1_4420_AFF4_7FE0DD0F8BC6_.wvu.PrintArea" localSheetId="0" hidden="1">'Table of Contents'!$A$1:$J$70</definedName>
    <definedName name="Z_93806141_9DF1_4420_AFF4_7FE0DD0F8BC6_.wvu.PrintTitles" localSheetId="40" hidden="1">Appendix!$2:$9</definedName>
    <definedName name="Z_93806141_9DF1_4420_AFF4_7FE0DD0F8BC6_.wvu.PrintTitles" localSheetId="15" hidden="1">'SCH 13'!$3:$7</definedName>
    <definedName name="Z_93806141_9DF1_4420_AFF4_7FE0DD0F8BC6_.wvu.PrintTitles" localSheetId="18" hidden="1">'SCH 16'!$A:$E,'SCH 16'!$3:$11</definedName>
    <definedName name="Z_93806141_9DF1_4420_AFF4_7FE0DD0F8BC6_.wvu.PrintTitles" localSheetId="22" hidden="1">'SCH 19'!$A:$A</definedName>
    <definedName name="Z_93806141_9DF1_4420_AFF4_7FE0DD0F8BC6_.wvu.PrintTitles" localSheetId="29" hidden="1">'SCH 23'!$3:$16</definedName>
    <definedName name="Z_93806141_9DF1_4420_AFF4_7FE0DD0F8BC6_.wvu.PrintTitles" localSheetId="32" hidden="1">'SCH 26'!$3:$13</definedName>
    <definedName name="Z_93806141_9DF1_4420_AFF4_7FE0DD0F8BC6_.wvu.PrintTitles" localSheetId="5" hidden="1">'SCH 4'!$A:$A</definedName>
    <definedName name="Z_93806141_9DF1_4420_AFF4_7FE0DD0F8BC6_.wvu.PrintTitles" localSheetId="0" hidden="1">'Table of Contents'!$1:$14</definedName>
    <definedName name="Z_93806141_9DF1_4420_AFF4_7FE0DD0F8BC6_.wvu.Rows" localSheetId="34" hidden="1">'SCH 28'!$72:$73</definedName>
    <definedName name="Z_BB82FA49_60D3_40FE_AF8E_B650FBF593CD_.wvu.FilterData" localSheetId="40" hidden="1">Appendix!$A$9:$E$162</definedName>
    <definedName name="Z_BB82FA49_60D3_40FE_AF8E_B650FBF593CD_.wvu.FilterData" localSheetId="11" hidden="1">'SCH 9'!$A$112:$S$157</definedName>
    <definedName name="Z_BB82FA49_60D3_40FE_AF8E_B650FBF593CD_.wvu.PrintArea" localSheetId="40" hidden="1">Appendix!$A$1:$E$164</definedName>
    <definedName name="Z_BB82FA49_60D3_40FE_AF8E_B650FBF593CD_.wvu.PrintArea" localSheetId="1" hidden="1">'SCH 1'!$A$3:$K$47</definedName>
    <definedName name="Z_BB82FA49_60D3_40FE_AF8E_B650FBF593CD_.wvu.PrintArea" localSheetId="12" hidden="1">'SCH 10'!$A$3:$I$34</definedName>
    <definedName name="Z_BB82FA49_60D3_40FE_AF8E_B650FBF593CD_.wvu.PrintArea" localSheetId="13" hidden="1">'SCH 11'!$A$3:$I$30</definedName>
    <definedName name="Z_BB82FA49_60D3_40FE_AF8E_B650FBF593CD_.wvu.PrintArea" localSheetId="14" hidden="1">'SCH 12'!$A$3:$I$34</definedName>
    <definedName name="Z_BB82FA49_60D3_40FE_AF8E_B650FBF593CD_.wvu.PrintArea" localSheetId="15" hidden="1">'SCH 13'!$A$2:$I$47</definedName>
    <definedName name="Z_BB82FA49_60D3_40FE_AF8E_B650FBF593CD_.wvu.PrintArea" localSheetId="16" hidden="1">'SCH 14'!$A$2:$Q$52</definedName>
    <definedName name="Z_BB82FA49_60D3_40FE_AF8E_B650FBF593CD_.wvu.PrintArea" localSheetId="17" hidden="1">'SCH 15'!$A$3:$Q$66</definedName>
    <definedName name="Z_BB82FA49_60D3_40FE_AF8E_B650FBF593CD_.wvu.PrintArea" localSheetId="18" hidden="1">'SCH 16'!$A$3:$AS$54</definedName>
    <definedName name="Z_BB82FA49_60D3_40FE_AF8E_B650FBF593CD_.wvu.PrintArea" localSheetId="19" hidden="1">'SCH 17 pg1'!$A$3:$S$47</definedName>
    <definedName name="Z_BB82FA49_60D3_40FE_AF8E_B650FBF593CD_.wvu.PrintArea" localSheetId="20" hidden="1">'SCH 17 pg2'!$A$3:$Y$50</definedName>
    <definedName name="Z_BB82FA49_60D3_40FE_AF8E_B650FBF593CD_.wvu.PrintArea" localSheetId="21" hidden="1">'SCH 18'!$A$3:$S$42</definedName>
    <definedName name="Z_BB82FA49_60D3_40FE_AF8E_B650FBF593CD_.wvu.PrintArea" localSheetId="22" hidden="1">'SCH 19'!$A$3:$AQ$36</definedName>
    <definedName name="Z_BB82FA49_60D3_40FE_AF8E_B650FBF593CD_.wvu.PrintArea" localSheetId="2" hidden="1">'SCH 2'!$A$3:$V$72</definedName>
    <definedName name="Z_BB82FA49_60D3_40FE_AF8E_B650FBF593CD_.wvu.PrintArea" localSheetId="23" hidden="1">'SCH 20'!$A$2:$V$35</definedName>
    <definedName name="Z_BB82FA49_60D3_40FE_AF8E_B650FBF593CD_.wvu.PrintArea" localSheetId="24" hidden="1">'SCH 20a'!$A$3:$X$40</definedName>
    <definedName name="Z_BB82FA49_60D3_40FE_AF8E_B650FBF593CD_.wvu.PrintArea" localSheetId="25" hidden="1">'SCH 20b'!$A$3:$X$62</definedName>
    <definedName name="Z_BB82FA49_60D3_40FE_AF8E_B650FBF593CD_.wvu.PrintArea" localSheetId="26" hidden="1">'SCH 20c'!$A$3:$X$50</definedName>
    <definedName name="Z_BB82FA49_60D3_40FE_AF8E_B650FBF593CD_.wvu.PrintArea" localSheetId="27" hidden="1">'SCH 21'!$A$3:$AE$104</definedName>
    <definedName name="Z_BB82FA49_60D3_40FE_AF8E_B650FBF593CD_.wvu.PrintArea" localSheetId="28" hidden="1">'SCH 22'!$A$3:$AE$89</definedName>
    <definedName name="Z_BB82FA49_60D3_40FE_AF8E_B650FBF593CD_.wvu.PrintArea" localSheetId="29" hidden="1">'SCH 23'!$A$3:$AE$70</definedName>
    <definedName name="Z_BB82FA49_60D3_40FE_AF8E_B650FBF593CD_.wvu.PrintArea" localSheetId="30" hidden="1">'SCH 24'!$A$3:$I$37</definedName>
    <definedName name="Z_BB82FA49_60D3_40FE_AF8E_B650FBF593CD_.wvu.PrintArea" localSheetId="31" hidden="1">'SCH 25 '!$A$3:$AB$62</definedName>
    <definedName name="Z_BB82FA49_60D3_40FE_AF8E_B650FBF593CD_.wvu.PrintArea" localSheetId="32" hidden="1">'SCH 26'!$A$14:$AA$21</definedName>
    <definedName name="Z_BB82FA49_60D3_40FE_AF8E_B650FBF593CD_.wvu.PrintArea" localSheetId="33" hidden="1">'SCH 27'!$A$2:$I$101</definedName>
    <definedName name="Z_BB82FA49_60D3_40FE_AF8E_B650FBF593CD_.wvu.PrintArea" localSheetId="34" hidden="1">'SCH 28'!$A$3:$L$47</definedName>
    <definedName name="Z_BB82FA49_60D3_40FE_AF8E_B650FBF593CD_.wvu.PrintArea" localSheetId="35" hidden="1">'SCH 29'!$A$3:$Z$54</definedName>
    <definedName name="Z_BB82FA49_60D3_40FE_AF8E_B650FBF593CD_.wvu.PrintArea" localSheetId="3" hidden="1">'SCH 2-Misc Receipts'!$A$3:$U$117</definedName>
    <definedName name="Z_BB82FA49_60D3_40FE_AF8E_B650FBF593CD_.wvu.PrintArea" localSheetId="4" hidden="1">'SCH 3'!$A$3:$U$55</definedName>
    <definedName name="Z_BB82FA49_60D3_40FE_AF8E_B650FBF593CD_.wvu.PrintArea" localSheetId="36" hidden="1">'SCH 30'!$A$3:$Q$31</definedName>
    <definedName name="Z_BB82FA49_60D3_40FE_AF8E_B650FBF593CD_.wvu.PrintArea" localSheetId="37" hidden="1">'SCH 31'!$A$3:$N$62</definedName>
    <definedName name="Z_BB82FA49_60D3_40FE_AF8E_B650FBF593CD_.wvu.PrintArea" localSheetId="38" hidden="1">'SCH 32'!$A$3:$M$195</definedName>
    <definedName name="Z_BB82FA49_60D3_40FE_AF8E_B650FBF593CD_.wvu.PrintArea" localSheetId="39" hidden="1">'SCH 33'!$A$3:$K$332</definedName>
    <definedName name="Z_BB82FA49_60D3_40FE_AF8E_B650FBF593CD_.wvu.PrintArea" localSheetId="5" hidden="1">'SCH 4'!$A$3:$AJ$51</definedName>
    <definedName name="Z_BB82FA49_60D3_40FE_AF8E_B650FBF593CD_.wvu.PrintArea" localSheetId="6" hidden="1">'SCH 5'!$A$3:$W$49</definedName>
    <definedName name="Z_BB82FA49_60D3_40FE_AF8E_B650FBF593CD_.wvu.PrintArea" localSheetId="7" hidden="1">'SCH 6'!$A$3:$U$70</definedName>
    <definedName name="Z_BB82FA49_60D3_40FE_AF8E_B650FBF593CD_.wvu.PrintArea" localSheetId="8" hidden="1">'SCH 6 Supplemental'!$A$3:$U$70</definedName>
    <definedName name="Z_BB82FA49_60D3_40FE_AF8E_B650FBF593CD_.wvu.PrintArea" localSheetId="9" hidden="1">'SCH 7'!$A$3:$O$59</definedName>
    <definedName name="Z_BB82FA49_60D3_40FE_AF8E_B650FBF593CD_.wvu.PrintArea" localSheetId="10" hidden="1">'SCH 8'!$A$3:$S$40</definedName>
    <definedName name="Z_BB82FA49_60D3_40FE_AF8E_B650FBF593CD_.wvu.PrintArea" localSheetId="11" hidden="1">'SCH 9'!$A$3:$S$454</definedName>
    <definedName name="Z_BB82FA49_60D3_40FE_AF8E_B650FBF593CD_.wvu.PrintArea" localSheetId="0" hidden="1">'Table of Contents'!$A$1:$J$70</definedName>
    <definedName name="Z_BB82FA49_60D3_40FE_AF8E_B650FBF593CD_.wvu.PrintTitles" localSheetId="40" hidden="1">Appendix!$2:$9</definedName>
    <definedName name="Z_BB82FA49_60D3_40FE_AF8E_B650FBF593CD_.wvu.PrintTitles" localSheetId="15" hidden="1">'SCH 13'!$3:$7</definedName>
    <definedName name="Z_BB82FA49_60D3_40FE_AF8E_B650FBF593CD_.wvu.PrintTitles" localSheetId="18" hidden="1">'SCH 16'!$A:$E,'SCH 16'!$3:$11</definedName>
    <definedName name="Z_BB82FA49_60D3_40FE_AF8E_B650FBF593CD_.wvu.PrintTitles" localSheetId="22" hidden="1">'SCH 19'!$A:$A</definedName>
    <definedName name="Z_BB82FA49_60D3_40FE_AF8E_B650FBF593CD_.wvu.PrintTitles" localSheetId="29" hidden="1">'SCH 23'!$3:$16</definedName>
    <definedName name="Z_BB82FA49_60D3_40FE_AF8E_B650FBF593CD_.wvu.PrintTitles" localSheetId="32" hidden="1">'SCH 26'!$3:$13</definedName>
    <definedName name="Z_BB82FA49_60D3_40FE_AF8E_B650FBF593CD_.wvu.PrintTitles" localSheetId="5" hidden="1">'SCH 4'!$A:$A</definedName>
    <definedName name="Z_BB82FA49_60D3_40FE_AF8E_B650FBF593CD_.wvu.PrintTitles" localSheetId="0" hidden="1">'Table of Contents'!$1:$14</definedName>
    <definedName name="Z_BFE9355C_D4AE_4B91_AF0E_D28CA3775B17_.wvu.Cols" localSheetId="9" hidden="1">'SCH 7'!#REF!</definedName>
    <definedName name="Z_BFE9355C_D4AE_4B91_AF0E_D28CA3775B17_.wvu.PrintArea" localSheetId="7" hidden="1">'SCH 6'!$A$3:$U$70</definedName>
    <definedName name="Z_BFE9355C_D4AE_4B91_AF0E_D28CA3775B17_.wvu.PrintArea" localSheetId="8" hidden="1">'SCH 6 Supplemental'!$A$3:$U$70</definedName>
    <definedName name="Z_BFE9355C_D4AE_4B91_AF0E_D28CA3775B17_.wvu.PrintArea" localSheetId="9" hidden="1">'SCH 7'!$A$3:$O$59</definedName>
    <definedName name="Z_BFE9355C_D4AE_4B91_AF0E_D28CA3775B17_.wvu.Rows" localSheetId="7" hidden="1">'SCH 6'!#REF!</definedName>
    <definedName name="Z_BFE9355C_D4AE_4B91_AF0E_D28CA3775B17_.wvu.Rows" localSheetId="8" hidden="1">'SCH 6 Supplemental'!#REF!,'SCH 6 Supplemental'!$68:$68</definedName>
    <definedName name="Z_CE82124C_9858_4E74_B907_144CC053B26D_.wvu.Cols" localSheetId="9" hidden="1">'SCH 7'!#REF!</definedName>
    <definedName name="Z_CE82124C_9858_4E74_B907_144CC053B26D_.wvu.PrintArea" localSheetId="7" hidden="1">'SCH 6'!$A$3:$U$70</definedName>
    <definedName name="Z_CE82124C_9858_4E74_B907_144CC053B26D_.wvu.PrintArea" localSheetId="8" hidden="1">'SCH 6 Supplemental'!$A$3:$U$70</definedName>
    <definedName name="Z_CE82124C_9858_4E74_B907_144CC053B26D_.wvu.PrintArea" localSheetId="9" hidden="1">'SCH 7'!$A$3:$O$59</definedName>
    <definedName name="Z_CE82124C_9858_4E74_B907_144CC053B26D_.wvu.Rows" localSheetId="7" hidden="1">'SCH 6'!#REF!</definedName>
    <definedName name="Z_CE82124C_9858_4E74_B907_144CC053B26D_.wvu.Rows" localSheetId="8" hidden="1">'SCH 6 Supplemental'!#REF!,'SCH 6 Supplemental'!$68:$68</definedName>
    <definedName name="Z_CEC73001_58BE_4392_B178_E42B6761B49D_.wvu.FilterData" localSheetId="11" hidden="1">'SCH 9'!$A$112:$S$157</definedName>
    <definedName name="Z_CEC73001_58BE_4392_B178_E42B6761B49D_.wvu.PrintArea" localSheetId="39" hidden="1">'SCH 33'!$A$3:$K$332</definedName>
    <definedName name="Z_CEC73001_58BE_4392_B178_E42B6761B49D_.wvu.PrintArea" localSheetId="11" hidden="1">'SCH 9'!$A$3:$S$454</definedName>
    <definedName name="Z_D89BD60A_ADCB_4349_A74F_44B462530A4A_.wvu.PrintArea" localSheetId="23" hidden="1">'SCH 20'!$A$2:$V$33</definedName>
    <definedName name="Z_D89BD60A_ADCB_4349_A74F_44B462530A4A_.wvu.PrintArea" localSheetId="24" hidden="1">'SCH 20a'!$A$3:$X$40</definedName>
    <definedName name="Z_D89BD60A_ADCB_4349_A74F_44B462530A4A_.wvu.PrintArea" localSheetId="25" hidden="1">'SCH 20b'!$A$3:$X$62</definedName>
    <definedName name="Z_D89BD60A_ADCB_4349_A74F_44B462530A4A_.wvu.PrintArea" localSheetId="26" hidden="1">'SCH 20c'!$A$3:$X$46</definedName>
    <definedName name="Z_E18A0CBD_8249_4A93_832B_5D734670ED6F_.wvu.FilterData" localSheetId="11" hidden="1">'SCH 9'!$A$112:$S$157</definedName>
    <definedName name="Z_E18A0CBD_8249_4A93_832B_5D734670ED6F_.wvu.PrintArea" localSheetId="39" hidden="1">'SCH 33'!$A$3:$K$332</definedName>
    <definedName name="Z_E18A0CBD_8249_4A93_832B_5D734670ED6F_.wvu.PrintArea" localSheetId="11" hidden="1">'SCH 9'!$A$3:$S$454</definedName>
    <definedName name="Z_ED3159C1_C8BB_4E3F_B115_F30B7E0A8348_.wvu.PrintArea" localSheetId="23" hidden="1">'SCH 20'!$A$2:$V$33</definedName>
    <definedName name="Z_ED3159C1_C8BB_4E3F_B115_F30B7E0A8348_.wvu.PrintArea" localSheetId="24" hidden="1">'SCH 20a'!$A$3:$X$40</definedName>
    <definedName name="Z_ED3159C1_C8BB_4E3F_B115_F30B7E0A8348_.wvu.PrintArea" localSheetId="25" hidden="1">'SCH 20b'!$A$3:$X$62</definedName>
    <definedName name="Z_ED3159C1_C8BB_4E3F_B115_F30B7E0A8348_.wvu.PrintArea" localSheetId="26" hidden="1">'SCH 20c'!$A$3:$X$46</definedName>
    <definedName name="Z_FA3AC6D0_8136_459E_A6B4_43F44ECBB466_.wvu.FilterData" localSheetId="11" hidden="1">'SCH 9'!$A$112:$S$157</definedName>
    <definedName name="Z_FA3AC6D0_8136_459E_A6B4_43F44ECBB466_.wvu.PrintArea" localSheetId="39" hidden="1">'SCH 33'!$A$3:$K$332</definedName>
    <definedName name="Z_FA3AC6D0_8136_459E_A6B4_43F44ECBB466_.wvu.PrintArea" localSheetId="11" hidden="1">'SCH 9'!$A$3:$S$454</definedName>
    <definedName name="Z_FD30C435_4331_4D51_9F28_2083D67F73B8_.wvu.Cols" localSheetId="9" hidden="1">'SCH 7'!#REF!</definedName>
    <definedName name="Z_FD30C435_4331_4D51_9F28_2083D67F73B8_.wvu.PrintArea" localSheetId="7" hidden="1">'SCH 6'!$A$3:$U$70</definedName>
    <definedName name="Z_FD30C435_4331_4D51_9F28_2083D67F73B8_.wvu.PrintArea" localSheetId="8" hidden="1">'SCH 6 Supplemental'!$A$3:$U$70</definedName>
    <definedName name="Z_FD30C435_4331_4D51_9F28_2083D67F73B8_.wvu.PrintArea" localSheetId="9" hidden="1">'SCH 7'!$A$3:$O$59</definedName>
    <definedName name="Z_FD30C435_4331_4D51_9F28_2083D67F73B8_.wvu.Rows" localSheetId="7" hidden="1">'SCH 6'!#REF!</definedName>
    <definedName name="Z_FD30C435_4331_4D51_9F28_2083D67F73B8_.wvu.Rows" localSheetId="8" hidden="1">'SCH 6 Supplemental'!#REF!,'SCH 6 Supplemental'!$68:$68</definedName>
  </definedNames>
  <calcPr calcId="152511"/>
  <customWorkbookViews>
    <customWorkbookView name="Stephen Raptoulis - Personal View" guid="{2B65B3C9-192A-406F-81D0-33ACDA28F496}" mergeInterval="0" personalView="1" maximized="1" xWindow="-8" yWindow="-8" windowWidth="1456" windowHeight="876" tabRatio="713" activeSheetId="38"/>
    <customWorkbookView name="Laura Hennessey - Personal View" guid="{0CC7DE5F-1794-42F9-A27A-C86EF3A9D6CB}" mergeInterval="0" personalView="1" maximized="1" xWindow="1912" yWindow="-8" windowWidth="1936" windowHeight="1096" tabRatio="713" activeSheetId="29"/>
    <customWorkbookView name="cpiser - Personal View" guid="{93806141-9DF1-4420-AFF4-7FE0DD0F8BC6}" mergeInterval="0" personalView="1" maximized="1" xWindow="-9" yWindow="-9" windowWidth="1458" windowHeight="868" tabRatio="713" activeSheetId="2"/>
    <customWorkbookView name="Christine Wemette - Personal View" guid="{BB82FA49-60D3-40FE-AF8E-B650FBF593CD}" mergeInterval="0" personalView="1" maximized="1" xWindow="1912" yWindow="-22" windowWidth="1936" windowHeight="1056" tabRatio="796" activeSheetId="32"/>
    <customWorkbookView name="Sandra T. Trzcinski - Personal View" guid="{3F05455D-E716-4339-B764-ED03EAF4C363}" mergeInterval="0" personalView="1" maximized="1" xWindow="-8" yWindow="-8" windowWidth="1296" windowHeight="1010" tabRatio="713" activeSheetId="20"/>
  </customWorkbookViews>
</workbook>
</file>

<file path=xl/calcChain.xml><?xml version="1.0" encoding="utf-8"?>
<calcChain xmlns="http://schemas.openxmlformats.org/spreadsheetml/2006/main">
  <c r="U49" i="30" l="1"/>
  <c r="N26" i="27" l="1"/>
  <c r="S58" i="9" l="1"/>
  <c r="Q58" i="9"/>
  <c r="O58" i="9"/>
  <c r="M58" i="9"/>
  <c r="K58" i="9"/>
  <c r="I58" i="9"/>
  <c r="G58" i="9"/>
  <c r="E58" i="9"/>
  <c r="C58" i="9"/>
  <c r="O30" i="25" l="1"/>
  <c r="M30" i="25"/>
  <c r="K30" i="25"/>
  <c r="I30" i="25"/>
  <c r="G30" i="25"/>
  <c r="E30" i="25"/>
  <c r="X26" i="27" l="1"/>
  <c r="X36" i="27"/>
  <c r="X31" i="27"/>
  <c r="P45" i="26" l="1"/>
  <c r="P40" i="26"/>
  <c r="X51" i="26" l="1"/>
  <c r="X46" i="26"/>
  <c r="X41" i="26"/>
  <c r="X36" i="26"/>
  <c r="X31" i="26"/>
  <c r="X26" i="26"/>
  <c r="W26" i="25"/>
  <c r="W20" i="25"/>
  <c r="V25" i="26" l="1"/>
  <c r="Q26" i="21" l="1"/>
  <c r="O26" i="21"/>
  <c r="E26" i="21"/>
  <c r="K26" i="20"/>
  <c r="C26" i="21"/>
  <c r="I26" i="20"/>
  <c r="Q33" i="21"/>
  <c r="O34" i="21"/>
  <c r="K33" i="21"/>
  <c r="K43" i="21"/>
  <c r="C34" i="21"/>
  <c r="Q35" i="20"/>
  <c r="O35" i="20"/>
  <c r="I35" i="20"/>
  <c r="E26" i="20"/>
  <c r="E35" i="20"/>
  <c r="C26" i="20"/>
  <c r="U14" i="21" l="1"/>
  <c r="Q433" i="12" l="1"/>
  <c r="Q432" i="12"/>
  <c r="Q431" i="12"/>
  <c r="Q430" i="12"/>
  <c r="Q429" i="12"/>
  <c r="Q428" i="12"/>
  <c r="Q427" i="12"/>
  <c r="Q426" i="12"/>
  <c r="Q425" i="12"/>
  <c r="Q420" i="12"/>
  <c r="Q415" i="12"/>
  <c r="Q408" i="12"/>
  <c r="Q407" i="12"/>
  <c r="Q406" i="12"/>
  <c r="Q405" i="12"/>
  <c r="Q404" i="12"/>
  <c r="Q403" i="12"/>
  <c r="Q402" i="12"/>
  <c r="Q401" i="12"/>
  <c r="Q381" i="12"/>
  <c r="Q380" i="12"/>
  <c r="Q379" i="12"/>
  <c r="Q378" i="12"/>
  <c r="Q377" i="12"/>
  <c r="Q376" i="12"/>
  <c r="Q375" i="12"/>
  <c r="Q374" i="12"/>
  <c r="Q373" i="12"/>
  <c r="Q372" i="12"/>
  <c r="Q371" i="12"/>
  <c r="Q366" i="12"/>
  <c r="Q365" i="12"/>
  <c r="Q364" i="12"/>
  <c r="Q363" i="12"/>
  <c r="Q362" i="12"/>
  <c r="Q361" i="12"/>
  <c r="Q360" i="12"/>
  <c r="Q359" i="12"/>
  <c r="Q358" i="12"/>
  <c r="Q357" i="12"/>
  <c r="Q356" i="12"/>
  <c r="Q355" i="12"/>
  <c r="Q343" i="12"/>
  <c r="Q342" i="12"/>
  <c r="Q341" i="12"/>
  <c r="Q340" i="12"/>
  <c r="Q339" i="12"/>
  <c r="Q338" i="12"/>
  <c r="Q337" i="12"/>
  <c r="Q336" i="12"/>
  <c r="Q335" i="12"/>
  <c r="Q334" i="12"/>
  <c r="Q333" i="12"/>
  <c r="Q332" i="12"/>
  <c r="Q331" i="12"/>
  <c r="Q330" i="12"/>
  <c r="Q329" i="12"/>
  <c r="Q328" i="12"/>
  <c r="Q327" i="12"/>
  <c r="Q326" i="12"/>
  <c r="Q325" i="12"/>
  <c r="Q307" i="12"/>
  <c r="Q306" i="12"/>
  <c r="Q305" i="12"/>
  <c r="Q304" i="12"/>
  <c r="Q303" i="12"/>
  <c r="Q302" i="12"/>
  <c r="Q301" i="12"/>
  <c r="Q300" i="12"/>
  <c r="Q299" i="12"/>
  <c r="Q298" i="12"/>
  <c r="Q297" i="12"/>
  <c r="Q296" i="12"/>
  <c r="Q295" i="12"/>
  <c r="Q294" i="12"/>
  <c r="Q293" i="12"/>
  <c r="Q292" i="12"/>
  <c r="Q291" i="12"/>
  <c r="Q290" i="12"/>
  <c r="Q289" i="12"/>
  <c r="Q288" i="12"/>
  <c r="Q287" i="12"/>
  <c r="Q286" i="12"/>
  <c r="Q285" i="12"/>
  <c r="Q284" i="12"/>
  <c r="Q283" i="12"/>
  <c r="Q278" i="12"/>
  <c r="Q277" i="12"/>
  <c r="Q276" i="12"/>
  <c r="Q275" i="12"/>
  <c r="Q274" i="12"/>
  <c r="Q273" i="12"/>
  <c r="Q272" i="12"/>
  <c r="Q271" i="12"/>
  <c r="Q270" i="12"/>
  <c r="Q269" i="12"/>
  <c r="Q264" i="12"/>
  <c r="Q259" i="12"/>
  <c r="Q258" i="12"/>
  <c r="Q257" i="12"/>
  <c r="Q256" i="12"/>
  <c r="Q255" i="12"/>
  <c r="Q254" i="12"/>
  <c r="Q253" i="12"/>
  <c r="Q252" i="12"/>
  <c r="Q231" i="12"/>
  <c r="Q230" i="12"/>
  <c r="Q229" i="12"/>
  <c r="Q228" i="12"/>
  <c r="Q227" i="12"/>
  <c r="Q226" i="12"/>
  <c r="Q225" i="12"/>
  <c r="Q224" i="12"/>
  <c r="Q223" i="12"/>
  <c r="Q222" i="12"/>
  <c r="Q221" i="12"/>
  <c r="Q220" i="12"/>
  <c r="Q219" i="12"/>
  <c r="Q218" i="12"/>
  <c r="Q217" i="12"/>
  <c r="Q216" i="12"/>
  <c r="Q215" i="12"/>
  <c r="Q214" i="12"/>
  <c r="Q213" i="12"/>
  <c r="Q212" i="12"/>
  <c r="Q211" i="12"/>
  <c r="Q210" i="12"/>
  <c r="Q209" i="12"/>
  <c r="Q208" i="12"/>
  <c r="Q207" i="12"/>
  <c r="Q206" i="12"/>
  <c r="Q205" i="12"/>
  <c r="Q204" i="12"/>
  <c r="Q203" i="12"/>
  <c r="Q202" i="12"/>
  <c r="Q201" i="12"/>
  <c r="G200" i="12"/>
  <c r="Q200" i="12" s="1"/>
  <c r="Q199" i="12"/>
  <c r="Q198" i="12"/>
  <c r="Q197" i="12"/>
  <c r="Q196" i="12"/>
  <c r="Q195" i="12"/>
  <c r="Q194" i="12"/>
  <c r="Q193" i="12"/>
  <c r="Q192" i="12"/>
  <c r="Q191" i="12"/>
  <c r="Q190" i="12"/>
  <c r="Q189" i="12"/>
  <c r="Q188" i="12"/>
  <c r="Q187" i="12"/>
  <c r="Q186" i="12"/>
  <c r="Q185" i="12"/>
  <c r="Q184" i="12"/>
  <c r="Q183" i="12"/>
  <c r="Q182" i="12"/>
  <c r="Q181" i="12"/>
  <c r="Q160" i="12"/>
  <c r="Q159" i="12"/>
  <c r="Q158" i="12"/>
  <c r="Q157"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6" i="12"/>
  <c r="Q115" i="12"/>
  <c r="Q114" i="12"/>
  <c r="Q113" i="12"/>
  <c r="Q112" i="12"/>
  <c r="Q107" i="12"/>
  <c r="Q106" i="12"/>
  <c r="Q105" i="12"/>
  <c r="Q104" i="12"/>
  <c r="Q103" i="12"/>
  <c r="Q102" i="12"/>
  <c r="Q101" i="12"/>
  <c r="Q79" i="12"/>
  <c r="Q78" i="12"/>
  <c r="Q77" i="12"/>
  <c r="Q76" i="12"/>
  <c r="Q75" i="12"/>
  <c r="Q74" i="12"/>
  <c r="Q73"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Q34" i="11"/>
  <c r="Q33" i="11"/>
  <c r="Q32" i="11"/>
  <c r="Q28" i="11"/>
  <c r="Q27" i="11"/>
  <c r="Q23" i="11"/>
  <c r="Q22" i="11"/>
  <c r="Q21" i="11"/>
  <c r="Q20" i="11"/>
  <c r="Q19" i="11"/>
  <c r="Q18" i="11"/>
  <c r="Q17" i="11"/>
  <c r="G28" i="13" l="1"/>
  <c r="E28" i="13"/>
  <c r="C28" i="13"/>
  <c r="I27" i="13"/>
  <c r="I26" i="13"/>
  <c r="I25" i="13"/>
  <c r="I24" i="13"/>
  <c r="G20" i="13"/>
  <c r="E20" i="13"/>
  <c r="C20" i="13"/>
  <c r="I19" i="13"/>
  <c r="I20" i="13" s="1"/>
  <c r="G15" i="13"/>
  <c r="E15" i="13"/>
  <c r="C15" i="13"/>
  <c r="I14" i="13"/>
  <c r="I15" i="13" s="1"/>
  <c r="G29" i="13" l="1"/>
  <c r="C29" i="13"/>
  <c r="E29" i="13"/>
  <c r="I28" i="13"/>
  <c r="I29" i="13" s="1"/>
  <c r="I321" i="40"/>
  <c r="G321" i="40"/>
  <c r="E321" i="40"/>
  <c r="K308" i="40"/>
  <c r="K309" i="40"/>
  <c r="K310" i="40"/>
  <c r="K311" i="40"/>
  <c r="K312" i="40"/>
  <c r="K313" i="40"/>
  <c r="K315" i="40"/>
  <c r="K317" i="40"/>
  <c r="K319" i="40"/>
  <c r="K298" i="40"/>
  <c r="K276" i="40"/>
  <c r="K277" i="40"/>
  <c r="K280" i="40"/>
  <c r="K281" i="40"/>
  <c r="K283" i="40"/>
  <c r="K285" i="40"/>
  <c r="K287" i="40"/>
  <c r="K267" i="40"/>
  <c r="K268" i="40"/>
  <c r="K269" i="40"/>
  <c r="K270" i="40"/>
  <c r="K271" i="40"/>
  <c r="K272" i="40"/>
  <c r="K273" i="40"/>
  <c r="K252" i="40"/>
  <c r="K253" i="40"/>
  <c r="K255" i="40"/>
  <c r="K221" i="40"/>
  <c r="K223" i="40"/>
  <c r="K225" i="40"/>
  <c r="K217" i="40"/>
  <c r="K218" i="40"/>
  <c r="K219" i="40"/>
  <c r="K194" i="40"/>
  <c r="K179" i="40"/>
  <c r="K180" i="40"/>
  <c r="K173" i="40"/>
  <c r="K174" i="40"/>
  <c r="K168" i="40"/>
  <c r="K155" i="40"/>
  <c r="K139" i="40"/>
  <c r="K140" i="40"/>
  <c r="K136" i="40"/>
  <c r="K125" i="40"/>
  <c r="K121" i="40"/>
  <c r="K118" i="40"/>
  <c r="K38" i="40"/>
  <c r="K27" i="40"/>
  <c r="K28" i="40"/>
  <c r="K45" i="40"/>
  <c r="N20" i="38" l="1"/>
  <c r="M20" i="38"/>
  <c r="L20" i="38"/>
  <c r="K20" i="38"/>
  <c r="J20" i="38"/>
  <c r="I20" i="38"/>
  <c r="H20" i="38"/>
  <c r="G20" i="38"/>
  <c r="F20" i="38"/>
  <c r="E20" i="38"/>
  <c r="Q27" i="37" l="1"/>
  <c r="M27" i="37"/>
  <c r="K27" i="37"/>
  <c r="I27" i="37"/>
  <c r="G27" i="37"/>
  <c r="E27" i="37"/>
  <c r="C27" i="37"/>
  <c r="O26" i="37"/>
  <c r="O24" i="37"/>
  <c r="O20" i="37"/>
  <c r="O17" i="37"/>
  <c r="O15" i="37"/>
  <c r="O27" i="37" l="1"/>
  <c r="K18" i="5" l="1"/>
  <c r="I18" i="5"/>
  <c r="G18" i="5"/>
  <c r="E18" i="5"/>
  <c r="T21" i="3" l="1"/>
  <c r="U17" i="5" s="1"/>
  <c r="V21" i="3"/>
  <c r="T26" i="27" l="1"/>
  <c r="T31" i="27"/>
  <c r="L26" i="27"/>
  <c r="L31" i="27"/>
  <c r="L36" i="27"/>
  <c r="V51" i="26" l="1"/>
  <c r="V46" i="26"/>
  <c r="V41" i="26"/>
  <c r="V36" i="26"/>
  <c r="V31" i="26"/>
  <c r="V26" i="26"/>
  <c r="T46" i="26"/>
  <c r="T51" i="26"/>
  <c r="T41" i="26"/>
  <c r="T36" i="26"/>
  <c r="T31" i="26"/>
  <c r="T26" i="26"/>
  <c r="R51" i="26"/>
  <c r="R46" i="26"/>
  <c r="R41" i="26"/>
  <c r="R36" i="26"/>
  <c r="N41" i="26"/>
  <c r="N46" i="26"/>
  <c r="R31" i="26"/>
  <c r="R26" i="26"/>
  <c r="P26" i="26"/>
  <c r="N51" i="26"/>
  <c r="N36" i="26"/>
  <c r="N31" i="26"/>
  <c r="N26" i="26"/>
  <c r="L51" i="26"/>
  <c r="L36" i="26"/>
  <c r="L31" i="26"/>
  <c r="L26" i="26"/>
  <c r="J51" i="26"/>
  <c r="J36" i="26"/>
  <c r="J31" i="26"/>
  <c r="J26" i="26"/>
  <c r="H51" i="26"/>
  <c r="H36" i="26"/>
  <c r="H31" i="26"/>
  <c r="H26" i="26"/>
  <c r="U26" i="25" l="1"/>
  <c r="U20" i="25"/>
  <c r="S26" i="25"/>
  <c r="S20" i="25"/>
  <c r="Q26" i="25"/>
  <c r="M26" i="25"/>
  <c r="K26" i="25"/>
  <c r="I26" i="25"/>
  <c r="G26" i="25"/>
  <c r="G25" i="25"/>
  <c r="W19" i="25"/>
  <c r="Q20" i="25"/>
  <c r="M20" i="25"/>
  <c r="K20" i="25"/>
  <c r="I20" i="25"/>
  <c r="G20" i="25"/>
  <c r="G43" i="21" l="1"/>
  <c r="G41" i="21"/>
  <c r="G40" i="21"/>
  <c r="G39" i="21"/>
  <c r="G37" i="21"/>
  <c r="G36" i="21"/>
  <c r="G35" i="21"/>
  <c r="G34" i="21"/>
  <c r="G33" i="21"/>
  <c r="G32" i="21"/>
  <c r="G30" i="21"/>
  <c r="G29" i="21"/>
  <c r="G28" i="21"/>
  <c r="G26" i="21"/>
  <c r="G25" i="21"/>
  <c r="G23" i="21"/>
  <c r="G22" i="21"/>
  <c r="G21" i="21"/>
  <c r="G19" i="21"/>
  <c r="G17" i="21"/>
  <c r="G16" i="21"/>
  <c r="G15" i="21"/>
  <c r="G14" i="21"/>
  <c r="G12" i="21"/>
  <c r="S43" i="20"/>
  <c r="S41" i="20"/>
  <c r="S40" i="20"/>
  <c r="S39" i="20"/>
  <c r="S37" i="20"/>
  <c r="S36" i="20"/>
  <c r="S35" i="20"/>
  <c r="S34" i="20"/>
  <c r="S33" i="20"/>
  <c r="S32" i="20"/>
  <c r="S30" i="20"/>
  <c r="S29" i="20"/>
  <c r="S28" i="20"/>
  <c r="S26" i="20"/>
  <c r="S25" i="20"/>
  <c r="S23" i="20"/>
  <c r="S22" i="20"/>
  <c r="S21" i="20"/>
  <c r="S19" i="20"/>
  <c r="S17" i="20"/>
  <c r="S16" i="20"/>
  <c r="S15" i="20"/>
  <c r="S14" i="20"/>
  <c r="S12" i="20"/>
  <c r="M43" i="20"/>
  <c r="M41" i="20"/>
  <c r="M40" i="20"/>
  <c r="M39" i="20"/>
  <c r="M37" i="20"/>
  <c r="M36" i="20"/>
  <c r="M35" i="20"/>
  <c r="M34" i="20"/>
  <c r="M33" i="20"/>
  <c r="M32" i="20"/>
  <c r="M30" i="20"/>
  <c r="M29" i="20"/>
  <c r="M28" i="20"/>
  <c r="M26" i="20"/>
  <c r="M25" i="20"/>
  <c r="M23" i="20"/>
  <c r="M22" i="20"/>
  <c r="M21" i="20"/>
  <c r="M19" i="20"/>
  <c r="M17" i="20"/>
  <c r="M16" i="20"/>
  <c r="M15" i="20"/>
  <c r="M14" i="20"/>
  <c r="M12" i="20"/>
  <c r="G43" i="20"/>
  <c r="G41" i="20"/>
  <c r="G40" i="20"/>
  <c r="G39" i="20"/>
  <c r="G37" i="20"/>
  <c r="G36" i="20"/>
  <c r="G35" i="20"/>
  <c r="G34" i="20"/>
  <c r="G33" i="20"/>
  <c r="G32" i="20"/>
  <c r="G30" i="20"/>
  <c r="G29" i="20"/>
  <c r="G28" i="20"/>
  <c r="G26" i="20"/>
  <c r="G25" i="20"/>
  <c r="G23" i="20"/>
  <c r="G22" i="20"/>
  <c r="G21" i="20"/>
  <c r="G19" i="20"/>
  <c r="G17" i="20"/>
  <c r="G16" i="20"/>
  <c r="G15" i="20"/>
  <c r="G14" i="20"/>
  <c r="G12" i="20"/>
  <c r="AO51" i="19" l="1"/>
  <c r="AM51" i="19"/>
  <c r="Q18" i="8" l="1"/>
  <c r="O18" i="8"/>
  <c r="M18" i="8"/>
  <c r="K18" i="8"/>
  <c r="I18" i="8"/>
  <c r="G18" i="8"/>
  <c r="E18" i="8"/>
  <c r="C18" i="8"/>
  <c r="U35" i="7"/>
  <c r="U29" i="7"/>
  <c r="U23" i="7"/>
  <c r="U17" i="7"/>
  <c r="S35" i="7"/>
  <c r="S29" i="7"/>
  <c r="S23" i="7"/>
  <c r="S17" i="7"/>
  <c r="Q35" i="7"/>
  <c r="Q29" i="7"/>
  <c r="Q23" i="7"/>
  <c r="Q17" i="7"/>
  <c r="O16" i="7"/>
  <c r="M35" i="7"/>
  <c r="M29" i="7"/>
  <c r="M23" i="7"/>
  <c r="M17" i="7"/>
  <c r="K35" i="7"/>
  <c r="K29" i="7"/>
  <c r="K23" i="7"/>
  <c r="K17" i="7"/>
  <c r="I35" i="7"/>
  <c r="I29" i="7"/>
  <c r="I23" i="7"/>
  <c r="I17" i="7"/>
  <c r="G17" i="7"/>
  <c r="G35" i="7"/>
  <c r="G29" i="7"/>
  <c r="G23" i="7"/>
  <c r="E17" i="7"/>
  <c r="S41" i="7" l="1"/>
  <c r="U41" i="7"/>
  <c r="G41" i="7"/>
  <c r="Q50" i="5" l="1"/>
  <c r="O50" i="5"/>
  <c r="M50" i="5"/>
  <c r="K50" i="5"/>
  <c r="I50" i="5"/>
  <c r="G50" i="5"/>
  <c r="E50" i="5"/>
  <c r="C50" i="5"/>
  <c r="Q41" i="5"/>
  <c r="O41" i="5"/>
  <c r="M41" i="5"/>
  <c r="K41" i="5"/>
  <c r="I41" i="5"/>
  <c r="G41" i="5"/>
  <c r="E41" i="5"/>
  <c r="C41" i="5"/>
  <c r="Q32" i="5"/>
  <c r="O32" i="5"/>
  <c r="M32" i="5"/>
  <c r="K32" i="5"/>
  <c r="I32" i="5"/>
  <c r="G32" i="5"/>
  <c r="E32" i="5"/>
  <c r="C32" i="5"/>
  <c r="Q18" i="5"/>
  <c r="Q20" i="5" s="1"/>
  <c r="O18" i="5"/>
  <c r="O20" i="5" s="1"/>
  <c r="M18" i="5"/>
  <c r="M20" i="5" s="1"/>
  <c r="K20" i="5"/>
  <c r="I20" i="5"/>
  <c r="G20" i="5"/>
  <c r="E20" i="5"/>
  <c r="C18" i="5"/>
  <c r="C20" i="5" s="1"/>
  <c r="V13" i="3"/>
  <c r="T13" i="3"/>
  <c r="R13" i="3"/>
  <c r="P13" i="3"/>
  <c r="N13" i="3"/>
  <c r="L13" i="3"/>
  <c r="C52" i="5" l="1"/>
  <c r="K52" i="5"/>
  <c r="E52" i="5"/>
  <c r="M52" i="5"/>
  <c r="G52" i="5"/>
  <c r="O52" i="5"/>
  <c r="I52" i="5"/>
  <c r="Q52" i="5"/>
  <c r="S434" i="12" l="1"/>
  <c r="O434" i="12"/>
  <c r="M434" i="12"/>
  <c r="K434" i="12"/>
  <c r="I434" i="12"/>
  <c r="G434" i="12"/>
  <c r="E434" i="12"/>
  <c r="S421" i="12"/>
  <c r="O421" i="12"/>
  <c r="M421" i="12"/>
  <c r="K421" i="12"/>
  <c r="I421" i="12"/>
  <c r="G421" i="12"/>
  <c r="E421" i="12"/>
  <c r="S416" i="12"/>
  <c r="O416" i="12"/>
  <c r="M416" i="12"/>
  <c r="K416" i="12"/>
  <c r="I416" i="12"/>
  <c r="G416" i="12"/>
  <c r="E416" i="12"/>
  <c r="S409" i="12"/>
  <c r="O409" i="12"/>
  <c r="M409" i="12"/>
  <c r="K409" i="12"/>
  <c r="I409" i="12"/>
  <c r="G409" i="12"/>
  <c r="E409" i="12"/>
  <c r="S367" i="12"/>
  <c r="P367" i="12"/>
  <c r="O367" i="12"/>
  <c r="M367" i="12"/>
  <c r="K367" i="12"/>
  <c r="I367" i="12"/>
  <c r="G367" i="12"/>
  <c r="E367" i="12"/>
  <c r="S349" i="12"/>
  <c r="O349" i="12"/>
  <c r="M349" i="12"/>
  <c r="K349" i="12"/>
  <c r="I349" i="12"/>
  <c r="G349" i="12"/>
  <c r="E349" i="12"/>
  <c r="Q348" i="12"/>
  <c r="Q349" i="12" s="1"/>
  <c r="S344" i="12"/>
  <c r="O344" i="12"/>
  <c r="M344" i="12"/>
  <c r="K344" i="12"/>
  <c r="I344" i="12"/>
  <c r="G344" i="12"/>
  <c r="E344" i="12"/>
  <c r="S161" i="12"/>
  <c r="O161" i="12"/>
  <c r="M161" i="12"/>
  <c r="K161" i="12"/>
  <c r="I161" i="12"/>
  <c r="G161" i="12"/>
  <c r="E161" i="12"/>
  <c r="S108" i="12"/>
  <c r="O108" i="12"/>
  <c r="M108" i="12"/>
  <c r="K108" i="12"/>
  <c r="I108" i="12"/>
  <c r="G108" i="12"/>
  <c r="E108" i="12"/>
  <c r="K307" i="40"/>
  <c r="K306" i="40"/>
  <c r="K305" i="40"/>
  <c r="K304" i="40"/>
  <c r="K303" i="40"/>
  <c r="K302" i="40"/>
  <c r="K301" i="40"/>
  <c r="K300" i="40"/>
  <c r="K299" i="40"/>
  <c r="I436" i="12" l="1"/>
  <c r="S436" i="12"/>
  <c r="O436" i="12"/>
  <c r="M436" i="12"/>
  <c r="K436" i="12"/>
  <c r="G436" i="12"/>
  <c r="E436" i="12"/>
  <c r="K411" i="12"/>
  <c r="Q409" i="12"/>
  <c r="M411" i="12"/>
  <c r="Q421" i="12"/>
  <c r="Q434" i="12"/>
  <c r="Q367" i="12"/>
  <c r="G411" i="12"/>
  <c r="O411" i="12"/>
  <c r="Q344" i="12"/>
  <c r="I411" i="12"/>
  <c r="S411" i="12"/>
  <c r="Q416" i="12"/>
  <c r="E411" i="12"/>
  <c r="Q161" i="12"/>
  <c r="Q108" i="12"/>
  <c r="I34" i="16"/>
  <c r="I33" i="16"/>
  <c r="I32" i="16"/>
  <c r="I31" i="16"/>
  <c r="I30" i="16"/>
  <c r="I29" i="16"/>
  <c r="I28" i="16"/>
  <c r="I27" i="16"/>
  <c r="I25" i="16"/>
  <c r="I24" i="16"/>
  <c r="I23" i="16"/>
  <c r="I21" i="16"/>
  <c r="I18" i="16"/>
  <c r="I17" i="16"/>
  <c r="I15" i="16"/>
  <c r="I13" i="16"/>
  <c r="Q436" i="12" l="1"/>
  <c r="Q411" i="12"/>
  <c r="V36" i="27"/>
  <c r="T36" i="27"/>
  <c r="R36" i="27"/>
  <c r="N36" i="27"/>
  <c r="J36" i="27"/>
  <c r="H36" i="27"/>
  <c r="F36" i="27"/>
  <c r="V35" i="27"/>
  <c r="T35" i="27"/>
  <c r="R35" i="27"/>
  <c r="P35" i="27"/>
  <c r="N35" i="27"/>
  <c r="L35" i="27"/>
  <c r="J35" i="27"/>
  <c r="H35" i="27"/>
  <c r="V31" i="27"/>
  <c r="R31" i="27"/>
  <c r="P31" i="27"/>
  <c r="N31" i="27"/>
  <c r="J31" i="27"/>
  <c r="H31" i="27"/>
  <c r="F31" i="27"/>
  <c r="X30" i="27"/>
  <c r="V30" i="27"/>
  <c r="T30" i="27"/>
  <c r="R30" i="27"/>
  <c r="P30" i="27"/>
  <c r="N30" i="27"/>
  <c r="L30" i="27"/>
  <c r="J30" i="27"/>
  <c r="H30" i="27"/>
  <c r="V26" i="27"/>
  <c r="R26" i="27"/>
  <c r="P26" i="27"/>
  <c r="J26" i="27"/>
  <c r="H26" i="27"/>
  <c r="F26" i="27"/>
  <c r="X25" i="27"/>
  <c r="V25" i="27"/>
  <c r="T25" i="27"/>
  <c r="R25" i="27"/>
  <c r="P25" i="27"/>
  <c r="N25" i="27"/>
  <c r="L25" i="27"/>
  <c r="J25" i="27"/>
  <c r="H25" i="27"/>
  <c r="P51" i="26"/>
  <c r="F51" i="26"/>
  <c r="X50" i="26"/>
  <c r="V50" i="26"/>
  <c r="T50" i="26"/>
  <c r="R50" i="26"/>
  <c r="P50" i="26"/>
  <c r="N50" i="26"/>
  <c r="L50" i="26"/>
  <c r="J50" i="26"/>
  <c r="H50" i="26"/>
  <c r="P46" i="26"/>
  <c r="X45" i="26"/>
  <c r="V45" i="26"/>
  <c r="T45" i="26"/>
  <c r="R45" i="26"/>
  <c r="P41" i="26"/>
  <c r="X40" i="26"/>
  <c r="V40" i="26"/>
  <c r="T40" i="26"/>
  <c r="R40" i="26"/>
  <c r="P36" i="26"/>
  <c r="F36" i="26"/>
  <c r="X35" i="26"/>
  <c r="V35" i="26"/>
  <c r="T35" i="26"/>
  <c r="R35" i="26"/>
  <c r="P35" i="26"/>
  <c r="N35" i="26"/>
  <c r="L35" i="26"/>
  <c r="J35" i="26"/>
  <c r="H35" i="26"/>
  <c r="P31" i="26"/>
  <c r="F31" i="26"/>
  <c r="X30" i="26"/>
  <c r="V30" i="26"/>
  <c r="T30" i="26"/>
  <c r="R30" i="26"/>
  <c r="P30" i="26"/>
  <c r="N30" i="26"/>
  <c r="L30" i="26"/>
  <c r="J30" i="26"/>
  <c r="H30" i="26"/>
  <c r="F26" i="26"/>
  <c r="T25" i="26"/>
  <c r="R25" i="26"/>
  <c r="P25" i="26"/>
  <c r="N25" i="26"/>
  <c r="L25" i="26"/>
  <c r="J25" i="26"/>
  <c r="H25" i="26"/>
  <c r="O26" i="25"/>
  <c r="E26" i="25"/>
  <c r="W25" i="25"/>
  <c r="U25" i="25"/>
  <c r="S25" i="25"/>
  <c r="Q25" i="25"/>
  <c r="O25" i="25"/>
  <c r="M25" i="25"/>
  <c r="K25" i="25"/>
  <c r="I25" i="25"/>
  <c r="O20" i="25"/>
  <c r="E20" i="25"/>
  <c r="AI33" i="23"/>
  <c r="AG33" i="23"/>
  <c r="AC33" i="23"/>
  <c r="AA33" i="23"/>
  <c r="W33" i="23"/>
  <c r="U33" i="23"/>
  <c r="Q33" i="23"/>
  <c r="O33" i="23"/>
  <c r="K33" i="23"/>
  <c r="I33" i="23"/>
  <c r="E33" i="23"/>
  <c r="C33" i="23"/>
  <c r="G26" i="23"/>
  <c r="AO26" i="23"/>
  <c r="AM26" i="23"/>
  <c r="AK26" i="23"/>
  <c r="AE26" i="23"/>
  <c r="Y26" i="23"/>
  <c r="S26" i="23"/>
  <c r="M26" i="23"/>
  <c r="AQ26" i="23" l="1"/>
  <c r="AK51" i="19" l="1"/>
  <c r="AI51" i="19"/>
  <c r="AG51" i="19"/>
  <c r="AE51" i="19"/>
  <c r="AC51" i="19"/>
  <c r="AA51" i="19"/>
  <c r="Y51" i="19"/>
  <c r="W51" i="19"/>
  <c r="U51" i="19"/>
  <c r="S51" i="19"/>
  <c r="Q51" i="19"/>
  <c r="O51" i="19"/>
  <c r="M51" i="19"/>
  <c r="K51" i="19"/>
  <c r="I51" i="19"/>
  <c r="G51" i="19"/>
  <c r="Q43" i="9" l="1"/>
  <c r="Q50" i="9" s="1"/>
  <c r="O43" i="9"/>
  <c r="O50" i="9" s="1"/>
  <c r="M43" i="9"/>
  <c r="M50" i="9" s="1"/>
  <c r="K43" i="9"/>
  <c r="K50" i="9" s="1"/>
  <c r="G43" i="9"/>
  <c r="G50" i="9" s="1"/>
  <c r="E43" i="9"/>
  <c r="E50" i="9" s="1"/>
  <c r="C43" i="9"/>
  <c r="C50" i="9" s="1"/>
  <c r="I43" i="9"/>
  <c r="I50" i="9" s="1"/>
  <c r="Q19" i="9"/>
  <c r="O19" i="9"/>
  <c r="M19" i="9"/>
  <c r="K19" i="9"/>
  <c r="I19" i="9"/>
  <c r="G19" i="9"/>
  <c r="E19" i="9"/>
  <c r="C19" i="9"/>
  <c r="Q60" i="8"/>
  <c r="O60" i="8"/>
  <c r="M60" i="8"/>
  <c r="K60" i="8"/>
  <c r="I60" i="8"/>
  <c r="G60" i="8"/>
  <c r="E60" i="8"/>
  <c r="C60" i="8"/>
  <c r="Q42" i="8"/>
  <c r="Q51" i="8" s="1"/>
  <c r="O42" i="8"/>
  <c r="O51" i="8" s="1"/>
  <c r="M42" i="8"/>
  <c r="M51" i="8" s="1"/>
  <c r="K42" i="8"/>
  <c r="K51" i="8" s="1"/>
  <c r="K53" i="8" s="1"/>
  <c r="I42" i="8"/>
  <c r="G42" i="8"/>
  <c r="G51" i="8" s="1"/>
  <c r="E42" i="8"/>
  <c r="E51" i="8" s="1"/>
  <c r="C42" i="8"/>
  <c r="C51" i="8" s="1"/>
  <c r="C53" i="8" s="1"/>
  <c r="U38" i="7"/>
  <c r="U15" i="7" s="1"/>
  <c r="O35" i="7"/>
  <c r="E35" i="7"/>
  <c r="S34" i="7"/>
  <c r="Q34" i="7"/>
  <c r="O34" i="7"/>
  <c r="M34" i="7"/>
  <c r="K34" i="7"/>
  <c r="I34" i="7"/>
  <c r="G34" i="7"/>
  <c r="O29" i="7"/>
  <c r="E29" i="7"/>
  <c r="S28" i="7"/>
  <c r="Q28" i="7"/>
  <c r="O28" i="7"/>
  <c r="M28" i="7"/>
  <c r="K28" i="7"/>
  <c r="I28" i="7"/>
  <c r="G28" i="7"/>
  <c r="O23" i="7"/>
  <c r="E23" i="7"/>
  <c r="S22" i="7"/>
  <c r="Q22" i="7"/>
  <c r="O22" i="7"/>
  <c r="M22" i="7"/>
  <c r="K22" i="7"/>
  <c r="I22" i="7"/>
  <c r="G22" i="7"/>
  <c r="O17" i="7"/>
  <c r="S16" i="7"/>
  <c r="Q16" i="7"/>
  <c r="M16" i="7"/>
  <c r="K16" i="7"/>
  <c r="I16" i="7"/>
  <c r="G16" i="7"/>
  <c r="Q52" i="9" l="1"/>
  <c r="Q62" i="9" s="1"/>
  <c r="Q65" i="9" s="1"/>
  <c r="G52" i="9"/>
  <c r="G62" i="9" s="1"/>
  <c r="G65" i="9" s="1"/>
  <c r="I51" i="8"/>
  <c r="I53" i="8" s="1"/>
  <c r="I64" i="8" s="1"/>
  <c r="I67" i="8" s="1"/>
  <c r="E53" i="8"/>
  <c r="E64" i="8" s="1"/>
  <c r="E67" i="8" s="1"/>
  <c r="M53" i="8"/>
  <c r="M64" i="8" s="1"/>
  <c r="M67" i="8" s="1"/>
  <c r="O52" i="9"/>
  <c r="O62" i="9" s="1"/>
  <c r="O65" i="9" s="1"/>
  <c r="E52" i="9"/>
  <c r="E62" i="9" s="1"/>
  <c r="E65" i="9" s="1"/>
  <c r="M52" i="9"/>
  <c r="M62" i="9" s="1"/>
  <c r="M65" i="9" s="1"/>
  <c r="G53" i="8"/>
  <c r="G64" i="8" s="1"/>
  <c r="G67" i="8" s="1"/>
  <c r="O53" i="8"/>
  <c r="O64" i="8" s="1"/>
  <c r="O67" i="8" s="1"/>
  <c r="C64" i="8"/>
  <c r="C67" i="8" s="1"/>
  <c r="K64" i="8"/>
  <c r="K67" i="8" s="1"/>
  <c r="K52" i="9"/>
  <c r="K62" i="9" s="1"/>
  <c r="K65" i="9" s="1"/>
  <c r="C52" i="9"/>
  <c r="C62" i="9" s="1"/>
  <c r="C65" i="9" s="1"/>
  <c r="Q53" i="8"/>
  <c r="Q64" i="8" s="1"/>
  <c r="Q67" i="8" s="1"/>
  <c r="I52" i="9"/>
  <c r="I62" i="9" s="1"/>
  <c r="I65" i="9" s="1"/>
  <c r="AM16" i="23" l="1"/>
  <c r="AO16" i="23"/>
  <c r="AM18" i="23"/>
  <c r="AO18" i="23"/>
  <c r="AM20" i="23"/>
  <c r="AO20" i="23"/>
  <c r="AM22" i="23"/>
  <c r="AO22" i="23"/>
  <c r="AM24" i="23"/>
  <c r="AO24" i="23"/>
  <c r="AM29" i="23"/>
  <c r="AO29" i="23"/>
  <c r="AM30" i="23"/>
  <c r="AO30" i="23"/>
  <c r="AM31" i="23"/>
  <c r="AO31" i="23"/>
  <c r="AO14" i="23"/>
  <c r="AM14" i="23"/>
  <c r="AO15" i="23"/>
  <c r="AM15" i="23"/>
  <c r="F172" i="39" l="1"/>
  <c r="AM33" i="23"/>
  <c r="AO33" i="23"/>
  <c r="U15" i="21"/>
  <c r="W15" i="21"/>
  <c r="U16" i="21"/>
  <c r="W16" i="21"/>
  <c r="U17" i="21"/>
  <c r="W17" i="21"/>
  <c r="U19" i="21"/>
  <c r="W19" i="21"/>
  <c r="U21" i="21"/>
  <c r="W21" i="21"/>
  <c r="U22" i="21"/>
  <c r="W22" i="21"/>
  <c r="U23" i="21"/>
  <c r="W23" i="21"/>
  <c r="U25" i="21"/>
  <c r="W25" i="21"/>
  <c r="U26" i="21"/>
  <c r="W26" i="21"/>
  <c r="U28" i="21"/>
  <c r="W28" i="21"/>
  <c r="U29" i="21"/>
  <c r="W29" i="21"/>
  <c r="U30" i="21"/>
  <c r="W30" i="21"/>
  <c r="U32" i="21"/>
  <c r="W32" i="21"/>
  <c r="U33" i="21"/>
  <c r="W33" i="21"/>
  <c r="U34" i="21"/>
  <c r="W34" i="21"/>
  <c r="U35" i="21"/>
  <c r="W35" i="21"/>
  <c r="U36" i="21"/>
  <c r="W36" i="21"/>
  <c r="U37" i="21"/>
  <c r="W37" i="21"/>
  <c r="U39" i="21"/>
  <c r="W39" i="21"/>
  <c r="U40" i="21"/>
  <c r="W40" i="21"/>
  <c r="U41" i="21"/>
  <c r="W41" i="21"/>
  <c r="U43" i="21"/>
  <c r="W43" i="21"/>
  <c r="W14" i="21"/>
  <c r="W12" i="21"/>
  <c r="U12" i="21"/>
  <c r="U52" i="32" l="1"/>
  <c r="Y52" i="32" s="1"/>
  <c r="U59" i="30"/>
  <c r="AC59" i="30" s="1"/>
  <c r="U58" i="30"/>
  <c r="AC58" i="30" s="1"/>
  <c r="Y43" i="21"/>
  <c r="Y41" i="21"/>
  <c r="Y12" i="21"/>
  <c r="C71" i="41" l="1"/>
  <c r="K266" i="40" l="1"/>
  <c r="K265" i="40"/>
  <c r="K264" i="40"/>
  <c r="K263" i="40"/>
  <c r="K262" i="40"/>
  <c r="K259" i="40"/>
  <c r="K257" i="40"/>
  <c r="K251" i="40"/>
  <c r="K241" i="40"/>
  <c r="K240" i="40"/>
  <c r="K239" i="40"/>
  <c r="K238" i="40"/>
  <c r="K237" i="40"/>
  <c r="K236" i="40"/>
  <c r="K235" i="40"/>
  <c r="K234" i="40"/>
  <c r="K233" i="40"/>
  <c r="K232" i="40"/>
  <c r="K231" i="40"/>
  <c r="K230" i="40"/>
  <c r="K227" i="40"/>
  <c r="K216" i="40"/>
  <c r="K215" i="40"/>
  <c r="K214" i="40"/>
  <c r="K213" i="40"/>
  <c r="K212" i="40"/>
  <c r="K211" i="40"/>
  <c r="K210" i="40"/>
  <c r="K209" i="40"/>
  <c r="K208" i="40"/>
  <c r="K207" i="40"/>
  <c r="K206" i="40"/>
  <c r="K205" i="40"/>
  <c r="K204" i="40"/>
  <c r="K203" i="40"/>
  <c r="K193" i="40"/>
  <c r="K192" i="40"/>
  <c r="K191" i="40"/>
  <c r="K190" i="40"/>
  <c r="K189" i="40"/>
  <c r="K188" i="40"/>
  <c r="K187" i="40"/>
  <c r="K186" i="40"/>
  <c r="K185" i="40"/>
  <c r="K182" i="40"/>
  <c r="K176" i="40"/>
  <c r="K170" i="40"/>
  <c r="K166" i="40"/>
  <c r="K164" i="40"/>
  <c r="K162" i="40"/>
  <c r="K160" i="40"/>
  <c r="K158" i="40"/>
  <c r="K156" i="40"/>
  <c r="K154" i="40"/>
  <c r="K146" i="40"/>
  <c r="K145" i="40"/>
  <c r="K144" i="40"/>
  <c r="K141" i="40"/>
  <c r="K134" i="40"/>
  <c r="K132" i="40"/>
  <c r="K130" i="40"/>
  <c r="K128" i="40"/>
  <c r="K126" i="40"/>
  <c r="K124" i="40"/>
  <c r="K119" i="40"/>
  <c r="K117" i="40"/>
  <c r="K116" i="40"/>
  <c r="K115" i="40"/>
  <c r="K114" i="40"/>
  <c r="K113" i="40"/>
  <c r="K112" i="40"/>
  <c r="K111" i="40"/>
  <c r="K110" i="40"/>
  <c r="K109" i="40"/>
  <c r="K108" i="40"/>
  <c r="K107" i="40"/>
  <c r="K106" i="40"/>
  <c r="K97" i="40"/>
  <c r="K96" i="40"/>
  <c r="K95" i="40"/>
  <c r="K94" i="40"/>
  <c r="K93" i="40"/>
  <c r="K92" i="40"/>
  <c r="K91" i="40"/>
  <c r="K90" i="40"/>
  <c r="K89" i="40"/>
  <c r="K88" i="40"/>
  <c r="K87" i="40"/>
  <c r="K86" i="40"/>
  <c r="K85" i="40"/>
  <c r="K84" i="40"/>
  <c r="K83" i="40"/>
  <c r="K82" i="40"/>
  <c r="K81" i="40"/>
  <c r="K80" i="40"/>
  <c r="K79" i="40"/>
  <c r="K78" i="40"/>
  <c r="K77" i="40"/>
  <c r="K76" i="40"/>
  <c r="K75" i="40"/>
  <c r="K74" i="40"/>
  <c r="K73" i="40"/>
  <c r="K72" i="40"/>
  <c r="K71" i="40"/>
  <c r="K70" i="40"/>
  <c r="K69" i="40"/>
  <c r="K68" i="40"/>
  <c r="K67" i="40"/>
  <c r="K66" i="40"/>
  <c r="K65" i="40"/>
  <c r="K64" i="40"/>
  <c r="K63" i="40"/>
  <c r="K62" i="40"/>
  <c r="K61" i="40"/>
  <c r="K60" i="40"/>
  <c r="K59" i="40"/>
  <c r="K58" i="40"/>
  <c r="K57" i="40"/>
  <c r="K49" i="40"/>
  <c r="K48" i="40"/>
  <c r="K43" i="40"/>
  <c r="K41" i="40"/>
  <c r="K39" i="40"/>
  <c r="K37" i="40"/>
  <c r="K36" i="40"/>
  <c r="K35" i="40"/>
  <c r="K34" i="40"/>
  <c r="K33" i="40"/>
  <c r="K32" i="40"/>
  <c r="K31" i="40"/>
  <c r="K24" i="40"/>
  <c r="K22" i="40"/>
  <c r="K21" i="40"/>
  <c r="K18" i="40"/>
  <c r="K16" i="40"/>
  <c r="K15" i="40"/>
  <c r="K12" i="40"/>
  <c r="K321" i="40" l="1"/>
  <c r="S279" i="12"/>
  <c r="O279" i="12"/>
  <c r="M279" i="12"/>
  <c r="K279" i="12"/>
  <c r="I279" i="12"/>
  <c r="G279" i="12"/>
  <c r="E279" i="12"/>
  <c r="S265" i="12"/>
  <c r="O265" i="12"/>
  <c r="M265" i="12"/>
  <c r="K265" i="12"/>
  <c r="I265" i="12"/>
  <c r="G265" i="12"/>
  <c r="E265" i="12"/>
  <c r="S260" i="12"/>
  <c r="O260" i="12"/>
  <c r="M260" i="12"/>
  <c r="K260" i="12"/>
  <c r="I260" i="12"/>
  <c r="G260" i="12"/>
  <c r="E260" i="12"/>
  <c r="S35" i="11"/>
  <c r="Q35" i="11"/>
  <c r="O35" i="11"/>
  <c r="M35" i="11"/>
  <c r="K35" i="11"/>
  <c r="I35" i="11"/>
  <c r="G35" i="11"/>
  <c r="E35" i="11"/>
  <c r="S29" i="11"/>
  <c r="Q29" i="11"/>
  <c r="O29" i="11"/>
  <c r="M29" i="11"/>
  <c r="K29" i="11"/>
  <c r="I29" i="11"/>
  <c r="G29" i="11"/>
  <c r="E29" i="11"/>
  <c r="S24" i="11"/>
  <c r="Q24" i="11"/>
  <c r="O24" i="11"/>
  <c r="M24" i="11"/>
  <c r="K24" i="11"/>
  <c r="I24" i="11"/>
  <c r="G24" i="11"/>
  <c r="E24" i="11"/>
  <c r="I37" i="11" l="1"/>
  <c r="Q37" i="11"/>
  <c r="O37" i="11"/>
  <c r="G37" i="11"/>
  <c r="E37" i="11"/>
  <c r="G351" i="12"/>
  <c r="G439" i="12" s="1"/>
  <c r="O351" i="12"/>
  <c r="O439" i="12" s="1"/>
  <c r="E351" i="12"/>
  <c r="E439" i="12" s="1"/>
  <c r="M351" i="12"/>
  <c r="M439" i="12" s="1"/>
  <c r="I351" i="12"/>
  <c r="I439" i="12" s="1"/>
  <c r="S351" i="12"/>
  <c r="S439" i="12" s="1"/>
  <c r="K351" i="12"/>
  <c r="K439" i="12" s="1"/>
  <c r="K37" i="11"/>
  <c r="S37" i="11"/>
  <c r="M37" i="11"/>
  <c r="Q260" i="12"/>
  <c r="Q265" i="12"/>
  <c r="Q279" i="12"/>
  <c r="Q351" i="12" l="1"/>
  <c r="Q439" i="12" s="1"/>
  <c r="AQ47" i="19" l="1"/>
  <c r="AS47" i="19"/>
  <c r="U30" i="25"/>
  <c r="U32" i="25" s="1"/>
  <c r="S30" i="25"/>
  <c r="S32" i="25" s="1"/>
  <c r="Q30" i="25"/>
  <c r="Q32" i="25" s="1"/>
  <c r="E32" i="25"/>
  <c r="L19" i="26"/>
  <c r="L56" i="26" s="1"/>
  <c r="L58" i="26" s="1"/>
  <c r="U16" i="7"/>
  <c r="S38" i="7"/>
  <c r="Q38" i="7"/>
  <c r="Q41" i="7" s="1"/>
  <c r="O38" i="7"/>
  <c r="M38" i="7"/>
  <c r="K38" i="7"/>
  <c r="I38" i="7"/>
  <c r="G38" i="7"/>
  <c r="G15" i="7" s="1"/>
  <c r="E38" i="7"/>
  <c r="S18" i="5"/>
  <c r="S20" i="5" s="1"/>
  <c r="E72" i="4"/>
  <c r="C72" i="4"/>
  <c r="K46" i="18"/>
  <c r="N46" i="18" s="1"/>
  <c r="V24" i="24"/>
  <c r="AK31" i="23"/>
  <c r="AE31" i="23"/>
  <c r="Y31" i="23"/>
  <c r="AK30" i="23"/>
  <c r="AE30" i="23"/>
  <c r="Y30" i="23"/>
  <c r="AK29" i="23"/>
  <c r="AE29" i="23"/>
  <c r="Y29" i="23"/>
  <c r="AK24" i="23"/>
  <c r="AE24" i="23"/>
  <c r="Y24" i="23"/>
  <c r="AK22" i="23"/>
  <c r="AE22" i="23"/>
  <c r="Y22" i="23"/>
  <c r="AK20" i="23"/>
  <c r="AE20" i="23"/>
  <c r="Y20" i="23"/>
  <c r="AK18" i="23"/>
  <c r="AE18" i="23"/>
  <c r="Y18" i="23"/>
  <c r="AK16" i="23"/>
  <c r="AE16" i="23"/>
  <c r="Y16" i="23"/>
  <c r="AK14" i="23"/>
  <c r="AE14" i="23"/>
  <c r="Y14" i="23"/>
  <c r="AK15" i="23"/>
  <c r="AE15" i="23"/>
  <c r="Y15" i="23"/>
  <c r="S31" i="23"/>
  <c r="M31" i="23"/>
  <c r="G31" i="23"/>
  <c r="S30" i="23"/>
  <c r="M30" i="23"/>
  <c r="G30" i="23"/>
  <c r="S29" i="23"/>
  <c r="M29" i="23"/>
  <c r="G29" i="23"/>
  <c r="S24" i="23"/>
  <c r="M24" i="23"/>
  <c r="G24" i="23"/>
  <c r="S22" i="23"/>
  <c r="M22" i="23"/>
  <c r="G22" i="23"/>
  <c r="S20" i="23"/>
  <c r="M20" i="23"/>
  <c r="G20" i="23"/>
  <c r="S18" i="23"/>
  <c r="M18" i="23"/>
  <c r="G18" i="23"/>
  <c r="S16" i="23"/>
  <c r="M16" i="23"/>
  <c r="G16" i="23"/>
  <c r="S14" i="23"/>
  <c r="M14" i="23"/>
  <c r="G14" i="23"/>
  <c r="S15" i="23"/>
  <c r="M15" i="23"/>
  <c r="G15" i="23"/>
  <c r="G40" i="16"/>
  <c r="E40" i="16"/>
  <c r="C40" i="16"/>
  <c r="I39" i="16"/>
  <c r="I40" i="16" s="1"/>
  <c r="G35" i="16"/>
  <c r="E35" i="16"/>
  <c r="C35" i="16"/>
  <c r="C43" i="16" s="1"/>
  <c r="G28" i="14"/>
  <c r="E28" i="14"/>
  <c r="C28" i="14"/>
  <c r="I27" i="14"/>
  <c r="I25" i="14"/>
  <c r="G19" i="14"/>
  <c r="E19" i="14"/>
  <c r="C19" i="14"/>
  <c r="I17" i="14"/>
  <c r="I18" i="14"/>
  <c r="I15" i="14"/>
  <c r="S60" i="8"/>
  <c r="F24" i="24"/>
  <c r="H24" i="24"/>
  <c r="J24" i="24"/>
  <c r="L24" i="24"/>
  <c r="N24" i="24"/>
  <c r="P24" i="24"/>
  <c r="R24" i="24"/>
  <c r="T24" i="24"/>
  <c r="D24" i="24"/>
  <c r="S43" i="9"/>
  <c r="S50" i="9" s="1"/>
  <c r="S19" i="9"/>
  <c r="S42" i="8"/>
  <c r="S51" i="8" s="1"/>
  <c r="S18" i="8"/>
  <c r="U34" i="7"/>
  <c r="U28" i="7"/>
  <c r="U22" i="7"/>
  <c r="S41" i="21"/>
  <c r="M41" i="21"/>
  <c r="F20" i="27"/>
  <c r="F20" i="26"/>
  <c r="Y58" i="26"/>
  <c r="I32" i="25"/>
  <c r="J21" i="26" s="1"/>
  <c r="O32" i="25"/>
  <c r="D15" i="24"/>
  <c r="F15" i="24"/>
  <c r="H15" i="24"/>
  <c r="J15" i="24"/>
  <c r="L15" i="24"/>
  <c r="N15" i="24"/>
  <c r="P15" i="24"/>
  <c r="R15" i="24"/>
  <c r="T15" i="24"/>
  <c r="D17" i="24"/>
  <c r="F17" i="24"/>
  <c r="H17" i="24"/>
  <c r="J17" i="24"/>
  <c r="L17" i="24"/>
  <c r="N17" i="24"/>
  <c r="P17" i="24"/>
  <c r="R17" i="24"/>
  <c r="T17" i="24"/>
  <c r="D21" i="24"/>
  <c r="F21" i="24"/>
  <c r="H21" i="24"/>
  <c r="J21" i="24"/>
  <c r="L21" i="24"/>
  <c r="N21" i="24"/>
  <c r="P21" i="24"/>
  <c r="R21" i="24"/>
  <c r="T21" i="24"/>
  <c r="V21" i="24"/>
  <c r="D22" i="24"/>
  <c r="F22" i="24"/>
  <c r="H22" i="24"/>
  <c r="J22" i="24"/>
  <c r="L22" i="24"/>
  <c r="N22" i="24"/>
  <c r="P22" i="24"/>
  <c r="R22" i="24"/>
  <c r="T22" i="24"/>
  <c r="V22" i="24"/>
  <c r="D23" i="24"/>
  <c r="F23" i="24"/>
  <c r="H23" i="24"/>
  <c r="J23" i="24"/>
  <c r="L23" i="24"/>
  <c r="N23" i="24"/>
  <c r="P23" i="24"/>
  <c r="R23" i="24"/>
  <c r="T23" i="24"/>
  <c r="V23" i="24"/>
  <c r="D25" i="24"/>
  <c r="F25" i="24"/>
  <c r="H25" i="24"/>
  <c r="J25" i="24"/>
  <c r="L25" i="24"/>
  <c r="N25" i="24"/>
  <c r="P25" i="24"/>
  <c r="R25" i="24"/>
  <c r="T25" i="24"/>
  <c r="V25" i="24"/>
  <c r="D26" i="24"/>
  <c r="F26" i="24"/>
  <c r="H26" i="24"/>
  <c r="J26" i="24"/>
  <c r="L26" i="24"/>
  <c r="N26" i="24"/>
  <c r="P26" i="24"/>
  <c r="R26" i="24"/>
  <c r="T26" i="24"/>
  <c r="V26" i="24"/>
  <c r="D30" i="24"/>
  <c r="F30" i="24"/>
  <c r="H30" i="24"/>
  <c r="J30" i="24"/>
  <c r="L30" i="24"/>
  <c r="N30" i="24"/>
  <c r="P30" i="24"/>
  <c r="R30" i="24"/>
  <c r="T30" i="24"/>
  <c r="V30" i="24"/>
  <c r="D31" i="24"/>
  <c r="F31" i="24"/>
  <c r="H31" i="24"/>
  <c r="J31" i="24"/>
  <c r="L31" i="24"/>
  <c r="N31" i="24"/>
  <c r="P31" i="24"/>
  <c r="R31" i="24"/>
  <c r="T31" i="24"/>
  <c r="V31" i="24"/>
  <c r="D32" i="24"/>
  <c r="F32" i="24"/>
  <c r="H32" i="24"/>
  <c r="J32" i="24"/>
  <c r="L32" i="24"/>
  <c r="N32" i="24"/>
  <c r="P32" i="24"/>
  <c r="R32" i="24"/>
  <c r="T32" i="24"/>
  <c r="V32" i="24"/>
  <c r="S15" i="21"/>
  <c r="S16" i="21"/>
  <c r="S17" i="21"/>
  <c r="S19" i="21"/>
  <c r="S21" i="21"/>
  <c r="S22" i="21"/>
  <c r="S23" i="21"/>
  <c r="S25" i="21"/>
  <c r="S26" i="21"/>
  <c r="S28" i="21"/>
  <c r="S29" i="21"/>
  <c r="S30" i="21"/>
  <c r="S32" i="21"/>
  <c r="S33" i="21"/>
  <c r="S34" i="21"/>
  <c r="S35" i="21"/>
  <c r="S36" i="21"/>
  <c r="S37" i="21"/>
  <c r="S39" i="21"/>
  <c r="S40" i="21"/>
  <c r="S43" i="21"/>
  <c r="S14" i="21"/>
  <c r="S12" i="21"/>
  <c r="M15" i="21"/>
  <c r="M16" i="21"/>
  <c r="M17" i="21"/>
  <c r="M19" i="21"/>
  <c r="M21" i="21"/>
  <c r="M22" i="21"/>
  <c r="M23" i="21"/>
  <c r="M25" i="21"/>
  <c r="M26" i="21"/>
  <c r="M28" i="21"/>
  <c r="M29" i="21"/>
  <c r="M30" i="21"/>
  <c r="M32" i="21"/>
  <c r="M33" i="21"/>
  <c r="M34" i="21"/>
  <c r="M35" i="21"/>
  <c r="M36" i="21"/>
  <c r="M37" i="21"/>
  <c r="M39" i="21"/>
  <c r="M40" i="21"/>
  <c r="M43" i="21"/>
  <c r="M14" i="21"/>
  <c r="M12" i="21"/>
  <c r="Q44" i="21"/>
  <c r="O44" i="21"/>
  <c r="K44" i="21"/>
  <c r="I44" i="21"/>
  <c r="E44" i="21"/>
  <c r="C44" i="21"/>
  <c r="Q44" i="20"/>
  <c r="O44" i="20"/>
  <c r="K44" i="20"/>
  <c r="I44" i="20"/>
  <c r="E44" i="20"/>
  <c r="C44" i="20"/>
  <c r="L21" i="26"/>
  <c r="S50" i="5"/>
  <c r="S41" i="5"/>
  <c r="S32" i="5"/>
  <c r="N52" i="18"/>
  <c r="G15" i="4"/>
  <c r="N16" i="18"/>
  <c r="E51" i="17"/>
  <c r="U72" i="4"/>
  <c r="S72" i="4"/>
  <c r="Q72" i="4"/>
  <c r="O72" i="4"/>
  <c r="M72" i="4"/>
  <c r="K72" i="4"/>
  <c r="I72" i="4"/>
  <c r="G72" i="4"/>
  <c r="U15" i="4"/>
  <c r="S15" i="4"/>
  <c r="Q15" i="4"/>
  <c r="O15" i="4"/>
  <c r="M15" i="4"/>
  <c r="K15" i="4"/>
  <c r="I15" i="4"/>
  <c r="I101" i="34"/>
  <c r="I22" i="34" s="1"/>
  <c r="I77" i="34"/>
  <c r="I21" i="34" s="1"/>
  <c r="E76" i="34"/>
  <c r="I17" i="34" s="1"/>
  <c r="E70" i="34"/>
  <c r="I16" i="34" s="1"/>
  <c r="G43" i="2"/>
  <c r="G33" i="2"/>
  <c r="G24" i="2"/>
  <c r="A138" i="39"/>
  <c r="A73" i="39"/>
  <c r="E36" i="34"/>
  <c r="E52" i="34" s="1"/>
  <c r="I31" i="34" s="1"/>
  <c r="I26" i="31"/>
  <c r="I34" i="31" s="1"/>
  <c r="B68" i="29"/>
  <c r="B50" i="29"/>
  <c r="H56" i="18"/>
  <c r="N55" i="18"/>
  <c r="N54" i="18"/>
  <c r="N51" i="18"/>
  <c r="N50" i="18"/>
  <c r="N49" i="18"/>
  <c r="N47" i="18"/>
  <c r="N38" i="18"/>
  <c r="N37" i="18"/>
  <c r="N36" i="18"/>
  <c r="N35" i="18"/>
  <c r="N34" i="18"/>
  <c r="N33" i="18"/>
  <c r="N31" i="18"/>
  <c r="N30" i="18"/>
  <c r="N28" i="18"/>
  <c r="N27" i="18"/>
  <c r="N26" i="18"/>
  <c r="N24" i="18"/>
  <c r="N22" i="18"/>
  <c r="N21" i="18"/>
  <c r="N20" i="18"/>
  <c r="N19" i="18"/>
  <c r="N18" i="18"/>
  <c r="C51" i="17"/>
  <c r="G15" i="15"/>
  <c r="G19" i="15" s="1"/>
  <c r="E15" i="15"/>
  <c r="E19" i="15" s="1"/>
  <c r="C15" i="15"/>
  <c r="C19" i="15" s="1"/>
  <c r="I14" i="15"/>
  <c r="E43" i="16" l="1"/>
  <c r="G43" i="16"/>
  <c r="H19" i="26"/>
  <c r="H56" i="26" s="1"/>
  <c r="H19" i="27" s="1"/>
  <c r="H40" i="27" s="1"/>
  <c r="H42" i="27" s="1"/>
  <c r="G32" i="25"/>
  <c r="H21" i="26" s="1"/>
  <c r="N19" i="26"/>
  <c r="M32" i="25"/>
  <c r="N21" i="26" s="1"/>
  <c r="I15" i="7"/>
  <c r="I41" i="7"/>
  <c r="E33" i="7"/>
  <c r="E41" i="7"/>
  <c r="M41" i="7"/>
  <c r="M27" i="7"/>
  <c r="M15" i="7"/>
  <c r="M21" i="7"/>
  <c r="K27" i="7"/>
  <c r="K41" i="7"/>
  <c r="K21" i="7"/>
  <c r="K15" i="7"/>
  <c r="O15" i="7"/>
  <c r="O41" i="7"/>
  <c r="S33" i="23"/>
  <c r="Y33" i="23"/>
  <c r="G33" i="23"/>
  <c r="AK33" i="23"/>
  <c r="V19" i="26"/>
  <c r="V56" i="26" s="1"/>
  <c r="V19" i="27" s="1"/>
  <c r="V40" i="27" s="1"/>
  <c r="V21" i="26"/>
  <c r="V58" i="26" s="1"/>
  <c r="V21" i="27" s="1"/>
  <c r="V42" i="27" s="1"/>
  <c r="R19" i="26"/>
  <c r="R56" i="26" s="1"/>
  <c r="R21" i="26"/>
  <c r="P19" i="26"/>
  <c r="P56" i="26" s="1"/>
  <c r="P19" i="27" s="1"/>
  <c r="P40" i="27" s="1"/>
  <c r="P42" i="27" s="1"/>
  <c r="P21" i="26"/>
  <c r="F19" i="26"/>
  <c r="F21" i="26"/>
  <c r="T19" i="26"/>
  <c r="T56" i="26" s="1"/>
  <c r="T21" i="26"/>
  <c r="M33" i="23"/>
  <c r="AE33" i="23"/>
  <c r="E27" i="7"/>
  <c r="E21" i="7"/>
  <c r="E15" i="7"/>
  <c r="M33" i="7"/>
  <c r="G33" i="7"/>
  <c r="G27" i="7"/>
  <c r="G21" i="7"/>
  <c r="O33" i="7"/>
  <c r="O27" i="7"/>
  <c r="O21" i="7"/>
  <c r="I33" i="7"/>
  <c r="I27" i="7"/>
  <c r="I21" i="7"/>
  <c r="Q33" i="7"/>
  <c r="Q27" i="7"/>
  <c r="Q21" i="7"/>
  <c r="Q15" i="7"/>
  <c r="K33" i="7"/>
  <c r="S33" i="7"/>
  <c r="S27" i="7"/>
  <c r="S21" i="7"/>
  <c r="S15" i="7"/>
  <c r="K56" i="18"/>
  <c r="H23" i="38"/>
  <c r="K31" i="25"/>
  <c r="L20" i="26" s="1"/>
  <c r="AQ22" i="23"/>
  <c r="AQ16" i="23"/>
  <c r="AQ18" i="23"/>
  <c r="AQ29" i="23"/>
  <c r="AQ31" i="23"/>
  <c r="AQ15" i="23"/>
  <c r="Q40" i="7"/>
  <c r="U21" i="7"/>
  <c r="F23" i="38"/>
  <c r="G23" i="38"/>
  <c r="K23" i="38"/>
  <c r="Q31" i="25"/>
  <c r="R20" i="26" s="1"/>
  <c r="T18" i="24"/>
  <c r="T27" i="24" s="1"/>
  <c r="T33" i="24" s="1"/>
  <c r="D18" i="24"/>
  <c r="D27" i="24" s="1"/>
  <c r="D33" i="24" s="1"/>
  <c r="AQ14" i="23"/>
  <c r="AQ20" i="23"/>
  <c r="AQ24" i="23"/>
  <c r="AQ30" i="23"/>
  <c r="M44" i="20"/>
  <c r="S44" i="20"/>
  <c r="Y37" i="21"/>
  <c r="Y33" i="21"/>
  <c r="Y28" i="21"/>
  <c r="Y23" i="21"/>
  <c r="C30" i="14"/>
  <c r="S52" i="9"/>
  <c r="S62" i="9" s="1"/>
  <c r="S65" i="9" s="1"/>
  <c r="L23" i="38"/>
  <c r="O31" i="25"/>
  <c r="P20" i="26" s="1"/>
  <c r="I31" i="25"/>
  <c r="J20" i="26" s="1"/>
  <c r="S44" i="21"/>
  <c r="Y19" i="21"/>
  <c r="G44" i="20"/>
  <c r="Y39" i="21"/>
  <c r="Y34" i="21"/>
  <c r="Y30" i="21"/>
  <c r="Y29" i="21"/>
  <c r="Y25" i="21"/>
  <c r="Y15" i="21"/>
  <c r="Y26" i="21"/>
  <c r="I28" i="14"/>
  <c r="E30" i="14"/>
  <c r="U27" i="7"/>
  <c r="G40" i="7"/>
  <c r="M40" i="7"/>
  <c r="U33" i="7"/>
  <c r="O40" i="7"/>
  <c r="S40" i="7"/>
  <c r="J23" i="38"/>
  <c r="M23" i="38"/>
  <c r="I23" i="34"/>
  <c r="P18" i="24"/>
  <c r="P27" i="24" s="1"/>
  <c r="P33" i="24" s="1"/>
  <c r="H18" i="24"/>
  <c r="H27" i="24" s="1"/>
  <c r="H33" i="24" s="1"/>
  <c r="R18" i="24"/>
  <c r="R27" i="24" s="1"/>
  <c r="R33" i="24" s="1"/>
  <c r="J18" i="24"/>
  <c r="J27" i="24" s="1"/>
  <c r="J33" i="24" s="1"/>
  <c r="F18" i="24"/>
  <c r="F27" i="24" s="1"/>
  <c r="F33" i="24" s="1"/>
  <c r="G44" i="21"/>
  <c r="M44" i="21"/>
  <c r="Y35" i="21"/>
  <c r="Y21" i="21"/>
  <c r="Y14" i="21"/>
  <c r="Y40" i="21"/>
  <c r="Y36" i="21"/>
  <c r="Y32" i="21"/>
  <c r="Y22" i="21"/>
  <c r="Y17" i="21"/>
  <c r="N56" i="18"/>
  <c r="I35" i="16"/>
  <c r="I43" i="16" s="1"/>
  <c r="I19" i="14"/>
  <c r="G30" i="14"/>
  <c r="S53" i="8"/>
  <c r="S64" i="8" s="1"/>
  <c r="S67" i="8" s="1"/>
  <c r="K40" i="7"/>
  <c r="I23" i="38"/>
  <c r="I18" i="34"/>
  <c r="H21" i="27"/>
  <c r="L19" i="27"/>
  <c r="L40" i="27" s="1"/>
  <c r="L42" i="27" s="1"/>
  <c r="L21" i="27"/>
  <c r="J19" i="26"/>
  <c r="J56" i="26" s="1"/>
  <c r="S31" i="25"/>
  <c r="T20" i="26" s="1"/>
  <c r="M31" i="25"/>
  <c r="N20" i="26" s="1"/>
  <c r="U31" i="25"/>
  <c r="V20" i="26" s="1"/>
  <c r="N18" i="24"/>
  <c r="N27" i="24" s="1"/>
  <c r="N33" i="24" s="1"/>
  <c r="G31" i="25"/>
  <c r="H20" i="26" s="1"/>
  <c r="L18" i="24"/>
  <c r="L27" i="24" s="1"/>
  <c r="L33" i="24" s="1"/>
  <c r="U44" i="21"/>
  <c r="W44" i="21"/>
  <c r="Y16" i="21"/>
  <c r="I15" i="15"/>
  <c r="I19" i="15" s="1"/>
  <c r="U40" i="7"/>
  <c r="I40" i="7"/>
  <c r="S52" i="5"/>
  <c r="J58" i="26" l="1"/>
  <c r="J21" i="27" s="1"/>
  <c r="T58" i="26"/>
  <c r="T21" i="27" s="1"/>
  <c r="N56" i="26"/>
  <c r="N58" i="26" s="1"/>
  <c r="N21" i="27" s="1"/>
  <c r="F56" i="26"/>
  <c r="F58" i="26" s="1"/>
  <c r="F21" i="27" s="1"/>
  <c r="R58" i="26"/>
  <c r="R21" i="27" s="1"/>
  <c r="R19" i="27"/>
  <c r="R40" i="27" s="1"/>
  <c r="R42" i="27" s="1"/>
  <c r="V57" i="26"/>
  <c r="V20" i="27" s="1"/>
  <c r="T19" i="27"/>
  <c r="T40" i="27" s="1"/>
  <c r="T42" i="27" s="1"/>
  <c r="AQ33" i="23"/>
  <c r="T57" i="26"/>
  <c r="T20" i="27" s="1"/>
  <c r="R57" i="26"/>
  <c r="R20" i="27" s="1"/>
  <c r="P58" i="26"/>
  <c r="P21" i="27" s="1"/>
  <c r="E39" i="7"/>
  <c r="O39" i="7"/>
  <c r="K39" i="7"/>
  <c r="Q39" i="7"/>
  <c r="V17" i="24"/>
  <c r="I30" i="14"/>
  <c r="U39" i="7"/>
  <c r="M39" i="7"/>
  <c r="G39" i="7"/>
  <c r="Y44" i="21"/>
  <c r="I39" i="7"/>
  <c r="S39" i="7"/>
  <c r="J19" i="27"/>
  <c r="J40" i="27" s="1"/>
  <c r="J57" i="26"/>
  <c r="J20" i="27" s="1"/>
  <c r="L57" i="26"/>
  <c r="L20" i="27" s="1"/>
  <c r="H57" i="26" l="1"/>
  <c r="H20" i="27" s="1"/>
  <c r="P57" i="26"/>
  <c r="P20" i="27" s="1"/>
  <c r="F19" i="27"/>
  <c r="F40" i="27" s="1"/>
  <c r="F42" i="27" s="1"/>
  <c r="N19" i="27"/>
  <c r="N40" i="27" s="1"/>
  <c r="P41" i="27" s="1"/>
  <c r="J41" i="27"/>
  <c r="J42" i="27"/>
  <c r="N57" i="26"/>
  <c r="N20" i="27" s="1"/>
  <c r="R41" i="27"/>
  <c r="V41" i="27"/>
  <c r="T41" i="27"/>
  <c r="L41" i="27"/>
  <c r="H41" i="27" l="1"/>
  <c r="N41" i="27"/>
  <c r="N42" i="27"/>
  <c r="I46" i="34"/>
  <c r="I10" i="34" s="1"/>
  <c r="I12" i="34" s="1"/>
  <c r="W30" i="25" l="1"/>
  <c r="W32" i="25" s="1"/>
  <c r="V15" i="24"/>
  <c r="V18" i="24" s="1"/>
  <c r="V27" i="24" s="1"/>
  <c r="V33" i="24" s="1"/>
  <c r="X19" i="26" l="1"/>
  <c r="X56" i="26" s="1"/>
  <c r="X57" i="26" s="1"/>
  <c r="X20" i="27" s="1"/>
  <c r="X21" i="26"/>
  <c r="W31" i="25"/>
  <c r="X20" i="26" s="1"/>
  <c r="X19" i="27" l="1"/>
  <c r="X40" i="27" s="1"/>
  <c r="X41" i="27" s="1"/>
  <c r="X58" i="26"/>
  <c r="X21" i="27" s="1"/>
  <c r="X42" i="27" s="1"/>
  <c r="Q29" i="22" l="1"/>
  <c r="G32" i="31" l="1"/>
  <c r="N25" i="38" l="1"/>
  <c r="N23" i="38"/>
  <c r="E30" i="2" l="1"/>
  <c r="P65" i="3"/>
  <c r="E31" i="2"/>
  <c r="E23" i="2"/>
  <c r="E39" i="2"/>
  <c r="G44" i="2" l="1"/>
  <c r="N22" i="3" l="1"/>
  <c r="D37" i="3"/>
  <c r="T29" i="3"/>
  <c r="U23" i="5" s="1"/>
  <c r="H45" i="3"/>
  <c r="J65" i="3"/>
  <c r="V34" i="3"/>
  <c r="T43" i="3"/>
  <c r="U38" i="5" s="1"/>
  <c r="V52" i="3"/>
  <c r="N45" i="3"/>
  <c r="T52" i="3"/>
  <c r="U48" i="5" s="1"/>
  <c r="T19" i="3"/>
  <c r="U15" i="5" s="1"/>
  <c r="F22" i="3"/>
  <c r="F26" i="3" s="1"/>
  <c r="V16" i="3"/>
  <c r="T30" i="3"/>
  <c r="U24" i="5" s="1"/>
  <c r="L65" i="3"/>
  <c r="V20" i="3"/>
  <c r="T42" i="3"/>
  <c r="U37" i="5" s="1"/>
  <c r="T53" i="3"/>
  <c r="U49" i="5" s="1"/>
  <c r="V32" i="3"/>
  <c r="J37" i="3"/>
  <c r="V51" i="3"/>
  <c r="V41" i="3"/>
  <c r="V36" i="3"/>
  <c r="N54" i="3"/>
  <c r="T40" i="3"/>
  <c r="D45" i="3"/>
  <c r="T34" i="3"/>
  <c r="U29" i="5" s="1"/>
  <c r="F45" i="3"/>
  <c r="V40" i="3"/>
  <c r="T49" i="3"/>
  <c r="U45" i="5" s="1"/>
  <c r="P54" i="3"/>
  <c r="F37" i="3"/>
  <c r="V29" i="3"/>
  <c r="P37" i="3"/>
  <c r="T31" i="3"/>
  <c r="U26" i="5" s="1"/>
  <c r="D65" i="3"/>
  <c r="T64" i="3"/>
  <c r="U57" i="8" s="1"/>
  <c r="H23" i="3"/>
  <c r="T23" i="3" s="1"/>
  <c r="J23" i="3"/>
  <c r="V23" i="3" s="1"/>
  <c r="R65" i="3"/>
  <c r="V17" i="3"/>
  <c r="J45" i="3"/>
  <c r="N37" i="3"/>
  <c r="T18" i="3"/>
  <c r="U14" i="5" s="1"/>
  <c r="L37" i="3"/>
  <c r="T63" i="3"/>
  <c r="H54" i="3"/>
  <c r="R54" i="3"/>
  <c r="V19" i="3"/>
  <c r="V42" i="3"/>
  <c r="V64" i="3"/>
  <c r="F65" i="3"/>
  <c r="V31" i="3"/>
  <c r="L45" i="3"/>
  <c r="R37" i="3"/>
  <c r="H65" i="3"/>
  <c r="T32" i="3"/>
  <c r="U27" i="5" s="1"/>
  <c r="T25" i="3"/>
  <c r="U19" i="5" s="1"/>
  <c r="L24" i="3"/>
  <c r="T24" i="3" s="1"/>
  <c r="V48" i="3"/>
  <c r="F54" i="3"/>
  <c r="D22" i="3"/>
  <c r="D26" i="3" s="1"/>
  <c r="T17" i="3"/>
  <c r="U13" i="5" s="1"/>
  <c r="V43" i="3"/>
  <c r="J22" i="3"/>
  <c r="V60" i="3"/>
  <c r="V30" i="3"/>
  <c r="V25" i="3"/>
  <c r="V49" i="3"/>
  <c r="H22" i="3"/>
  <c r="T16" i="3"/>
  <c r="U12" i="5" s="1"/>
  <c r="T33" i="3"/>
  <c r="U28" i="5" s="1"/>
  <c r="T50" i="3"/>
  <c r="U46" i="5" s="1"/>
  <c r="R45" i="3"/>
  <c r="L22" i="3"/>
  <c r="L26" i="3" s="1"/>
  <c r="N24" i="3"/>
  <c r="V24" i="3" s="1"/>
  <c r="P45" i="3"/>
  <c r="V44" i="3"/>
  <c r="T35" i="3"/>
  <c r="U30" i="5" s="1"/>
  <c r="T36" i="3"/>
  <c r="U31" i="5" s="1"/>
  <c r="T20" i="3"/>
  <c r="U16" i="5" s="1"/>
  <c r="V35" i="3"/>
  <c r="H37" i="3"/>
  <c r="N65" i="3"/>
  <c r="T51" i="3"/>
  <c r="U47" i="5" s="1"/>
  <c r="T60" i="3"/>
  <c r="U17" i="8" s="1"/>
  <c r="V50" i="3"/>
  <c r="V53" i="3"/>
  <c r="D54" i="3"/>
  <c r="T48" i="3"/>
  <c r="U44" i="5" s="1"/>
  <c r="V33" i="3"/>
  <c r="V63" i="3"/>
  <c r="V65" i="3" s="1"/>
  <c r="L54" i="3"/>
  <c r="P22" i="3"/>
  <c r="P26" i="3" s="1"/>
  <c r="V18" i="3"/>
  <c r="J54" i="3"/>
  <c r="R22" i="3"/>
  <c r="R26" i="3" s="1"/>
  <c r="T44" i="3"/>
  <c r="U39" i="5" s="1"/>
  <c r="T41" i="3"/>
  <c r="U36" i="5" s="1"/>
  <c r="U50" i="5" l="1"/>
  <c r="V22" i="3"/>
  <c r="V26" i="3" s="1"/>
  <c r="V45" i="3"/>
  <c r="N26" i="3"/>
  <c r="N56" i="3" s="1"/>
  <c r="J26" i="3"/>
  <c r="J56" i="3" s="1"/>
  <c r="F56" i="3"/>
  <c r="V54" i="3"/>
  <c r="V37" i="3"/>
  <c r="T65" i="3"/>
  <c r="T37" i="3"/>
  <c r="T45" i="3"/>
  <c r="U32" i="5"/>
  <c r="H26" i="3"/>
  <c r="H56" i="3" s="1"/>
  <c r="U18" i="5"/>
  <c r="U20" i="5" s="1"/>
  <c r="U35" i="5"/>
  <c r="U41" i="5" s="1"/>
  <c r="P56" i="3"/>
  <c r="L56" i="3"/>
  <c r="T22" i="3"/>
  <c r="R56" i="3"/>
  <c r="T54" i="3"/>
  <c r="D56" i="3"/>
  <c r="T26" i="3" l="1"/>
  <c r="V56" i="3"/>
  <c r="U52" i="5"/>
  <c r="T56" i="3"/>
  <c r="E20" i="2" l="1"/>
  <c r="E32" i="2"/>
  <c r="S95" i="4" l="1"/>
  <c r="U95" i="4"/>
  <c r="U60" i="8" l="1"/>
  <c r="W19" i="33" l="1"/>
  <c r="Y86" i="29"/>
  <c r="Y99" i="28"/>
  <c r="F28" i="6"/>
  <c r="O19" i="33"/>
  <c r="U25" i="28"/>
  <c r="AC25" i="28" s="1"/>
  <c r="AS33" i="19"/>
  <c r="K29" i="17"/>
  <c r="Q30" i="18" s="1"/>
  <c r="AS40" i="19"/>
  <c r="U58" i="9"/>
  <c r="K50" i="10"/>
  <c r="AS42" i="19"/>
  <c r="K36" i="17"/>
  <c r="Q38" i="18" s="1"/>
  <c r="Q80" i="4"/>
  <c r="K38" i="17"/>
  <c r="Q41" i="18" s="1"/>
  <c r="AC45" i="6"/>
  <c r="K30" i="17"/>
  <c r="Q31" i="18" s="1"/>
  <c r="U28" i="4"/>
  <c r="Z28" i="6"/>
  <c r="AA86" i="29"/>
  <c r="AQ16" i="19"/>
  <c r="E55" i="10"/>
  <c r="Q34" i="22"/>
  <c r="K42" i="4"/>
  <c r="I15" i="10"/>
  <c r="V45" i="6"/>
  <c r="U79" i="4"/>
  <c r="U35" i="4"/>
  <c r="E42" i="4"/>
  <c r="K43" i="2"/>
  <c r="AQ35" i="19"/>
  <c r="Q25" i="22"/>
  <c r="I41" i="22"/>
  <c r="C99" i="28"/>
  <c r="M80" i="4"/>
  <c r="AS34" i="19"/>
  <c r="U27" i="4"/>
  <c r="G20" i="10"/>
  <c r="O65" i="30"/>
  <c r="U102" i="4"/>
  <c r="M54" i="10"/>
  <c r="C36" i="6"/>
  <c r="AH31" i="6"/>
  <c r="Q30" i="22"/>
  <c r="Q21" i="4"/>
  <c r="Q30" i="4"/>
  <c r="K39" i="10"/>
  <c r="J36" i="6"/>
  <c r="J47" i="6" s="1"/>
  <c r="AH43" i="6"/>
  <c r="I21" i="4"/>
  <c r="AC36" i="6"/>
  <c r="AS15" i="19"/>
  <c r="I55" i="10"/>
  <c r="AJ36" i="6"/>
  <c r="O42" i="4"/>
  <c r="Q59" i="32"/>
  <c r="AH40" i="6"/>
  <c r="O54" i="4"/>
  <c r="AQ31" i="19"/>
  <c r="M14" i="10"/>
  <c r="K26" i="17"/>
  <c r="Q27" i="18" s="1"/>
  <c r="K33" i="2"/>
  <c r="G30" i="31"/>
  <c r="I42" i="4"/>
  <c r="G30" i="4"/>
  <c r="K24" i="2"/>
  <c r="K33" i="10"/>
  <c r="I50" i="10"/>
  <c r="S102" i="4"/>
  <c r="M59" i="39"/>
  <c r="K42" i="17"/>
  <c r="Q45" i="18" s="1"/>
  <c r="E37" i="2"/>
  <c r="I43" i="2"/>
  <c r="U40" i="4"/>
  <c r="S37" i="4"/>
  <c r="Q27" i="22"/>
  <c r="AQ24" i="19"/>
  <c r="K43" i="17"/>
  <c r="Q47" i="18" s="1"/>
  <c r="Q17" i="22"/>
  <c r="M41" i="22"/>
  <c r="AQ39" i="19"/>
  <c r="N28" i="6"/>
  <c r="K30" i="4"/>
  <c r="C19" i="33"/>
  <c r="J45" i="6"/>
  <c r="O80" i="4"/>
  <c r="Y65" i="30"/>
  <c r="S51" i="4"/>
  <c r="C54" i="4"/>
  <c r="M42" i="10"/>
  <c r="C45" i="10"/>
  <c r="F36" i="6"/>
  <c r="G21" i="31"/>
  <c r="E39" i="10"/>
  <c r="K40" i="17"/>
  <c r="Q43" i="18" s="1"/>
  <c r="E33" i="10"/>
  <c r="H36" i="6"/>
  <c r="AS37" i="19"/>
  <c r="Q20" i="22"/>
  <c r="U78" i="4"/>
  <c r="O51" i="17"/>
  <c r="AS13" i="19"/>
  <c r="U107" i="4"/>
  <c r="Q21" i="22"/>
  <c r="K27" i="17"/>
  <c r="Q28" i="18" s="1"/>
  <c r="AJ28" i="6"/>
  <c r="N36" i="6"/>
  <c r="S77" i="4"/>
  <c r="M31" i="10"/>
  <c r="AS46" i="19"/>
  <c r="AC15" i="29"/>
  <c r="W86" i="29"/>
  <c r="AH32" i="6"/>
  <c r="AA19" i="33"/>
  <c r="AQ21" i="19"/>
  <c r="AS24" i="19"/>
  <c r="AQ27" i="19"/>
  <c r="P28" i="6"/>
  <c r="E19" i="2"/>
  <c r="K25" i="17"/>
  <c r="Q26" i="18" s="1"/>
  <c r="I45" i="10"/>
  <c r="S99" i="4"/>
  <c r="S41" i="22"/>
  <c r="AS27" i="19"/>
  <c r="S27" i="4"/>
  <c r="AA65" i="30"/>
  <c r="M43" i="39"/>
  <c r="Q23" i="22"/>
  <c r="AQ37" i="19"/>
  <c r="Q31" i="22"/>
  <c r="O21" i="4"/>
  <c r="S28" i="4"/>
  <c r="Q54" i="4"/>
  <c r="AH42" i="6"/>
  <c r="C50" i="10"/>
  <c r="M48" i="10"/>
  <c r="M50" i="10" s="1"/>
  <c r="I65" i="30"/>
  <c r="G39" i="10"/>
  <c r="S101" i="4"/>
  <c r="K45" i="17"/>
  <c r="Q49" i="18" s="1"/>
  <c r="I80" i="4"/>
  <c r="K23" i="17"/>
  <c r="Q24" i="18" s="1"/>
  <c r="S98" i="4"/>
  <c r="Q14" i="22"/>
  <c r="E41" i="22"/>
  <c r="U77" i="4"/>
  <c r="AQ23" i="19"/>
  <c r="AC18" i="29"/>
  <c r="R36" i="6"/>
  <c r="G86" i="29"/>
  <c r="M18" i="10"/>
  <c r="C20" i="10"/>
  <c r="AH17" i="6"/>
  <c r="Q42" i="4"/>
  <c r="AH26" i="6"/>
  <c r="E45" i="10"/>
  <c r="S19" i="4"/>
  <c r="C21" i="4"/>
  <c r="AS39" i="19"/>
  <c r="U53" i="4"/>
  <c r="U96" i="4"/>
  <c r="AQ44" i="19"/>
  <c r="AC28" i="6"/>
  <c r="K54" i="4"/>
  <c r="H28" i="6"/>
  <c r="Q19" i="33"/>
  <c r="G22" i="31"/>
  <c r="C55" i="10"/>
  <c r="M53" i="10"/>
  <c r="M55" i="10" s="1"/>
  <c r="S36" i="4"/>
  <c r="U29" i="4"/>
  <c r="AQ19" i="19"/>
  <c r="C26" i="31"/>
  <c r="C34" i="31" s="1"/>
  <c r="G17" i="31"/>
  <c r="M36" i="10"/>
  <c r="C39" i="10"/>
  <c r="M30" i="4"/>
  <c r="M86" i="29"/>
  <c r="G55" i="10"/>
  <c r="U93" i="4"/>
  <c r="I19" i="33"/>
  <c r="S26" i="4"/>
  <c r="C30" i="4"/>
  <c r="E42" i="2"/>
  <c r="S38" i="4"/>
  <c r="S84" i="4"/>
  <c r="AQ49" i="19"/>
  <c r="E41" i="2"/>
  <c r="AQ18" i="19"/>
  <c r="I99" i="28"/>
  <c r="U101" i="4"/>
  <c r="E19" i="33"/>
  <c r="K19" i="17"/>
  <c r="Q20" i="18" s="1"/>
  <c r="AS38" i="19"/>
  <c r="AS44" i="19"/>
  <c r="AS21" i="19"/>
  <c r="O50" i="10"/>
  <c r="S107" i="4"/>
  <c r="O55" i="10"/>
  <c r="AS31" i="19"/>
  <c r="AS41" i="19"/>
  <c r="E50" i="10"/>
  <c r="K47" i="17"/>
  <c r="Q52" i="18" s="1"/>
  <c r="M30" i="10"/>
  <c r="M33" i="10" s="1"/>
  <c r="AQ40" i="19"/>
  <c r="Q86" i="29"/>
  <c r="M49" i="10"/>
  <c r="M19" i="33"/>
  <c r="G23" i="31"/>
  <c r="G50" i="10"/>
  <c r="G28" i="31"/>
  <c r="AS18" i="19"/>
  <c r="AQ15" i="19"/>
  <c r="AQ33" i="19"/>
  <c r="K80" i="4"/>
  <c r="L28" i="6"/>
  <c r="M37" i="10"/>
  <c r="E21" i="4"/>
  <c r="U19" i="4"/>
  <c r="AH25" i="6"/>
  <c r="S35" i="4"/>
  <c r="C42" i="4"/>
  <c r="S19" i="33"/>
  <c r="K35" i="17"/>
  <c r="Q37" i="18" s="1"/>
  <c r="AQ42" i="19"/>
  <c r="AQ25" i="19"/>
  <c r="U100" i="4"/>
  <c r="U111" i="4"/>
  <c r="M13" i="10"/>
  <c r="S41" i="4"/>
  <c r="O99" i="28"/>
  <c r="O30" i="4"/>
  <c r="K39" i="17"/>
  <c r="Q42" i="18" s="1"/>
  <c r="AS17" i="19"/>
  <c r="U58" i="4"/>
  <c r="O33" i="10"/>
  <c r="G24" i="31"/>
  <c r="O41" i="22"/>
  <c r="AH35" i="6"/>
  <c r="AS19" i="19"/>
  <c r="AQ38" i="19"/>
  <c r="I33" i="10"/>
  <c r="E17" i="2"/>
  <c r="E40" i="2"/>
  <c r="E43" i="2" s="1"/>
  <c r="Q51" i="17"/>
  <c r="G65" i="30"/>
  <c r="M38" i="10"/>
  <c r="S97" i="4"/>
  <c r="M44" i="10"/>
  <c r="K21" i="17"/>
  <c r="Q22" i="18" s="1"/>
  <c r="G19" i="33"/>
  <c r="O15" i="10"/>
  <c r="K20" i="17"/>
  <c r="Q21" i="18" s="1"/>
  <c r="U88" i="4"/>
  <c r="I39" i="10"/>
  <c r="O59" i="32"/>
  <c r="Q40" i="22"/>
  <c r="Q33" i="22"/>
  <c r="M43" i="10"/>
  <c r="H45" i="6"/>
  <c r="H47" i="6" s="1"/>
  <c r="E26" i="31"/>
  <c r="E34" i="31" s="1"/>
  <c r="AQ34" i="19"/>
  <c r="S58" i="4"/>
  <c r="S65" i="30"/>
  <c r="V28" i="6"/>
  <c r="O20" i="10"/>
  <c r="AH39" i="6"/>
  <c r="C45" i="6"/>
  <c r="C47" i="6" s="1"/>
  <c r="AS25" i="19"/>
  <c r="K46" i="17"/>
  <c r="Q51" i="18" s="1"/>
  <c r="AQ30" i="19"/>
  <c r="L45" i="6"/>
  <c r="AQ28" i="19"/>
  <c r="S40" i="4"/>
  <c r="E86" i="29"/>
  <c r="U38" i="4"/>
  <c r="M19" i="10"/>
  <c r="M20" i="10" s="1"/>
  <c r="U51" i="4"/>
  <c r="E54" i="4"/>
  <c r="AS23" i="19"/>
  <c r="Z36" i="6"/>
  <c r="W65" i="30"/>
  <c r="U97" i="4"/>
  <c r="AE86" i="29"/>
  <c r="U84" i="4"/>
  <c r="O86" i="29"/>
  <c r="AS49" i="19"/>
  <c r="S20" i="4"/>
  <c r="S21" i="4" s="1"/>
  <c r="I54" i="4"/>
  <c r="U20" i="4"/>
  <c r="L36" i="6"/>
  <c r="G42" i="4"/>
  <c r="S79" i="4"/>
  <c r="M32" i="10"/>
  <c r="G18" i="31"/>
  <c r="P36" i="6"/>
  <c r="P47" i="6" s="1"/>
  <c r="AQ46" i="19"/>
  <c r="U27" i="30"/>
  <c r="AC27" i="30" s="1"/>
  <c r="U94" i="28"/>
  <c r="AC94" i="28" s="1"/>
  <c r="E15" i="10"/>
  <c r="AH41" i="6"/>
  <c r="J28" i="6"/>
  <c r="K15" i="10"/>
  <c r="K21" i="4"/>
  <c r="S100" i="4"/>
  <c r="E38" i="2"/>
  <c r="AH33" i="6"/>
  <c r="U52" i="4"/>
  <c r="C28" i="6"/>
  <c r="AH20" i="6"/>
  <c r="K45" i="10"/>
  <c r="M11" i="10"/>
  <c r="C15" i="10"/>
  <c r="X45" i="6"/>
  <c r="S93" i="4"/>
  <c r="I30" i="4"/>
  <c r="C65" i="30"/>
  <c r="Q38" i="22"/>
  <c r="C41" i="22"/>
  <c r="M65" i="30"/>
  <c r="I20" i="10"/>
  <c r="I51" i="17"/>
  <c r="K15" i="17"/>
  <c r="AQ13" i="19"/>
  <c r="S96" i="4"/>
  <c r="S78" i="4"/>
  <c r="AH44" i="6"/>
  <c r="AQ50" i="19"/>
  <c r="AH22" i="6"/>
  <c r="C86" i="29"/>
  <c r="G20" i="31"/>
  <c r="S39" i="4"/>
  <c r="S42" i="4" s="1"/>
  <c r="G15" i="10"/>
  <c r="AJ45" i="6"/>
  <c r="Q18" i="22"/>
  <c r="G41" i="22"/>
  <c r="E22" i="2"/>
  <c r="Q16" i="22"/>
  <c r="M12" i="10"/>
  <c r="AH23" i="6"/>
  <c r="U12" i="8"/>
  <c r="E12" i="2"/>
  <c r="W14" i="7"/>
  <c r="W16" i="7" s="1"/>
  <c r="AE45" i="6"/>
  <c r="S46" i="4"/>
  <c r="P45" i="6"/>
  <c r="AH24" i="6"/>
  <c r="U99" i="4"/>
  <c r="S111" i="4"/>
  <c r="AE36" i="6"/>
  <c r="M120" i="39"/>
  <c r="Q22" i="22"/>
  <c r="K55" i="10"/>
  <c r="M166" i="39"/>
  <c r="E16" i="2"/>
  <c r="I24" i="2"/>
  <c r="I44" i="2" s="1"/>
  <c r="K49" i="17"/>
  <c r="Q54" i="18" s="1"/>
  <c r="G19" i="31"/>
  <c r="I86" i="29"/>
  <c r="N45" i="6"/>
  <c r="N47" i="6" s="1"/>
  <c r="E20" i="10"/>
  <c r="K50" i="17"/>
  <c r="Q55" i="18" s="1"/>
  <c r="K41" i="22"/>
  <c r="Q19" i="22"/>
  <c r="W99" i="28"/>
  <c r="U46" i="4"/>
  <c r="AS35" i="19"/>
  <c r="AE28" i="6"/>
  <c r="M29" i="10"/>
  <c r="C33" i="10"/>
  <c r="E21" i="2"/>
  <c r="M23" i="10"/>
  <c r="G54" i="4"/>
  <c r="S88" i="4"/>
  <c r="G33" i="10"/>
  <c r="K32" i="17"/>
  <c r="Q33" i="18" s="1"/>
  <c r="AE65" i="30"/>
  <c r="U98" i="4"/>
  <c r="M54" i="4"/>
  <c r="V36" i="6"/>
  <c r="V47" i="6" s="1"/>
  <c r="AS30" i="19"/>
  <c r="R28" i="6"/>
  <c r="K33" i="17"/>
  <c r="Q34" i="18" s="1"/>
  <c r="E80" i="4"/>
  <c r="U76" i="4"/>
  <c r="AQ41" i="19"/>
  <c r="Q37" i="22"/>
  <c r="AH27" i="6"/>
  <c r="X36" i="6"/>
  <c r="X28" i="6"/>
  <c r="Q35" i="22"/>
  <c r="M24" i="10"/>
  <c r="M42" i="4"/>
  <c r="AQ17" i="19"/>
  <c r="K20" i="10"/>
  <c r="E29" i="2"/>
  <c r="M128" i="39"/>
  <c r="I33" i="2"/>
  <c r="U14" i="8" s="1"/>
  <c r="E28" i="2"/>
  <c r="K41" i="17"/>
  <c r="Q44" i="18" s="1"/>
  <c r="G80" i="4"/>
  <c r="U37" i="4"/>
  <c r="C80" i="4"/>
  <c r="S76" i="4"/>
  <c r="U43" i="9"/>
  <c r="U50" i="9" s="1"/>
  <c r="K17" i="17"/>
  <c r="Q18" i="18" s="1"/>
  <c r="G51" i="17"/>
  <c r="Q24" i="22"/>
  <c r="S53" i="4"/>
  <c r="O45" i="10"/>
  <c r="M99" i="28"/>
  <c r="E65" i="30"/>
  <c r="Q39" i="22"/>
  <c r="U42" i="8"/>
  <c r="U51" i="8" s="1"/>
  <c r="F45" i="6"/>
  <c r="Q65" i="30"/>
  <c r="U39" i="4"/>
  <c r="AS28" i="19"/>
  <c r="K18" i="17"/>
  <c r="Q19" i="18" s="1"/>
  <c r="S52" i="4"/>
  <c r="S54" i="4" s="1"/>
  <c r="G21" i="4"/>
  <c r="AS50" i="19"/>
  <c r="U26" i="4"/>
  <c r="U30" i="4" s="1"/>
  <c r="E30" i="4"/>
  <c r="S86" i="29"/>
  <c r="AS16" i="19"/>
  <c r="U36" i="4"/>
  <c r="R45" i="6"/>
  <c r="R47" i="6" s="1"/>
  <c r="U93" i="28"/>
  <c r="AC93" i="28" s="1"/>
  <c r="Q36" i="22"/>
  <c r="AH21" i="6"/>
  <c r="O39" i="10"/>
  <c r="U58" i="28"/>
  <c r="AC58" i="28" s="1"/>
  <c r="Z45" i="6"/>
  <c r="Z47" i="6" s="1"/>
  <c r="S29" i="4"/>
  <c r="K34" i="17"/>
  <c r="Q36" i="18" s="1"/>
  <c r="U41" i="4"/>
  <c r="AH34" i="6"/>
  <c r="AH36" i="6" s="1"/>
  <c r="Q99" i="28"/>
  <c r="G45" i="10"/>
  <c r="M21" i="4"/>
  <c r="E18" i="2"/>
  <c r="M45" i="10"/>
  <c r="AH45" i="6"/>
  <c r="U21" i="4"/>
  <c r="G26" i="31"/>
  <c r="G34" i="31" s="1"/>
  <c r="W26" i="7"/>
  <c r="M172" i="39"/>
  <c r="W32" i="7"/>
  <c r="U15" i="8"/>
  <c r="Q16" i="18"/>
  <c r="K44" i="2"/>
  <c r="Q41" i="22" l="1"/>
  <c r="Q46" i="18"/>
  <c r="L47" i="6"/>
  <c r="AH28" i="6"/>
  <c r="S30" i="4"/>
  <c r="U80" i="4"/>
  <c r="W20" i="7"/>
  <c r="W23" i="7" s="1"/>
  <c r="K51" i="17"/>
  <c r="AQ51" i="19"/>
  <c r="M39" i="10"/>
  <c r="W17" i="7"/>
  <c r="F47" i="6"/>
  <c r="AE47" i="6"/>
  <c r="U54" i="4"/>
  <c r="E33" i="2"/>
  <c r="U13" i="8"/>
  <c r="U17" i="33"/>
  <c r="Y17" i="33" s="1"/>
  <c r="U16" i="33"/>
  <c r="Y16" i="33" s="1"/>
  <c r="U14" i="33"/>
  <c r="Y14" i="33" s="1"/>
  <c r="U18" i="33"/>
  <c r="Y18" i="33" s="1"/>
  <c r="U15" i="33"/>
  <c r="Y15" i="33" s="1"/>
  <c r="U23" i="32"/>
  <c r="Y23" i="32" s="1"/>
  <c r="U33" i="32"/>
  <c r="Y33" i="32" s="1"/>
  <c r="U22" i="32"/>
  <c r="Y22" i="32" s="1"/>
  <c r="U53" i="32"/>
  <c r="Y53" i="32" s="1"/>
  <c r="U26" i="32"/>
  <c r="Y26" i="32" s="1"/>
  <c r="M59" i="32"/>
  <c r="U43" i="32"/>
  <c r="Y43" i="32" s="1"/>
  <c r="U42" i="32"/>
  <c r="Y42" i="32" s="1"/>
  <c r="U30" i="32"/>
  <c r="Y30" i="32" s="1"/>
  <c r="AA59" i="32"/>
  <c r="U31" i="32"/>
  <c r="Y31" i="32" s="1"/>
  <c r="U49" i="32"/>
  <c r="Y49" i="32" s="1"/>
  <c r="U39" i="32"/>
  <c r="Y39" i="32" s="1"/>
  <c r="U54" i="32"/>
  <c r="Y54" i="32" s="1"/>
  <c r="U21" i="32"/>
  <c r="Y21" i="32" s="1"/>
  <c r="U18" i="32"/>
  <c r="Y18" i="32" s="1"/>
  <c r="U32" i="32"/>
  <c r="Y32" i="32" s="1"/>
  <c r="U51" i="32"/>
  <c r="Y51" i="32" s="1"/>
  <c r="I59" i="32"/>
  <c r="U47" i="32"/>
  <c r="Y47" i="32" s="1"/>
  <c r="W59" i="32"/>
  <c r="E59" i="32"/>
  <c r="G59" i="32"/>
  <c r="U19" i="32"/>
  <c r="Y19" i="32" s="1"/>
  <c r="U57" i="32"/>
  <c r="Y57" i="32" s="1"/>
  <c r="U34" i="32"/>
  <c r="Y34" i="32" s="1"/>
  <c r="U40" i="32"/>
  <c r="Y40" i="32" s="1"/>
  <c r="U35" i="32"/>
  <c r="Y35" i="32" s="1"/>
  <c r="U38" i="32"/>
  <c r="Y38" i="32" s="1"/>
  <c r="U55" i="32"/>
  <c r="Y55" i="32" s="1"/>
  <c r="U50" i="32"/>
  <c r="Y50" i="32" s="1"/>
  <c r="U24" i="32"/>
  <c r="Y24" i="32" s="1"/>
  <c r="U56" i="32"/>
  <c r="Y56" i="32" s="1"/>
  <c r="U28" i="32"/>
  <c r="Y28" i="32" s="1"/>
  <c r="U17" i="32"/>
  <c r="Y17" i="32" s="1"/>
  <c r="U37" i="32"/>
  <c r="Y37" i="32" s="1"/>
  <c r="S59" i="32"/>
  <c r="U44" i="32"/>
  <c r="Y44" i="32" s="1"/>
  <c r="U25" i="32"/>
  <c r="Y25" i="32" s="1"/>
  <c r="C59" i="32"/>
  <c r="U27" i="32"/>
  <c r="Y27" i="32" s="1"/>
  <c r="U20" i="32"/>
  <c r="Y20" i="32" s="1"/>
  <c r="U48" i="32"/>
  <c r="Y48" i="32" s="1"/>
  <c r="U46" i="32"/>
  <c r="Y46" i="32" s="1"/>
  <c r="U29" i="32"/>
  <c r="Y29" i="32" s="1"/>
  <c r="U36" i="32"/>
  <c r="Y36" i="32" s="1"/>
  <c r="U45" i="32"/>
  <c r="Y45" i="32" s="1"/>
  <c r="U61" i="30"/>
  <c r="AC61" i="30" s="1"/>
  <c r="U50" i="30"/>
  <c r="AC50" i="30" s="1"/>
  <c r="U24" i="30"/>
  <c r="AC24" i="30" s="1"/>
  <c r="U19" i="30"/>
  <c r="AC19" i="30" s="1"/>
  <c r="U42" i="30"/>
  <c r="AC42" i="30" s="1"/>
  <c r="U64" i="30"/>
  <c r="AC64" i="30" s="1"/>
  <c r="U60" i="30"/>
  <c r="AC60" i="30" s="1"/>
  <c r="U34" i="30"/>
  <c r="AC34" i="30" s="1"/>
  <c r="U43" i="30"/>
  <c r="AC43" i="30" s="1"/>
  <c r="U17" i="30"/>
  <c r="AC17" i="30" s="1"/>
  <c r="U21" i="30"/>
  <c r="AC21" i="30" s="1"/>
  <c r="U52" i="30"/>
  <c r="AC52" i="30" s="1"/>
  <c r="U51" i="30"/>
  <c r="AC51" i="30" s="1"/>
  <c r="U26" i="30"/>
  <c r="AC26" i="30" s="1"/>
  <c r="U36" i="30"/>
  <c r="AC36" i="30" s="1"/>
  <c r="U45" i="30"/>
  <c r="AC45" i="30" s="1"/>
  <c r="U31" i="30"/>
  <c r="AC31" i="30" s="1"/>
  <c r="AC49" i="30"/>
  <c r="U29" i="30"/>
  <c r="AC29" i="30" s="1"/>
  <c r="U56" i="30"/>
  <c r="AC56" i="30" s="1"/>
  <c r="U20" i="30"/>
  <c r="AC20" i="30" s="1"/>
  <c r="U38" i="30"/>
  <c r="AC38" i="30" s="1"/>
  <c r="U40" i="30"/>
  <c r="AC40" i="30" s="1"/>
  <c r="U39" i="30"/>
  <c r="AC39" i="30" s="1"/>
  <c r="U25" i="30"/>
  <c r="AC25" i="30" s="1"/>
  <c r="U37" i="30"/>
  <c r="AC37" i="30" s="1"/>
  <c r="U33" i="30"/>
  <c r="AC33" i="30" s="1"/>
  <c r="U23" i="30"/>
  <c r="AC23" i="30" s="1"/>
  <c r="U47" i="30"/>
  <c r="AC47" i="30" s="1"/>
  <c r="U55" i="30"/>
  <c r="AC55" i="30" s="1"/>
  <c r="U48" i="30"/>
  <c r="AC48" i="30" s="1"/>
  <c r="U28" i="30"/>
  <c r="AC28" i="30" s="1"/>
  <c r="U32" i="30"/>
  <c r="AC32" i="30" s="1"/>
  <c r="U30" i="30"/>
  <c r="AC30" i="30" s="1"/>
  <c r="U53" i="30"/>
  <c r="AC53" i="30" s="1"/>
  <c r="U63" i="30"/>
  <c r="AC63" i="30" s="1"/>
  <c r="U54" i="30"/>
  <c r="AC54" i="30" s="1"/>
  <c r="U18" i="30"/>
  <c r="AC18" i="30" s="1"/>
  <c r="U35" i="30"/>
  <c r="AC35" i="30" s="1"/>
  <c r="U22" i="30"/>
  <c r="AC22" i="30" s="1"/>
  <c r="U41" i="30"/>
  <c r="AC41" i="30" s="1"/>
  <c r="U44" i="30"/>
  <c r="AC44" i="30" s="1"/>
  <c r="U62" i="30"/>
  <c r="AC62" i="30" s="1"/>
  <c r="U46" i="30"/>
  <c r="AC46" i="30" s="1"/>
  <c r="U26" i="29"/>
  <c r="AC26" i="29" s="1"/>
  <c r="U25" i="29"/>
  <c r="AC25" i="29" s="1"/>
  <c r="U29" i="29"/>
  <c r="AC29" i="29" s="1"/>
  <c r="U50" i="29"/>
  <c r="AC50" i="29" s="1"/>
  <c r="U77" i="29"/>
  <c r="AC77" i="29" s="1"/>
  <c r="U82" i="29"/>
  <c r="AC82" i="29" s="1"/>
  <c r="U38" i="29"/>
  <c r="AC38" i="29" s="1"/>
  <c r="U46" i="29"/>
  <c r="AC46" i="29" s="1"/>
  <c r="U76" i="29"/>
  <c r="AC76" i="29" s="1"/>
  <c r="U43" i="29"/>
  <c r="AC43" i="29" s="1"/>
  <c r="U23" i="29"/>
  <c r="AC23" i="29" s="1"/>
  <c r="U41" i="29"/>
  <c r="AC41" i="29" s="1"/>
  <c r="U72" i="29"/>
  <c r="AC72" i="29" s="1"/>
  <c r="U32" i="29"/>
  <c r="AC32" i="29" s="1"/>
  <c r="U81" i="29"/>
  <c r="AC81" i="29" s="1"/>
  <c r="U16" i="29"/>
  <c r="AC16" i="29" s="1"/>
  <c r="U27" i="29"/>
  <c r="AC27" i="29" s="1"/>
  <c r="U37" i="29"/>
  <c r="AC37" i="29" s="1"/>
  <c r="U52" i="29"/>
  <c r="AC52" i="29" s="1"/>
  <c r="U70" i="29"/>
  <c r="AC70" i="29" s="1"/>
  <c r="U51" i="29"/>
  <c r="AC51" i="29" s="1"/>
  <c r="U21" i="29"/>
  <c r="AC21" i="29" s="1"/>
  <c r="U48" i="29"/>
  <c r="AC48" i="29" s="1"/>
  <c r="U40" i="29"/>
  <c r="AC40" i="29" s="1"/>
  <c r="U42" i="29"/>
  <c r="AC42" i="29" s="1"/>
  <c r="U31" i="29"/>
  <c r="AC31" i="29" s="1"/>
  <c r="U22" i="29"/>
  <c r="AC22" i="29" s="1"/>
  <c r="U69" i="29"/>
  <c r="AC69" i="29" s="1"/>
  <c r="U68" i="29"/>
  <c r="AC68" i="29" s="1"/>
  <c r="U53" i="29"/>
  <c r="AC53" i="29" s="1"/>
  <c r="U74" i="29"/>
  <c r="AC74" i="29" s="1"/>
  <c r="U78" i="29"/>
  <c r="AC78" i="29" s="1"/>
  <c r="U36" i="29"/>
  <c r="AC36" i="29" s="1"/>
  <c r="U84" i="29"/>
  <c r="AC84" i="29" s="1"/>
  <c r="U83" i="29"/>
  <c r="AC83" i="29" s="1"/>
  <c r="U30" i="29"/>
  <c r="AC30" i="29" s="1"/>
  <c r="U24" i="29"/>
  <c r="AC24" i="29" s="1"/>
  <c r="U17" i="29"/>
  <c r="AC17" i="29" s="1"/>
  <c r="U49" i="29"/>
  <c r="AC49" i="29" s="1"/>
  <c r="U44" i="29"/>
  <c r="AC44" i="29" s="1"/>
  <c r="U34" i="29"/>
  <c r="AC34" i="29" s="1"/>
  <c r="U33" i="29"/>
  <c r="AC33" i="29" s="1"/>
  <c r="U54" i="29"/>
  <c r="AC54" i="29" s="1"/>
  <c r="U19" i="29"/>
  <c r="AC19" i="29" s="1"/>
  <c r="U20" i="29"/>
  <c r="AC20" i="29" s="1"/>
  <c r="U47" i="29"/>
  <c r="AC47" i="29" s="1"/>
  <c r="U39" i="29"/>
  <c r="AC39" i="29" s="1"/>
  <c r="U80" i="29"/>
  <c r="AC80" i="29" s="1"/>
  <c r="U73" i="29"/>
  <c r="AC73" i="29" s="1"/>
  <c r="U35" i="29"/>
  <c r="AC35" i="29" s="1"/>
  <c r="U28" i="29"/>
  <c r="AC28" i="29" s="1"/>
  <c r="U85" i="29"/>
  <c r="AC85" i="29" s="1"/>
  <c r="U45" i="29"/>
  <c r="AC45" i="29" s="1"/>
  <c r="U71" i="29"/>
  <c r="AC71" i="29" s="1"/>
  <c r="U79" i="29"/>
  <c r="AC79" i="29" s="1"/>
  <c r="U31" i="28"/>
  <c r="AC31" i="28" s="1"/>
  <c r="U50" i="28"/>
  <c r="AC50" i="28" s="1"/>
  <c r="U84" i="28"/>
  <c r="AC84" i="28" s="1"/>
  <c r="U89" i="28"/>
  <c r="AC89" i="28" s="1"/>
  <c r="U57" i="28"/>
  <c r="AC57" i="28" s="1"/>
  <c r="U55" i="28"/>
  <c r="AC55" i="28" s="1"/>
  <c r="U42" i="28"/>
  <c r="AC42" i="28" s="1"/>
  <c r="U82" i="28"/>
  <c r="AC82" i="28" s="1"/>
  <c r="U90" i="28"/>
  <c r="AC90" i="28" s="1"/>
  <c r="U23" i="28"/>
  <c r="AC23" i="28" s="1"/>
  <c r="U56" i="28"/>
  <c r="AC56" i="28" s="1"/>
  <c r="G99" i="28"/>
  <c r="U54" i="28"/>
  <c r="AC54" i="28" s="1"/>
  <c r="E99" i="28"/>
  <c r="U98" i="28"/>
  <c r="AC98" i="28" s="1"/>
  <c r="U41" i="28"/>
  <c r="AC41" i="28" s="1"/>
  <c r="AA99" i="28"/>
  <c r="AE99" i="28"/>
  <c r="U47" i="28"/>
  <c r="AC47" i="28" s="1"/>
  <c r="U83" i="28"/>
  <c r="AC83" i="28" s="1"/>
  <c r="U91" i="28"/>
  <c r="AC91" i="28" s="1"/>
  <c r="U59" i="28"/>
  <c r="AC59" i="28" s="1"/>
  <c r="U39" i="28"/>
  <c r="AC39" i="28" s="1"/>
  <c r="U36" i="28"/>
  <c r="AC36" i="28" s="1"/>
  <c r="U75" i="28"/>
  <c r="AC75" i="28" s="1"/>
  <c r="U17" i="28"/>
  <c r="AC17" i="28" s="1"/>
  <c r="U52" i="28"/>
  <c r="AC52" i="28" s="1"/>
  <c r="U53" i="28"/>
  <c r="AC53" i="28" s="1"/>
  <c r="U87" i="28"/>
  <c r="AC87" i="28" s="1"/>
  <c r="U44" i="28"/>
  <c r="AC44" i="28" s="1"/>
  <c r="U19" i="28"/>
  <c r="AC19" i="28" s="1"/>
  <c r="U43" i="28"/>
  <c r="AC43" i="28" s="1"/>
  <c r="U28" i="28"/>
  <c r="AC28" i="28" s="1"/>
  <c r="U15" i="28"/>
  <c r="AC15" i="28" s="1"/>
  <c r="U26" i="28"/>
  <c r="AC26" i="28" s="1"/>
  <c r="U21" i="28"/>
  <c r="AC21" i="28" s="1"/>
  <c r="U92" i="28"/>
  <c r="AC92" i="28" s="1"/>
  <c r="U34" i="28"/>
  <c r="AC34" i="28" s="1"/>
  <c r="S99" i="28"/>
  <c r="U37" i="28"/>
  <c r="AC37" i="28" s="1"/>
  <c r="U33" i="28"/>
  <c r="AC33" i="28" s="1"/>
  <c r="U20" i="28"/>
  <c r="AC20" i="28" s="1"/>
  <c r="U18" i="28"/>
  <c r="AC18" i="28" s="1"/>
  <c r="U95" i="28"/>
  <c r="AC95" i="28" s="1"/>
  <c r="U27" i="28"/>
  <c r="AC27" i="28" s="1"/>
  <c r="U22" i="28"/>
  <c r="AC22" i="28" s="1"/>
  <c r="U29" i="28"/>
  <c r="AC29" i="28" s="1"/>
  <c r="U51" i="28"/>
  <c r="AC51" i="28" s="1"/>
  <c r="U81" i="28"/>
  <c r="AC81" i="28" s="1"/>
  <c r="U80" i="28"/>
  <c r="AC80" i="28" s="1"/>
  <c r="U40" i="28"/>
  <c r="AC40" i="28" s="1"/>
  <c r="U16" i="28"/>
  <c r="AC16" i="28" s="1"/>
  <c r="U96" i="28"/>
  <c r="AC96" i="28" s="1"/>
  <c r="U32" i="28"/>
  <c r="AC32" i="28" s="1"/>
  <c r="U38" i="28"/>
  <c r="AC38" i="28" s="1"/>
  <c r="U76" i="28"/>
  <c r="AC76" i="28" s="1"/>
  <c r="U77" i="28"/>
  <c r="AC77" i="28" s="1"/>
  <c r="U30" i="28"/>
  <c r="AC30" i="28" s="1"/>
  <c r="U88" i="28"/>
  <c r="AC88" i="28" s="1"/>
  <c r="U85" i="28"/>
  <c r="AC85" i="28" s="1"/>
  <c r="U24" i="28"/>
  <c r="AC24" i="28" s="1"/>
  <c r="U46" i="28"/>
  <c r="AC46" i="28" s="1"/>
  <c r="U97" i="28"/>
  <c r="AC97" i="28" s="1"/>
  <c r="U79" i="28"/>
  <c r="AC79" i="28" s="1"/>
  <c r="U49" i="28"/>
  <c r="AC49" i="28" s="1"/>
  <c r="U48" i="28"/>
  <c r="AC48" i="28" s="1"/>
  <c r="U35" i="28"/>
  <c r="AC35" i="28" s="1"/>
  <c r="U45" i="28"/>
  <c r="AC45" i="28" s="1"/>
  <c r="U78" i="28"/>
  <c r="AC78" i="28" s="1"/>
  <c r="AS51" i="19"/>
  <c r="Q56" i="18"/>
  <c r="I26" i="10"/>
  <c r="I58" i="10" s="1"/>
  <c r="G26" i="10"/>
  <c r="G58" i="10" s="1"/>
  <c r="K26" i="10"/>
  <c r="K58" i="10" s="1"/>
  <c r="M15" i="10"/>
  <c r="AJ47" i="6"/>
  <c r="AC47" i="6"/>
  <c r="K103" i="4"/>
  <c r="K115" i="4" s="1"/>
  <c r="L58" i="3" s="1"/>
  <c r="L68" i="3" s="1"/>
  <c r="Q103" i="4"/>
  <c r="Q115" i="4" s="1"/>
  <c r="R58" i="3" s="1"/>
  <c r="R68" i="3" s="1"/>
  <c r="M103" i="4"/>
  <c r="M115" i="4" s="1"/>
  <c r="N58" i="3" s="1"/>
  <c r="N68" i="3" s="1"/>
  <c r="S80" i="4"/>
  <c r="U42" i="4"/>
  <c r="E24" i="2"/>
  <c r="G103" i="4"/>
  <c r="G115" i="4" s="1"/>
  <c r="H58" i="3" s="1"/>
  <c r="H68" i="3" s="1"/>
  <c r="E103" i="4"/>
  <c r="E115" i="4" s="1"/>
  <c r="F58" i="3" s="1"/>
  <c r="F68" i="3" s="1"/>
  <c r="U94" i="4"/>
  <c r="U103" i="4" s="1"/>
  <c r="U115" i="4" s="1"/>
  <c r="V58" i="3" s="1"/>
  <c r="V68" i="3" s="1"/>
  <c r="K65" i="30"/>
  <c r="K99" i="28"/>
  <c r="S94" i="4"/>
  <c r="S103" i="4" s="1"/>
  <c r="S115" i="4" s="1"/>
  <c r="T58" i="3" s="1"/>
  <c r="U16" i="8" s="1"/>
  <c r="U18" i="8" s="1"/>
  <c r="U53" i="8" s="1"/>
  <c r="U64" i="8" s="1"/>
  <c r="U67" i="8" s="1"/>
  <c r="C103" i="4"/>
  <c r="C115" i="4" s="1"/>
  <c r="D58" i="3" s="1"/>
  <c r="D68" i="3" s="1"/>
  <c r="C26" i="10"/>
  <c r="C58" i="10" s="1"/>
  <c r="M25" i="10"/>
  <c r="M26" i="10" s="1"/>
  <c r="K19" i="33"/>
  <c r="O103" i="4"/>
  <c r="O115" i="4" s="1"/>
  <c r="P58" i="3" s="1"/>
  <c r="P68" i="3" s="1"/>
  <c r="K86" i="29"/>
  <c r="I103" i="4"/>
  <c r="I115" i="4" s="1"/>
  <c r="J58" i="3" s="1"/>
  <c r="J68" i="3" s="1"/>
  <c r="O26" i="10"/>
  <c r="O58" i="10" s="1"/>
  <c r="E26" i="10"/>
  <c r="E58" i="10" s="1"/>
  <c r="X47" i="6"/>
  <c r="AH47" i="6" s="1"/>
  <c r="W38" i="7"/>
  <c r="W41" i="7" s="1"/>
  <c r="W28" i="7"/>
  <c r="W29" i="7"/>
  <c r="W34" i="7"/>
  <c r="W35" i="7"/>
  <c r="W22" i="7" l="1"/>
  <c r="E44" i="2"/>
  <c r="U19" i="33"/>
  <c r="AC99" i="28"/>
  <c r="Y19" i="33"/>
  <c r="AC65" i="30"/>
  <c r="AC86" i="29"/>
  <c r="U58" i="32"/>
  <c r="K59" i="32"/>
  <c r="U65" i="30"/>
  <c r="U86" i="29"/>
  <c r="U99" i="28"/>
  <c r="M58" i="10"/>
  <c r="V71" i="3"/>
  <c r="T68" i="3"/>
  <c r="W15" i="7"/>
  <c r="W40" i="7"/>
  <c r="W27" i="7"/>
  <c r="W21" i="7"/>
  <c r="W33" i="7"/>
  <c r="U19" i="9"/>
  <c r="U52" i="9" s="1"/>
  <c r="U62" i="9" s="1"/>
  <c r="U65" i="9" s="1"/>
  <c r="Y58" i="32" l="1"/>
  <c r="Y59" i="32" s="1"/>
  <c r="U59" i="32"/>
  <c r="W39" i="7"/>
</calcChain>
</file>

<file path=xl/sharedStrings.xml><?xml version="1.0" encoding="utf-8"?>
<sst xmlns="http://schemas.openxmlformats.org/spreadsheetml/2006/main" count="6309" uniqueCount="2560">
  <si>
    <t>STATE OF NEW YORK</t>
  </si>
  <si>
    <t>GOVERNMENTAL FUNDS</t>
  </si>
  <si>
    <t>SCHEDULE OF NET TAX RECEIPTS</t>
  </si>
  <si>
    <t>SCHEDULE 1</t>
  </si>
  <si>
    <t>NET TAX RECEIPTS</t>
  </si>
  <si>
    <t xml:space="preserve"> </t>
  </si>
  <si>
    <t>GROSS RECEIPTS</t>
  </si>
  <si>
    <t>REFUNDS</t>
  </si>
  <si>
    <t>2013-14</t>
  </si>
  <si>
    <t>2012-13</t>
  </si>
  <si>
    <t>PERSONAL INCOME TAX..……...................................</t>
  </si>
  <si>
    <t xml:space="preserve">  </t>
  </si>
  <si>
    <t>CONSUMPTION/USE TAXES:</t>
  </si>
  <si>
    <t xml:space="preserve"> Sales and Use……………….......................................................................</t>
  </si>
  <si>
    <t xml:space="preserve"> Auto Rental............................................................................</t>
  </si>
  <si>
    <t xml:space="preserve"> Cigarette and Tobacco Products.....................................</t>
  </si>
  <si>
    <t xml:space="preserve"> Motor Fuel..................................................................................</t>
  </si>
  <si>
    <t xml:space="preserve"> Alcoholic Beverage..............................................................</t>
  </si>
  <si>
    <t xml:space="preserve"> Highway Use………………………………………. ..</t>
  </si>
  <si>
    <t xml:space="preserve"> MCTD Taxicab Trip....................................................................................</t>
  </si>
  <si>
    <t xml:space="preserve">  Total Consumption/Use Taxes..............................</t>
  </si>
  <si>
    <t>BUSINESS TAXES:</t>
  </si>
  <si>
    <t xml:space="preserve"> Corporation Franchise...................................................</t>
  </si>
  <si>
    <t xml:space="preserve"> Insurance.......................................................................</t>
  </si>
  <si>
    <t xml:space="preserve"> Bank....................................................................................</t>
  </si>
  <si>
    <t xml:space="preserve"> Petroleum Business......................................................</t>
  </si>
  <si>
    <t xml:space="preserve">  Total Business Taxes...........................................................</t>
  </si>
  <si>
    <t>OTHER TAXES:</t>
  </si>
  <si>
    <t xml:space="preserve"> Real Property Gains............................................................</t>
  </si>
  <si>
    <t xml:space="preserve"> Estate and Gift...........................................................</t>
  </si>
  <si>
    <t xml:space="preserve"> Pari-Mutuel...................................................................</t>
  </si>
  <si>
    <t xml:space="preserve"> Real Estate Transfer………………………………..</t>
  </si>
  <si>
    <t xml:space="preserve"> MCTD Mobility Tax....................................................................................</t>
  </si>
  <si>
    <t xml:space="preserve">  Total Other Taxes................................................................</t>
  </si>
  <si>
    <t>TOTAL TAX RECEIPTS...........................................</t>
  </si>
  <si>
    <t>SCHEDULE 2</t>
  </si>
  <si>
    <t xml:space="preserve">COMBINED STATEMENT OF RECEIPTS AND OTHER FINANCING SOURCES </t>
  </si>
  <si>
    <t xml:space="preserve">                                     GENERAL   </t>
  </si>
  <si>
    <t xml:space="preserve">              SPECIAL REVENUE </t>
  </si>
  <si>
    <t xml:space="preserve">                DEBT SERVICE </t>
  </si>
  <si>
    <t xml:space="preserve">             CAPITAL PROJECTS </t>
  </si>
  <si>
    <t>TOTAL GOVERNMENTAL FUNDS</t>
  </si>
  <si>
    <t>TAXES:</t>
  </si>
  <si>
    <t xml:space="preserve">  PERSONAL INCOME TAX:</t>
  </si>
  <si>
    <t xml:space="preserve">       Withholding..............................................................................................</t>
  </si>
  <si>
    <t xml:space="preserve">        Estimated Payments……….............................................................................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</si>
  <si>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</si>
  <si>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</si>
  <si>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</si>
  <si>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</si>
  <si>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</si>
  <si>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</si>
  <si>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Personal Income Tax............................................</t>
  </si>
  <si>
    <t xml:space="preserve">  CONSUMPTION/USE TAXES:</t>
  </si>
  <si>
    <t xml:space="preserve">        Sales and Use.....................................................................</t>
  </si>
  <si>
    <t xml:space="preserve">        Auto Rental............................................................................</t>
  </si>
  <si>
    <t xml:space="preserve">        Cigarette and Tobacco Products ........................................</t>
  </si>
  <si>
    <t xml:space="preserve">        Motor Fuel ..............................................................................</t>
  </si>
  <si>
    <t xml:space="preserve">        Alcoholic Beverage ...........................................................</t>
  </si>
  <si>
    <t xml:space="preserve">        Highway Use.........................................................................</t>
  </si>
  <si>
    <t xml:space="preserve">        MCTD Taxicab Trip....................................................................................</t>
  </si>
  <si>
    <t xml:space="preserve">          Total Consumption/Use Taxes……...............................</t>
  </si>
  <si>
    <t xml:space="preserve">  BUSINESS TAXES:</t>
  </si>
  <si>
    <t xml:space="preserve">        Corporation Franchise...................................................</t>
  </si>
  <si>
    <t xml:space="preserve">        Insurance...........................................................................</t>
  </si>
  <si>
    <t xml:space="preserve">        Bank...........................................................................................</t>
  </si>
  <si>
    <t xml:space="preserve">        Petroleum Business..............................................................................…</t>
  </si>
  <si>
    <t xml:space="preserve">          Total Business Taxes.....................................................</t>
  </si>
  <si>
    <t xml:space="preserve">  OTHER TAXES:</t>
  </si>
  <si>
    <t xml:space="preserve">        Real Property Gains..........................................................</t>
  </si>
  <si>
    <t xml:space="preserve">        Estate and Gift..................................................................</t>
  </si>
  <si>
    <t xml:space="preserve">        Pari-Mutuel........................................................................</t>
  </si>
  <si>
    <t xml:space="preserve">        Real Estate Transfer...........................................................</t>
  </si>
  <si>
    <t xml:space="preserve">        MCTD Mobility Tax....................................................................................</t>
  </si>
  <si>
    <t xml:space="preserve">          Total Other Taxes............................................................</t>
  </si>
  <si>
    <t xml:space="preserve">  TOTAL TAX RECEIPTS.....................................................................</t>
  </si>
  <si>
    <r>
      <t>MISCELLANEOUS RECEIPTS</t>
    </r>
    <r>
      <rPr>
        <b/>
        <sz val="12"/>
        <rFont val="Arial"/>
        <family val="2"/>
      </rPr>
      <t xml:space="preserve"> (1)………………………….</t>
    </r>
  </si>
  <si>
    <t>FEDERAL RECEIPTS………………………………</t>
  </si>
  <si>
    <t>OTHER FINANCING SOURCES:</t>
  </si>
  <si>
    <t xml:space="preserve">        Bond and Note Proceeds, net...............................................…</t>
  </si>
  <si>
    <t xml:space="preserve">        Transfers from Other Funds.......................................................................</t>
  </si>
  <si>
    <t xml:space="preserve">          Total Other Financing Sources.........................................</t>
  </si>
  <si>
    <t>TOTAL.................................................................</t>
  </si>
  <si>
    <t>to exh A</t>
  </si>
  <si>
    <t xml:space="preserve">SCHEDULE OF TAX RECEIPTS </t>
  </si>
  <si>
    <t>SCHEDULE 3</t>
  </si>
  <si>
    <t>2009-10</t>
  </si>
  <si>
    <t>2010-11</t>
  </si>
  <si>
    <t>2011-12</t>
  </si>
  <si>
    <t xml:space="preserve">    Withholding................................................................</t>
  </si>
  <si>
    <t xml:space="preserve">     Estimated....................................................................…..</t>
  </si>
  <si>
    <t xml:space="preserve">     State/City Offsets............................................................</t>
  </si>
  <si>
    <t xml:space="preserve">     Other (Assessments/LLC).........................................................</t>
  </si>
  <si>
    <t xml:space="preserve">          Gross Total..................................................................</t>
  </si>
  <si>
    <t xml:space="preserve">     Less:  Refunds Issued...................................................</t>
  </si>
  <si>
    <t xml:space="preserve">          Net Personal Income Tax............................................</t>
  </si>
  <si>
    <t xml:space="preserve">     Sales and Use .................................................................</t>
  </si>
  <si>
    <t xml:space="preserve">     Auto Rental ............................................................................</t>
  </si>
  <si>
    <t xml:space="preserve">     Hotel/Motel ...........................................................……….</t>
  </si>
  <si>
    <t xml:space="preserve">     Cigarette and Tobacco Products ....................................................…</t>
  </si>
  <si>
    <t xml:space="preserve">     Motor Fuel ..............................................................................</t>
  </si>
  <si>
    <t xml:space="preserve">     Alcoholic Beverage .........................................................</t>
  </si>
  <si>
    <t xml:space="preserve">     Highway Use .......................................................................</t>
  </si>
  <si>
    <t xml:space="preserve">     MCTD Taxicab Trip....................................................................................</t>
  </si>
  <si>
    <t xml:space="preserve">          Total Consumption/Use Taxes….................................</t>
  </si>
  <si>
    <t xml:space="preserve">     Corporation Franchise ...................................................</t>
  </si>
  <si>
    <t xml:space="preserve">     Insurance ............................................................…………</t>
  </si>
  <si>
    <t xml:space="preserve">     Bank ......................................................................................</t>
  </si>
  <si>
    <t xml:space="preserve">     Petroleum Business ........................................................</t>
  </si>
  <si>
    <t xml:space="preserve">     Lubricating Oil ...................................................................</t>
  </si>
  <si>
    <t xml:space="preserve">          Total Business Taxes.......................................................</t>
  </si>
  <si>
    <t xml:space="preserve">     Real Property Gains ........................................................</t>
  </si>
  <si>
    <t xml:space="preserve">     Estate and Gift ..................................................................</t>
  </si>
  <si>
    <t xml:space="preserve">     Pari-Mutuel .........................................................................</t>
  </si>
  <si>
    <t xml:space="preserve">     Real Estate Transfer ........................................................</t>
  </si>
  <si>
    <t xml:space="preserve">     MCTD Mobility Tax..............................................................................</t>
  </si>
  <si>
    <t xml:space="preserve">          Total Other Taxes................................................................</t>
  </si>
  <si>
    <r>
      <t>TOTAL TAX RECEIPTS</t>
    </r>
    <r>
      <rPr>
        <b/>
        <sz val="10"/>
        <rFont val="Arial"/>
        <family val="2"/>
      </rPr>
      <t>........................................................</t>
    </r>
  </si>
  <si>
    <t xml:space="preserve">STATE OF NEW YORK </t>
  </si>
  <si>
    <t>COMBINING SCHEDULE OF TAX RECEIPTS</t>
  </si>
  <si>
    <t>SCHEDULE 4</t>
  </si>
  <si>
    <t>(continued)</t>
  </si>
  <si>
    <t xml:space="preserve">(Amounts in thousands) </t>
  </si>
  <si>
    <t>GENERAL</t>
  </si>
  <si>
    <t>SPECIAL REVENUE</t>
  </si>
  <si>
    <t>DEBT SERVICE</t>
  </si>
  <si>
    <t>CAPITAL PROJECTS</t>
  </si>
  <si>
    <t>DEDICATED</t>
  </si>
  <si>
    <t>MASS</t>
  </si>
  <si>
    <t>LOCAL</t>
  </si>
  <si>
    <t xml:space="preserve">DEDICATED </t>
  </si>
  <si>
    <t>STATE</t>
  </si>
  <si>
    <t>TRANSPORTATION</t>
  </si>
  <si>
    <t>SCHOOL</t>
  </si>
  <si>
    <t>GOVERNMENT</t>
  </si>
  <si>
    <t xml:space="preserve">HIGHWAY AND </t>
  </si>
  <si>
    <t xml:space="preserve">OPERATIONS </t>
  </si>
  <si>
    <t xml:space="preserve">TRANSPORTATION </t>
  </si>
  <si>
    <t>REFORM ACT</t>
  </si>
  <si>
    <t>OPERATING</t>
  </si>
  <si>
    <t>MTA FINANCIAL</t>
  </si>
  <si>
    <t>TAX</t>
  </si>
  <si>
    <t>CLEAN WATER /</t>
  </si>
  <si>
    <t>DEBT</t>
  </si>
  <si>
    <t>ASSISTANCE</t>
  </si>
  <si>
    <t xml:space="preserve">BRIDGE  </t>
  </si>
  <si>
    <t xml:space="preserve">ENVIRONMENTAL </t>
  </si>
  <si>
    <t xml:space="preserve">TOTAL </t>
  </si>
  <si>
    <t>ACCOUNT</t>
  </si>
  <si>
    <t xml:space="preserve">TRUST </t>
  </si>
  <si>
    <t>RESOURCES</t>
  </si>
  <si>
    <t xml:space="preserve">ASSISTANCE </t>
  </si>
  <si>
    <t>RELIEF</t>
  </si>
  <si>
    <t xml:space="preserve">CLEAN AIR </t>
  </si>
  <si>
    <t xml:space="preserve"> SERVICE</t>
  </si>
  <si>
    <t xml:space="preserve">PROTECTION </t>
  </si>
  <si>
    <t xml:space="preserve"> GOVERNMENTAL FUNDS </t>
  </si>
  <si>
    <t>(10050-10099)</t>
  </si>
  <si>
    <t>(20850-20899)</t>
  </si>
  <si>
    <t>(20800-20849)</t>
  </si>
  <si>
    <t>(21400-21449)</t>
  </si>
  <si>
    <t>(23650-23699)</t>
  </si>
  <si>
    <t>(20550-20599)</t>
  </si>
  <si>
    <t>(40400-40449)</t>
  </si>
  <si>
    <t>(40150-40199)</t>
  </si>
  <si>
    <t>(40450-40499)</t>
  </si>
  <si>
    <t>(30050-30099)</t>
  </si>
  <si>
    <t>(30450-30499)</t>
  </si>
  <si>
    <t>PERSONAL INCOME TAX……........................................</t>
  </si>
  <si>
    <t>$</t>
  </si>
  <si>
    <t xml:space="preserve">        Sales and Use........................................................................</t>
  </si>
  <si>
    <t xml:space="preserve">        Auto Rental...............................................................................</t>
  </si>
  <si>
    <t xml:space="preserve">        Cigarette and Tobacco Products…….......................................</t>
  </si>
  <si>
    <t xml:space="preserve">        Motor Fuel.................................................................................</t>
  </si>
  <si>
    <t xml:space="preserve">        Alcoholic Beverage..............................................................</t>
  </si>
  <si>
    <t xml:space="preserve">        Highway Use............................................................................</t>
  </si>
  <si>
    <t xml:space="preserve">          Total Consumption/Use Taxes………...............................</t>
  </si>
  <si>
    <t xml:space="preserve">        Corporation Franchise……….............................................</t>
  </si>
  <si>
    <t xml:space="preserve">        Insurance….............................................................................</t>
  </si>
  <si>
    <t xml:space="preserve">        Bank….....................................................................................</t>
  </si>
  <si>
    <t xml:space="preserve">        Petroleum Business…................................................................................…</t>
  </si>
  <si>
    <t xml:space="preserve">        Real Property Gains.............................................................</t>
  </si>
  <si>
    <t xml:space="preserve">        Estate and Gift……..................................................................</t>
  </si>
  <si>
    <t xml:space="preserve">        Pari-Mutuel………......................................................................</t>
  </si>
  <si>
    <t xml:space="preserve">        Real Estate Transfer……............................................................</t>
  </si>
  <si>
    <t>TOTAL TAX RECEIPTS....................................................................</t>
  </si>
  <si>
    <t>SCHEDULE 5</t>
  </si>
  <si>
    <t xml:space="preserve">STATE TAX RECEIPTS PER CAPITA (*)   </t>
  </si>
  <si>
    <t xml:space="preserve">   Percentage of Total Taxes……………………………….</t>
  </si>
  <si>
    <t>CONSUMPTION/USE TAXES</t>
  </si>
  <si>
    <t>BUSINESS TAXES</t>
  </si>
  <si>
    <t xml:space="preserve">   Per Capita………………………………………..</t>
  </si>
  <si>
    <t>OTHER TAXES</t>
  </si>
  <si>
    <t xml:space="preserve">   Millions of Dollars……………………………..</t>
  </si>
  <si>
    <t xml:space="preserve">   Change from Prior Year…………………………..</t>
  </si>
  <si>
    <t>TOTAL TAXES</t>
  </si>
  <si>
    <t xml:space="preserve">   Millions of Dollars……………………………….</t>
  </si>
  <si>
    <t xml:space="preserve">   Change from Prior Year………………………….</t>
  </si>
  <si>
    <t xml:space="preserve">   Per Capita…………………………………………</t>
  </si>
  <si>
    <t xml:space="preserve">(*)     Population estimates are based on current information published by the U.S. Census Bureau. </t>
  </si>
  <si>
    <t xml:space="preserve">GOVERNMENTAL FUNDS </t>
  </si>
  <si>
    <t>SCHEDULE OF RECEIPTS, DISBURSEMENTS</t>
  </si>
  <si>
    <t>SCHEDULE 6</t>
  </si>
  <si>
    <t xml:space="preserve">AND OTHER FINANCING SOURCES (USES) </t>
  </si>
  <si>
    <t>RECEIPTS:</t>
  </si>
  <si>
    <t xml:space="preserve">  Consumption/Use Taxes…....................................................................</t>
  </si>
  <si>
    <t xml:space="preserve">  Business Taxes...........................................................................................</t>
  </si>
  <si>
    <t xml:space="preserve">  Other Taxes..................................................................................................</t>
  </si>
  <si>
    <t xml:space="preserve">  Miscellaneous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</si>
  <si>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</si>
  <si>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</si>
  <si>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</si>
  <si>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</si>
  <si>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</si>
  <si>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</si>
  <si>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</si>
  <si>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</si>
  <si>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and Miscellaneous ......................................................………………..</t>
  </si>
  <si>
    <t xml:space="preserve">       Total Local Assistance Grants…………..…………………………</t>
  </si>
  <si>
    <t xml:space="preserve">  Departmental Operations:</t>
  </si>
  <si>
    <t xml:space="preserve">  General State Charges............................................................................</t>
  </si>
  <si>
    <t xml:space="preserve">  Debt Service, Including Payments  </t>
  </si>
  <si>
    <t xml:space="preserve">       Total Disbursements........……………………………………………</t>
  </si>
  <si>
    <t>OTHER FINANCING SOURCES (USES):</t>
  </si>
  <si>
    <t xml:space="preserve">  Transfers from Other Funds......................................................................</t>
  </si>
  <si>
    <t xml:space="preserve">  Transfers to Other Funds..........................................................................</t>
  </si>
  <si>
    <t xml:space="preserve">Excess (Deficiency) of Receipts and Other    </t>
  </si>
  <si>
    <t xml:space="preserve"> Financing Sources over Disbursements </t>
  </si>
  <si>
    <t xml:space="preserve"> and Other Financing Uses............................................................……..</t>
  </si>
  <si>
    <t>SUPPLEMENTAL</t>
  </si>
  <si>
    <t xml:space="preserve">  Personal Income Tax....................................................................................</t>
  </si>
  <si>
    <t xml:space="preserve">  Consumption/Use Taxes.........................................................................................</t>
  </si>
  <si>
    <t xml:space="preserve">  Federal Receipts..........................................................................................…   ..</t>
  </si>
  <si>
    <t xml:space="preserve">       Public Welfare ...............................................................................................</t>
  </si>
  <si>
    <t>Ending Fund Balances............................................................................</t>
  </si>
  <si>
    <t>STATE  OF NEW YORK</t>
  </si>
  <si>
    <t>SCHEDULE 7</t>
  </si>
  <si>
    <t>FEDERAL</t>
  </si>
  <si>
    <t xml:space="preserve">    GENERAL</t>
  </si>
  <si>
    <t>Education:</t>
  </si>
  <si>
    <t>Environment and Recreation:</t>
  </si>
  <si>
    <t xml:space="preserve">  Parks, Recreation and Historic Preservation…..</t>
  </si>
  <si>
    <t>General Government:</t>
  </si>
  <si>
    <t xml:space="preserve">  Local Government Aid…………………………..</t>
  </si>
  <si>
    <t xml:space="preserve">  All Other………………………………………….</t>
  </si>
  <si>
    <t>Public Health:</t>
  </si>
  <si>
    <t>Public Safety:</t>
  </si>
  <si>
    <t>Public Welfare:</t>
  </si>
  <si>
    <t>Support and Regulate Business:</t>
  </si>
  <si>
    <t>Transportation:</t>
  </si>
  <si>
    <t>Total…….……...............................................................................……….</t>
  </si>
  <si>
    <t>(*)</t>
  </si>
  <si>
    <t>TOTAL</t>
  </si>
  <si>
    <t/>
  </si>
  <si>
    <t>SCHEDULE 8</t>
  </si>
  <si>
    <t>ALL FUNDS BY FUND TYPE</t>
  </si>
  <si>
    <t xml:space="preserve">                </t>
  </si>
  <si>
    <t>ADD:</t>
  </si>
  <si>
    <t>APPROPRIATIONS</t>
  </si>
  <si>
    <t>APPROPRIATIONS BY</t>
  </si>
  <si>
    <t xml:space="preserve">LESS: </t>
  </si>
  <si>
    <t xml:space="preserve">AUTHORIZED </t>
  </si>
  <si>
    <t xml:space="preserve">OTHER  </t>
  </si>
  <si>
    <t>IN FORCE</t>
  </si>
  <si>
    <t xml:space="preserve">BUDGET </t>
  </si>
  <si>
    <t xml:space="preserve">LAPSED </t>
  </si>
  <si>
    <t>DISBURSEMENTS</t>
  </si>
  <si>
    <t>GOVERNMENTAL FUNDS:</t>
  </si>
  <si>
    <t xml:space="preserve">    General Fund.....................................................................................</t>
  </si>
  <si>
    <t xml:space="preserve">    Special Revenue - Federal..............................................................</t>
  </si>
  <si>
    <t xml:space="preserve">    Special Revenue - State.......................................................................</t>
  </si>
  <si>
    <t xml:space="preserve">    Debt Service......................................................................................</t>
  </si>
  <si>
    <t xml:space="preserve">    Capital Projects - Federal..............................................................</t>
  </si>
  <si>
    <t xml:space="preserve">    Capital Projects - State.........................................................................</t>
  </si>
  <si>
    <t>TOTAL GOVERNMENTAL FUNDS.................................................................</t>
  </si>
  <si>
    <t>PROPRIETARY FUNDS:</t>
  </si>
  <si>
    <t xml:space="preserve">    Enterprise..........................................................................................</t>
  </si>
  <si>
    <t xml:space="preserve">    Internal Service..................................................................................</t>
  </si>
  <si>
    <t>TOTAL PROPRIETARY FUNDS....................................................................</t>
  </si>
  <si>
    <t>FIDUCIARY FUNDS:</t>
  </si>
  <si>
    <t xml:space="preserve">    Private Purpose Trust............................................................................................</t>
  </si>
  <si>
    <t xml:space="preserve">    Pension Trust.................................................……………………………..</t>
  </si>
  <si>
    <t xml:space="preserve">    Agency..................................................................................................</t>
  </si>
  <si>
    <t>TOTAL FIDUCIARY FUNDS....................................................................</t>
  </si>
  <si>
    <t>GRAND TOTAL - ALL FUNDS...................................................................................</t>
  </si>
  <si>
    <t>(**)</t>
  </si>
  <si>
    <t>Authorized budget transfers represent those movements of appropriation authority provided in appropriation acts between different funds/agencies.</t>
  </si>
  <si>
    <t>(***)</t>
  </si>
  <si>
    <t>Other legislative actions represent additional appropriations enacted outside of the Executive budget process (i.e., deficiency and supplemental appropriation bills) and increases or reductions by the Legislature to a prior year appropriation.</t>
  </si>
  <si>
    <t>SCHEDULE 9</t>
  </si>
  <si>
    <t>ALL FUNDS BY BUSINESS UNIT</t>
  </si>
  <si>
    <t>GENERAL:</t>
  </si>
  <si>
    <t>Adirondack Park Agency……………………………………………………………………………………………………………………..</t>
  </si>
  <si>
    <t>Aging, State Office for the……………………………………………………………………………………………………………………..</t>
  </si>
  <si>
    <t>Agriculture and Markets, Department of………………………………………………………………………………………………………………………..</t>
  </si>
  <si>
    <t>Alcoholism and Substance Abuse Services, Office of…………………………………………………………………………………………………………………………..</t>
  </si>
  <si>
    <t>Arts, Council on the…………………………………………………………………………………………………………………………………………..</t>
  </si>
  <si>
    <t>Budget, Division of the……………………………………………………………………………………………………………………………………………………..…..</t>
  </si>
  <si>
    <t>Children and Family Services, Office of…………………………………………………………………………………………………………………………………..</t>
  </si>
  <si>
    <t>City University of New York……………………………………………………………………………………………………………………………………..……………………………………………………</t>
  </si>
  <si>
    <t>Civil Service, Department of………………………………………………………………………………………………………………………………………………………..………………………………………..</t>
  </si>
  <si>
    <t>Correction, State Commission of……………………………………………………………………………………………………………………………………………..……………………………………………</t>
  </si>
  <si>
    <t>Corrections and Community Supervision, Department of……………………………………………………………………………………………………..</t>
  </si>
  <si>
    <t>Criminal Justice Services, Division of…………………………………………………………………………………………………………………………………………..…………………………….</t>
  </si>
  <si>
    <t>Disaster Aid…………………………………………………………………………………………………………………………………………………………………………………………………………..…………………</t>
  </si>
  <si>
    <t>Economic Development, Department of……………………………………………………………………………………………………………………………………..…………………………………</t>
  </si>
  <si>
    <t>Education, State Department of…………………………………………………………………………………………………………………………………………………………..………………………………….</t>
  </si>
  <si>
    <t>Elections, Board of……………………………………………………………………………………………………………………………………..………………………………………………………..</t>
  </si>
  <si>
    <t>Employee Relations, Office of……………………………………………………………………………………………………………………………………..……………………………………………….</t>
  </si>
  <si>
    <t>Environmental Conservation, Department of…………………………………………………………………………………………………………………………………..……………………………</t>
  </si>
  <si>
    <t>Executive Chamber…………………………………………………………………………………………………………………………………………………………………..……………………………………..</t>
  </si>
  <si>
    <t>Financial Services, Department of……………………………………………………………………………………………………………………………………………………..…………………………….</t>
  </si>
  <si>
    <t>General Services, Office of…………………………………………………………………………………………………………………………………………………..…………………………………………………</t>
  </si>
  <si>
    <t>Governor's Judicial Screening Committee………………………………………………………………………………………………………………………………………………………..…………………..</t>
  </si>
  <si>
    <t>Greenway Heritage Conservancy………………………………………………………………………………………………………………………………..……</t>
  </si>
  <si>
    <t>Health, Department of………………………………………………………………………………………………………………………………………………………………..………………………………………</t>
  </si>
  <si>
    <t>Higher Education Services Corporation………………………………………………………………………………………………………………………………………..……………………………………………………………</t>
  </si>
  <si>
    <t>Homeland Security and Emergency Services, Division of…………………………………………………………………………………………………………………………..……………………………………………………………………</t>
  </si>
  <si>
    <t>Housing and Community Renewal, Division of…………………………………………………………………………………………………………………………..…………………………………………………………………………</t>
  </si>
  <si>
    <t>Hudson River Valley Greenways……………………………………………………………………………………………………………………………………..…………</t>
  </si>
  <si>
    <t>Human Rights, Division of…………………………………………………………………………………………………………………………………..…………………………………………………………………</t>
  </si>
  <si>
    <t>Information Technology Services, Office of……………………………………….…………………………………………</t>
  </si>
  <si>
    <t>Inspector General, Office of the State…………………………………………………………………………………………………………………………………..…………………………………………………………………</t>
  </si>
  <si>
    <t>Interest on Lawyer Account (IOLA)………………………………………………………………………………………………………………………………………..………………………………………………………………</t>
  </si>
  <si>
    <t>Joint Commission on Public Ethics………………………………………………………………………………………………………………………………………………………………………..……………………………</t>
  </si>
  <si>
    <t>Judicial Conduct………………………………………………………………………………………………………………………………………………………………………………..………….</t>
  </si>
  <si>
    <t>Judicial Nomination……………………………………………………………………………………………………………………………………………………..………………………………………………………</t>
  </si>
  <si>
    <t>Justice Center for the Protection of People with Special Needs………………</t>
  </si>
  <si>
    <t>Labor, Department of……………………………………………………………………………………………………………………………………………..………………………………………………………</t>
  </si>
  <si>
    <t>Law, Department of…………………………………………………………………………………………………………………………………………………..</t>
  </si>
  <si>
    <t>Legislature - Assembly……………………………………………………………………….……………………………………………………………….</t>
  </si>
  <si>
    <t>Legislature - Senate…………………………………………………………………………………….…………………………………………………….</t>
  </si>
  <si>
    <t>Lieutenant Governor……………………………………………………………………………….………………………………………………………….</t>
  </si>
  <si>
    <t>Medicaid Inspector General, Office of………………………………………………………………….……………………………………………………………………</t>
  </si>
  <si>
    <t>Mental Health, Office of………………………………………………………………………………….……………………………………………………</t>
  </si>
  <si>
    <t>Military and Naval Affairs, Division of………………………………………………………………………….……………………………………………………………</t>
  </si>
  <si>
    <t>Miscellaneous State Agencies and Public Authorities………………………………………………………………….……………………………………………………………………</t>
  </si>
  <si>
    <t>National and Community Service………………………………………………………………………………</t>
  </si>
  <si>
    <t>Parks, Recreation and Historic Preservation, Office of………………………………………………………………………………</t>
  </si>
  <si>
    <t>People With Developmental Disabilities, Office for………………………………………………………………………………</t>
  </si>
  <si>
    <t>Prevention of Domestic Violence, Office for the………………………………………………………………………………</t>
  </si>
  <si>
    <t>Public Benefit Corporations………………………………………………………………………………</t>
  </si>
  <si>
    <t>Public Employment Relations Board………………………………………………………………………………</t>
  </si>
  <si>
    <t>Public Service, Department of………………………………………………………………………………</t>
  </si>
  <si>
    <t>State Comptroller, Office of the………………………………………………………………………………..</t>
  </si>
  <si>
    <t>State Police, Division of………………………………………………………………………………………………………….……………………………</t>
  </si>
  <si>
    <t>State, Department of……………………………………………………………………………………………………….………………………………</t>
  </si>
  <si>
    <t>Tax Appeals, Division of……………………………………………………………………………………….………………………………………………</t>
  </si>
  <si>
    <t>GENERAL (continued):</t>
  </si>
  <si>
    <t>Taxation and Finance, Department of………………………………………………………………………………</t>
  </si>
  <si>
    <t>Temporary and Disability Assistance, Office of………………………………………………………………………………</t>
  </si>
  <si>
    <t>Transportation, Department of………………………………………………………………………………</t>
  </si>
  <si>
    <t>Unified Court System………………………………………………………………………………………………………………………………………………………………………..…………………………………………………..</t>
  </si>
  <si>
    <t>Veterans' Affairs, Division of………………………………………………………………………………</t>
  </si>
  <si>
    <t>Welfare Inspector General, Office of………………………………………………………………………………</t>
  </si>
  <si>
    <t xml:space="preserve">    TOTAL GENERAL...................................................……………………………………………………………………………………………………………………………........................</t>
  </si>
  <si>
    <t>SPECIAL REVENUE - FEDERAL:</t>
  </si>
  <si>
    <t>Adirondack Park Agency………………………………………………………………………………………………….……………………………………</t>
  </si>
  <si>
    <t>Aging, State Office for the………………………………………………………………….………………………………………………………………………..</t>
  </si>
  <si>
    <t>Agriculture and Markets, Department of………………………………………………………………………………</t>
  </si>
  <si>
    <t>Alcoholism and Substance Abuse Services, Office of……………………………………………………………….…………………………</t>
  </si>
  <si>
    <t>Arts, Council on the………………………………………………………………………….………………………………………………………………..</t>
  </si>
  <si>
    <t>Children and Family Services, Office of…………………………………………………………………….………………………………………</t>
  </si>
  <si>
    <t>Criminal Justice Services, Division of…………………………………………………………………………………….…………………………………………………</t>
  </si>
  <si>
    <t>Developmental Disabilities Planning Council………………………………………………………………………….……………………………………………………………</t>
  </si>
  <si>
    <t>Economic Development, Department of……………………………………………………………….………………………………………………………………………</t>
  </si>
  <si>
    <t>Education, State Department of…………………………………………………………………………….…………………………………………………………</t>
  </si>
  <si>
    <t>Elections, Board of……………………………………………………………………….………………………………………………………………</t>
  </si>
  <si>
    <t>Environmental Conservation, Department of………………………………………………………………….……………………………………………………………………</t>
  </si>
  <si>
    <t>Financial Services, Department of……………………………………………………………….…………………………………………………….</t>
  </si>
  <si>
    <t>General Services, Office of…………………………………………………………………….…………………………………………………………………</t>
  </si>
  <si>
    <t>Health, Department of………………………………………………………………………….……………………………………………………………</t>
  </si>
  <si>
    <t>Higher Education Services Corporation…………………………………………………………………………….…………………………………………………………</t>
  </si>
  <si>
    <t>Homeland Security and Emergency Services, Division of…………………………………………………………………………</t>
  </si>
  <si>
    <t>Housing and Community Renewal, Division of………………………………………………………………………………</t>
  </si>
  <si>
    <t>Human Rights, Division of…………………………………………………………………………………….…………………………………………………</t>
  </si>
  <si>
    <t>Labor, Department of…………………………………………………………………………………………………………………………………………………………</t>
  </si>
  <si>
    <t>Lake George Park Commission……………………………………………………………………..</t>
  </si>
  <si>
    <t>Law, Department of……………………………………………………………………………………………………………………………………………………………..…………………………………………………..</t>
  </si>
  <si>
    <t>Medicaid Inspector General, Office of…………………………………………………………………………………………………………………………………………………………</t>
  </si>
  <si>
    <t>Mental Health, Office of…………………………………………………………………………………………………………………………………………………………</t>
  </si>
  <si>
    <t>Military and Naval Affairs, Division of…………………………………………………………………………………………………………………………………………………………</t>
  </si>
  <si>
    <t>Miscellaneous State Agencies and Public Authorities………………………………………………………………………………</t>
  </si>
  <si>
    <t>Motor Vehicles, Department of………………………………………………………………………………</t>
  </si>
  <si>
    <t>State Police, Division of…………………………………………………………………………………………………………………………………………………………</t>
  </si>
  <si>
    <t>State, Department of……………………………………………………………………………………………………………………………………………………………</t>
  </si>
  <si>
    <t>Unified Court System…………………………………………………………………………………………………………………….…………………………………………</t>
  </si>
  <si>
    <t>Victim Services, Office of…………………………………………………………………………………………………………………………………………………………..</t>
  </si>
  <si>
    <t>Workers' Compensation Board………………………………………………………………………………</t>
  </si>
  <si>
    <t xml:space="preserve">    TOTAL SPECIAL REVENUE - FEDERAL.........................................................</t>
  </si>
  <si>
    <t>SPECIAL REVENUE - STATE:</t>
  </si>
  <si>
    <t>Adirondack Park Agency…………………………………………………………………………………………………………………………………………………..</t>
  </si>
  <si>
    <t>Aging, State Office for the……………………………………………………………………………………………………………………………………………………………..</t>
  </si>
  <si>
    <t>Alcoholic Beverage Control, Division of…………………………………………………………………………………</t>
  </si>
  <si>
    <t>Alcoholism and Substance Abuse Services, Office of……………………………………………………………………………………………………………</t>
  </si>
  <si>
    <t>Arts, Council on the…………………………………………………………………………………………………………………………………………………………</t>
  </si>
  <si>
    <t>Budget, Division of the……………………………………………………………………………………………………………………………………………………………..</t>
  </si>
  <si>
    <t>Children and Family Services, Office of………………………………………………………………………………………………………………………………</t>
  </si>
  <si>
    <t>Civil Service, Department of……………………………………………………………………………………………………………………………………………………………</t>
  </si>
  <si>
    <t>Criminal Justice Services, Division of…………………………………………………………………………………</t>
  </si>
  <si>
    <t>Economic Development, Department of…………………………………………………………………………………</t>
  </si>
  <si>
    <t>Education, State Department of……………………………………………………………………………………………………………………………………………………………</t>
  </si>
  <si>
    <t>Employee Relations, Office of…………………………………………………………………………………</t>
  </si>
  <si>
    <t>Environmental Conservation, Department of…………………………………………………………………………………</t>
  </si>
  <si>
    <t>Financial Control Board for New York City…………………………………………………………………………………</t>
  </si>
  <si>
    <t>Financial Services, Department of……………………………………………………………………………………………………………………………………….</t>
  </si>
  <si>
    <t>General Services, Office of…………………………………………………………………………………</t>
  </si>
  <si>
    <t>Health, Department of……………………………………………………………………………………………………………………………………………………………</t>
  </si>
  <si>
    <t>Higher Education Services Corporation…………………………………………………………………………………</t>
  </si>
  <si>
    <t>Homeland Security and Emergency Services, Office of…………………………………………………………………………</t>
  </si>
  <si>
    <t>Indigent Legal Services, Office of………………………………………………………………………………………………………………………………………</t>
  </si>
  <si>
    <t>Inspector General, Office of the State………………………………………………………………………………</t>
  </si>
  <si>
    <t>Interest on Lawyer Account (IOLA)…………………………………………………………………………………</t>
  </si>
  <si>
    <t>Labor, Department of……………………………………………………………………………………………………………………………………………………………</t>
  </si>
  <si>
    <t>Law, Department of…………………………………………………………………………………………………………………………………………………………………………………..……………………………..</t>
  </si>
  <si>
    <t>Legislative Bill Drafting Commission…………………………………………………………………………………………………………………………………………………………………..…………………….</t>
  </si>
  <si>
    <t>Legislature - Assembly……………………………………………………………………………………………………………………………………………………………</t>
  </si>
  <si>
    <t>Legislature - Senate………………………………………………………………………………………………………………………………………………………………</t>
  </si>
  <si>
    <t>Mental Health, Office of……………………………………………………………………………………………………………………………………………………………</t>
  </si>
  <si>
    <t>Military and Naval Affairs, Division of………………………………………………………………………………</t>
  </si>
  <si>
    <t>Motor Vehicles, Department of…………………………………………………………………………………</t>
  </si>
  <si>
    <t>NYS Racing and Wagering Board………………………………………………………………………………</t>
  </si>
  <si>
    <t>Oil Spill Fund (ENCON)……………………………………………………………………………………………………………………………………………………………………..………………………………………….</t>
  </si>
  <si>
    <t>State Police, Division of……………………………………………………………………………………………………………………………………………………………</t>
  </si>
  <si>
    <t>State University of New York…………………………………………………………………………………</t>
  </si>
  <si>
    <t>SPECIAL REVENUE - STATE (continued):</t>
  </si>
  <si>
    <t>Statewide Financial System………………………………………………………………………………………………………………………………………………</t>
  </si>
  <si>
    <t>Transportation, Department of…………………………………………………………………………………</t>
  </si>
  <si>
    <t xml:space="preserve">    TOTAL SPECIAL REVENUE - STATE.................................................................</t>
  </si>
  <si>
    <t>DEBT SERVICE:</t>
  </si>
  <si>
    <t>Miscellaneous State Agencies and Public Authorities.................................................................</t>
  </si>
  <si>
    <t xml:space="preserve">    TOTAL DEBT SERVICE..............................................................................................</t>
  </si>
  <si>
    <t>CAPITAL PROJECTS - FEDERAL:</t>
  </si>
  <si>
    <t>Environmental Conservation, Department of…………………………………………………………………………………………………………………..</t>
  </si>
  <si>
    <t>General Services, Office of…………………………………………………………………………………………………………………………………………………..</t>
  </si>
  <si>
    <t>Health, Department of………………………………………………………………………………………………………………………………………………………….</t>
  </si>
  <si>
    <t>State University of New York…………………………………………………………………………………………………………………………………………….</t>
  </si>
  <si>
    <t>Transportation, Department of…………………………………………………………………………………………………………………………………………</t>
  </si>
  <si>
    <t xml:space="preserve">    TOTAL CAPITAL PROJECTS - FEDERAL..........................................................</t>
  </si>
  <si>
    <t>CAPITAL PROJECTS - STATE:</t>
  </si>
  <si>
    <t>Adirondack Park Agency………………………………………………………………………………………………………………………………………………………….</t>
  </si>
  <si>
    <t>Corrections and Community Supervision (Corcraft), Department of……………………………………….</t>
  </si>
  <si>
    <t>Disaster Aid……………………………………………………………………………………………………………………………………………………………………………………………………..………………………</t>
  </si>
  <si>
    <t>Economic Development, Department of……………………………………………………………………………….</t>
  </si>
  <si>
    <t>Education, State Department of………………………………………………………………………………………………………………………………………………………….</t>
  </si>
  <si>
    <t>Environmental Conservation, Department of……………………………………………………………………………….</t>
  </si>
  <si>
    <t>General Services, Office of………………………………………………………………………………………………………………………………………………………….</t>
  </si>
  <si>
    <t>Mental Health, Office of………………………………………………………………………………………………………………………………………………………….</t>
  </si>
  <si>
    <t>CAPITAL PROJECTS - STATE (continued):</t>
  </si>
  <si>
    <t>State University of New York Construction Fund………………………………………………………………………………</t>
  </si>
  <si>
    <t>State, Department of…………………………………………………………………………………………………………………………………………………………</t>
  </si>
  <si>
    <t>Unified Court System…………………………………………………………………………………………………………………………………………………………………………………</t>
  </si>
  <si>
    <t xml:space="preserve">    TOTAL CAPITAL PROJECTS - STATE.........................................................................</t>
  </si>
  <si>
    <t>SPECIAL EMERGENCY:</t>
  </si>
  <si>
    <t xml:space="preserve">    TOTAL GOVERNMENTAL FUNDS.................................................................</t>
  </si>
  <si>
    <t>ENTERPRISE:</t>
  </si>
  <si>
    <t>Correctional Services, Department of (Corcraft)……………………………………….</t>
  </si>
  <si>
    <t>Developmental Disabilities Planning Council……………………………………………………………………………………..</t>
  </si>
  <si>
    <t>General Services, Office of……………………………………………………………………………………..</t>
  </si>
  <si>
    <t>Labor, Department of………………………………………………………………………………………………………………………………………………………………..</t>
  </si>
  <si>
    <t>Mental Health, Office of……………………………………………………………………………………………………………………………………………………………..</t>
  </si>
  <si>
    <t>INTERNAL SERVICE:</t>
  </si>
  <si>
    <t>Civil Service, Department of……………………………………………………………………………………..</t>
  </si>
  <si>
    <t>Education, State Department of……………………………………………………………………………………..</t>
  </si>
  <si>
    <t>Employee Relations, Office of……………………………………………………………………………………..</t>
  </si>
  <si>
    <t>Environmental Conservation, Department of……………………………………………………………………………………..</t>
  </si>
  <si>
    <t>INTERNAL SERVICE (continued):</t>
  </si>
  <si>
    <t>Mental Health, Office of………………………………………………………………………………………………………………………………………………………………..</t>
  </si>
  <si>
    <t>Motor Vehicles, Department of……………………………………………………………………………………..</t>
  </si>
  <si>
    <t>State University of New York……………………………………………………………………………………..</t>
  </si>
  <si>
    <t xml:space="preserve">    TOTAL PROPRIETARY FUNDS....................................................................</t>
  </si>
  <si>
    <t>PRIVATE PURPOSE TRUST:</t>
  </si>
  <si>
    <t>Agriculture and Markets, Department of……………………………………………………………………………………..</t>
  </si>
  <si>
    <t xml:space="preserve">    TOTAL PRIVATE PURPOSE TRUST..........................................................................................</t>
  </si>
  <si>
    <t>PENSION TRUST:</t>
  </si>
  <si>
    <t xml:space="preserve">    TOTAL PENSION TRUST.............................................................................…</t>
  </si>
  <si>
    <t>AGENCY:</t>
  </si>
  <si>
    <t>City University of New York……………………………………………………………………………………..</t>
  </si>
  <si>
    <t>Transportation, Department of……………………………………………………………………………………..</t>
  </si>
  <si>
    <t xml:space="preserve">    TOTAL AGENCY..................................................................................................</t>
  </si>
  <si>
    <t>SCHEDULE 10</t>
  </si>
  <si>
    <t>Education</t>
  </si>
  <si>
    <t>Transportation</t>
  </si>
  <si>
    <t>SCHEDULE 11</t>
  </si>
  <si>
    <t xml:space="preserve">SUMMARY OF APPROPRIATED LOANS RECEIVABLE TRANSACTIONS BY FUND AND BUSINESS UNIT </t>
  </si>
  <si>
    <t>BALANCE</t>
  </si>
  <si>
    <t>ADVANCES</t>
  </si>
  <si>
    <t>REIMBURSEMENTS</t>
  </si>
  <si>
    <t xml:space="preserve">   Public Benefit Corporations.........................................................................................................................</t>
  </si>
  <si>
    <t>Total General..........................................................................................................................................…</t>
  </si>
  <si>
    <t>SPECIAL REVENUE:</t>
  </si>
  <si>
    <t>Total Special Revenue............................................................................................................................</t>
  </si>
  <si>
    <t>CAPITAL PROJECTS:</t>
  </si>
  <si>
    <t xml:space="preserve">   Office of General Services.................................................................................................................... </t>
  </si>
  <si>
    <t xml:space="preserve">   Transportation...................................................................................................................................................</t>
  </si>
  <si>
    <t>Total Capital Projects........................................................................................................................................</t>
  </si>
  <si>
    <t>GENERAL FUND</t>
  </si>
  <si>
    <t>SCHEDULE 12</t>
  </si>
  <si>
    <t xml:space="preserve">SUMMARY OF APPROPRIATED LOANS RECEIVABLE TRANSACTIONS BY FUND, BUSINESS UNIT AND DEPARTMENT </t>
  </si>
  <si>
    <t>LOCAL ASSISTANCE ACCOUNT:</t>
  </si>
  <si>
    <t>STATE OPERATIONS ACCOUNT:</t>
  </si>
  <si>
    <t xml:space="preserve">    </t>
  </si>
  <si>
    <t>SPECIAL REVENUE FUNDS</t>
  </si>
  <si>
    <t>SCHEDULE 13</t>
  </si>
  <si>
    <t>STATE LOTTERY FUND:</t>
  </si>
  <si>
    <t xml:space="preserve"> New York Racing Association……………………………………….…</t>
  </si>
  <si>
    <t>TOTAL STATE LOTTERY FUND………………………………….…</t>
  </si>
  <si>
    <t>TOTAL SPECIAL REVENUE FUNDS.....................................................................................................................................................</t>
  </si>
  <si>
    <t xml:space="preserve">CAPITAL PROJECTS FUNDS </t>
  </si>
  <si>
    <t xml:space="preserve">REIMBURSEMENTS </t>
  </si>
  <si>
    <t>STATE CAPITAL PROJECTS FUND:</t>
  </si>
  <si>
    <t xml:space="preserve"> ENVIRONMENTAL CONSERVATION:</t>
  </si>
  <si>
    <t xml:space="preserve">       Municipal Share of Flood Control Projects..............................................................................</t>
  </si>
  <si>
    <t xml:space="preserve"> OFFICE OF GENERAL SERVICES:</t>
  </si>
  <si>
    <t xml:space="preserve">       Real Property Maintenance and Improvements…………………………………….……….............................................</t>
  </si>
  <si>
    <t xml:space="preserve"> TRANSPORTATION:</t>
  </si>
  <si>
    <t xml:space="preserve">       Railroad Crossing Improvement Projects - Municipal Share………...………………………..................................................</t>
  </si>
  <si>
    <t xml:space="preserve">       South Bronx Oak Point Link Project - New York............................................................................................................</t>
  </si>
  <si>
    <t xml:space="preserve"> PUBLIC BENEFIT CORPORATIONS:</t>
  </si>
  <si>
    <t xml:space="preserve">       Niagara Frontier Transportation Authority:</t>
  </si>
  <si>
    <t xml:space="preserve">            Construction/Rehabilitation of Buffalo International Airport……………………….................................................</t>
  </si>
  <si>
    <t xml:space="preserve">       Ogdensburg Bridge and Port Authority:</t>
  </si>
  <si>
    <t xml:space="preserve">       Urban Development Corporation:</t>
  </si>
  <si>
    <t xml:space="preserve">         Construction of Binghamton Multi - Use Stadium……………………….....................................................................</t>
  </si>
  <si>
    <t xml:space="preserve">         Construction of Rochester Convention Center.................................................................................</t>
  </si>
  <si>
    <t xml:space="preserve">         Economic Development Program………………………...................................................................................................</t>
  </si>
  <si>
    <t xml:space="preserve">         High Risk Targeted Investment Program................................................................................................................................</t>
  </si>
  <si>
    <t xml:space="preserve">         Minority and Women Business Assistance…………………………………………………………………</t>
  </si>
  <si>
    <t xml:space="preserve">         South Street Seaport Development Project…………………………………………………………</t>
  </si>
  <si>
    <t xml:space="preserve">         Strategic Resurgence ................................................................................................................</t>
  </si>
  <si>
    <t xml:space="preserve">         Urban Community Development………………………................................................................................................</t>
  </si>
  <si>
    <t>DEDICATED HIGHWAY AND BRIDGE TRUST FUND:</t>
  </si>
  <si>
    <t xml:space="preserve">       Industrial Access Program...........................................................................................................................................</t>
  </si>
  <si>
    <t xml:space="preserve">                TOTAL DEDICATED HIGHWAY AND BRIDGE TRUST FUND.................................................................................................................</t>
  </si>
  <si>
    <t>SCHEDULE 15</t>
  </si>
  <si>
    <t xml:space="preserve">STATEMENT OF STATE GENERAL OBLIGATION DEBT ACTIVITY    </t>
  </si>
  <si>
    <t>PRINCIPAL</t>
  </si>
  <si>
    <t>OUTSTANDING</t>
  </si>
  <si>
    <t>ISSUED</t>
  </si>
  <si>
    <t>PURPOSE</t>
  </si>
  <si>
    <t>ISSUANCE</t>
  </si>
  <si>
    <t>REDEEMED</t>
  </si>
  <si>
    <t>Accelerated Capacity and Transportation</t>
  </si>
  <si>
    <t>Clean Water/Clean Air:</t>
  </si>
  <si>
    <t xml:space="preserve">          Air Quality....................................................................................................................................</t>
  </si>
  <si>
    <t xml:space="preserve">          Safe Drinking Water....................................................................................................................................</t>
  </si>
  <si>
    <t xml:space="preserve">          Clean Water....................................................................................................................................</t>
  </si>
  <si>
    <t xml:space="preserve">          Solid Waste....................................................................................................................................</t>
  </si>
  <si>
    <t xml:space="preserve">          Environmental Restoration....................................................................................................................................</t>
  </si>
  <si>
    <t xml:space="preserve">          Rapid Transit and Rail Freight....................................................................................................................................</t>
  </si>
  <si>
    <t xml:space="preserve">          Air....................................................................................................................................</t>
  </si>
  <si>
    <t xml:space="preserve">          Land and Wetlands....................................................................................................................................</t>
  </si>
  <si>
    <t xml:space="preserve">          Water....................................................................................................................................</t>
  </si>
  <si>
    <t>Environmental Quality (1986):</t>
  </si>
  <si>
    <t xml:space="preserve">          Solid Waste Management....................................................................................................................................</t>
  </si>
  <si>
    <t xml:space="preserve">          Low Income....................................................................................................................................</t>
  </si>
  <si>
    <t xml:space="preserve">          Middle Income....................................................................................................................................</t>
  </si>
  <si>
    <r>
      <t>Pure Waters</t>
    </r>
    <r>
      <rPr>
        <sz val="12"/>
        <rFont val="Arial"/>
        <family val="2"/>
      </rPr>
      <t>....................................................................................................................................</t>
    </r>
  </si>
  <si>
    <r>
      <t>Rail Preservation</t>
    </r>
    <r>
      <rPr>
        <sz val="12"/>
        <rFont val="Arial"/>
        <family val="2"/>
      </rPr>
      <t>....................................................................................................................................</t>
    </r>
  </si>
  <si>
    <t>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</si>
  <si>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</si>
  <si>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</si>
  <si>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</si>
  <si>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</si>
  <si>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</si>
  <si>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</si>
  <si>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Rebuild New York - Transportation Infrastructure Renewal:</t>
  </si>
  <si>
    <t xml:space="preserve">          Highways, Parkways and Bridges...................................................................................................................................</t>
  </si>
  <si>
    <t xml:space="preserve">          Rapid Transit, Rail and Aviation............................................................................................</t>
  </si>
  <si>
    <t xml:space="preserve">          Aviation...................................................................................................</t>
  </si>
  <si>
    <t xml:space="preserve">          Mass Transportation....................................................................................................................</t>
  </si>
  <si>
    <t>GENERAL OBLIGATION DEBT</t>
  </si>
  <si>
    <t>SCHEDULE 16</t>
  </si>
  <si>
    <t>AUTHORIZED, ISSUED AND OUTSTANDING</t>
  </si>
  <si>
    <t>YEAR OF</t>
  </si>
  <si>
    <t>BONDS</t>
  </si>
  <si>
    <t>AUTHORIZED</t>
  </si>
  <si>
    <t>FIRST</t>
  </si>
  <si>
    <t>LAST</t>
  </si>
  <si>
    <t>AND NOTES</t>
  </si>
  <si>
    <t>BUT</t>
  </si>
  <si>
    <t>MATURITY</t>
  </si>
  <si>
    <t>ISSUED (*)</t>
  </si>
  <si>
    <t>UNISSUED</t>
  </si>
  <si>
    <t>(****)</t>
  </si>
  <si>
    <t xml:space="preserve">          Solid Waste Management..........................................................</t>
  </si>
  <si>
    <t xml:space="preserve">               Highway Facilities....................................................................................................................................</t>
  </si>
  <si>
    <t xml:space="preserve">               Canals and Waterways....................................................................................................................................</t>
  </si>
  <si>
    <t xml:space="preserve">               Aviation....................................................................................................................................</t>
  </si>
  <si>
    <t xml:space="preserve">               Rail and Port....................................................................................................................................</t>
  </si>
  <si>
    <t xml:space="preserve">               Mass Transit - Department of Transportation....................................................................................................................................</t>
  </si>
  <si>
    <t xml:space="preserve">          Highways, Parkways and Bridges....................................................................................................................................</t>
  </si>
  <si>
    <t xml:space="preserve">          Ports, Canals and Waterways...................................................................................................</t>
  </si>
  <si>
    <t xml:space="preserve">          Rapid Transit, Rail and Aviation...................................................................................................</t>
  </si>
  <si>
    <t xml:space="preserve">          Mass Transportation.....................................................................................................................</t>
  </si>
  <si>
    <r>
      <t>TOTAL GENERAL OBLIGATION DEBT</t>
    </r>
    <r>
      <rPr>
        <sz val="12"/>
        <rFont val="Arial"/>
        <family val="2"/>
      </rPr>
      <t>................................................................................................................</t>
    </r>
  </si>
  <si>
    <t>(*)      For the purpose of calculating bonds issued, par values of the bonds sold are adjusted for any premium/discount that was applied at the time of issuance.</t>
  </si>
  <si>
    <t xml:space="preserve">          As bonds are issued, this report will categorize the issuance under its designated purpose. </t>
  </si>
  <si>
    <t>(***)   Authorizations have been adjusted to reflect reallocations made by Chapter 54 of the Laws of 1990.</t>
  </si>
  <si>
    <t>(****)  Bond proceeds from Series 2003D were reallocated from EQ72-Air to Clean Water/Clean Air - Water and Solid Waste purposes.</t>
  </si>
  <si>
    <t>DEBT SERVICE FUNDS</t>
  </si>
  <si>
    <t>SCHEDULE 19</t>
  </si>
  <si>
    <t>REDUCTION</t>
  </si>
  <si>
    <t>DEPARTMENT</t>
  </si>
  <si>
    <t>MENTAL</t>
  </si>
  <si>
    <t>REVENUE</t>
  </si>
  <si>
    <t>SALES TAX</t>
  </si>
  <si>
    <t>RESERVE</t>
  </si>
  <si>
    <t>OF HEALTH</t>
  </si>
  <si>
    <t>HEALTH</t>
  </si>
  <si>
    <t>BOND</t>
  </si>
  <si>
    <t>REVENUE BOND</t>
  </si>
  <si>
    <t>FUND</t>
  </si>
  <si>
    <t>SERVICE</t>
  </si>
  <si>
    <t>INCOME</t>
  </si>
  <si>
    <t>SERVICES</t>
  </si>
  <si>
    <t>COMBINED TOTALS</t>
  </si>
  <si>
    <t xml:space="preserve">Special Contractual Financing Obligations: </t>
  </si>
  <si>
    <t>(40000-40049)</t>
  </si>
  <si>
    <t>(40151)</t>
  </si>
  <si>
    <t>(40300-40349)</t>
  </si>
  <si>
    <t>(40100-40149)</t>
  </si>
  <si>
    <t>(40152)</t>
  </si>
  <si>
    <t>(40154)</t>
  </si>
  <si>
    <t>Payments to Public Authorities:</t>
  </si>
  <si>
    <t xml:space="preserve">     City University Construction................................................................................................................................ </t>
  </si>
  <si>
    <t xml:space="preserve">     Dormitory Authority: </t>
  </si>
  <si>
    <t xml:space="preserve">         Consolidated Service Contract Refunding................................................................................................................................</t>
  </si>
  <si>
    <t xml:space="preserve">         Department of Health Facilities................................................................................................................................</t>
  </si>
  <si>
    <t xml:space="preserve">         Mental Health Facilities................................................................................................................................</t>
  </si>
  <si>
    <t xml:space="preserve">         Secured Hospital Program................................................................................................................................</t>
  </si>
  <si>
    <t xml:space="preserve">         SUNY Community Colleges................................................................................................................................</t>
  </si>
  <si>
    <t xml:space="preserve">         SUNY Educational Facilities................................................................................................................................</t>
  </si>
  <si>
    <t xml:space="preserve">     Environmental Facilities Corporation................................................................................................................................</t>
  </si>
  <si>
    <t xml:space="preserve">     Housing Finance Agency................................................................................................................................</t>
  </si>
  <si>
    <t xml:space="preserve">     Local Government Assistance Corporation................................................................................................................................</t>
  </si>
  <si>
    <t xml:space="preserve">     Metropolitan Transportation Authority:</t>
  </si>
  <si>
    <t xml:space="preserve">         Transit and Commuter Railroad Projects................................................................................................................................</t>
  </si>
  <si>
    <t xml:space="preserve">     Thruway Authority:</t>
  </si>
  <si>
    <t xml:space="preserve">         Dedicated Highway and Bridge................................................................................................................................ </t>
  </si>
  <si>
    <t xml:space="preserve">         Local Highway and Bridge................................................................................................................................ </t>
  </si>
  <si>
    <t xml:space="preserve">         Transportation................................................................................................................................ </t>
  </si>
  <si>
    <t xml:space="preserve">     Urban Development Corporation:</t>
  </si>
  <si>
    <t xml:space="preserve">         Clarkson University................................................................................................................................</t>
  </si>
  <si>
    <t xml:space="preserve">         Columbia University Telecommunications Center................................................................................................................................</t>
  </si>
  <si>
    <t xml:space="preserve">         Cornell University Supercomputer Center................................................................................................................................</t>
  </si>
  <si>
    <t xml:space="preserve">         Correctional Facilities................................................................................................................................</t>
  </si>
  <si>
    <t xml:space="preserve">         Debt Reduction Reserve................................................................................................................................</t>
  </si>
  <si>
    <t xml:space="preserve">         University Facilities Grant 95 Refunding...............................................................................................................................</t>
  </si>
  <si>
    <t>TOTAL...............................................................................................................................</t>
  </si>
  <si>
    <t>SCHEDULE 21</t>
  </si>
  <si>
    <t xml:space="preserve">STATE OF NEW YORK  </t>
  </si>
  <si>
    <t xml:space="preserve">COMBINING STATEMENT OF SELECTED DEPARTMENTAL DISBURSEMENTS  </t>
  </si>
  <si>
    <t>SCHEDULE 22</t>
  </si>
  <si>
    <t>LOCAL ASSISTANCE GRANTS</t>
  </si>
  <si>
    <t>OPERATIONS</t>
  </si>
  <si>
    <t>Environment</t>
  </si>
  <si>
    <t>General</t>
  </si>
  <si>
    <t>and</t>
  </si>
  <si>
    <t xml:space="preserve">General </t>
  </si>
  <si>
    <t>Other</t>
  </si>
  <si>
    <t xml:space="preserve">Public </t>
  </si>
  <si>
    <t>Support and</t>
  </si>
  <si>
    <t>Total</t>
  </si>
  <si>
    <t>Personal</t>
  </si>
  <si>
    <t>Non-Personal</t>
  </si>
  <si>
    <t>State</t>
  </si>
  <si>
    <t>Department/Division</t>
  </si>
  <si>
    <t>Recreation</t>
  </si>
  <si>
    <t>Medicaid</t>
  </si>
  <si>
    <t>Public Health</t>
  </si>
  <si>
    <t>Welfare</t>
  </si>
  <si>
    <t>Regulate Business</t>
  </si>
  <si>
    <t>Grants</t>
  </si>
  <si>
    <t>Service</t>
  </si>
  <si>
    <t>Charges</t>
  </si>
  <si>
    <t>Adirondack Park Agency ………………………………………………….</t>
  </si>
  <si>
    <t>Board of Elections ................................................................................................................................</t>
  </si>
  <si>
    <t>City University of New York...................................................................................</t>
  </si>
  <si>
    <t>Council on the Arts....................................................................................................</t>
  </si>
  <si>
    <t>Department of Civil Service...........................................................................................................</t>
  </si>
  <si>
    <t>Department of Corrections and Community Supervision...............................................................................................</t>
  </si>
  <si>
    <t>Department of Economic Development.....................................................................................................</t>
  </si>
  <si>
    <t>Department of Environmental Conservation............................................................................................</t>
  </si>
  <si>
    <t>Department of Health........................................................................................................................................</t>
  </si>
  <si>
    <t>Department of Labor ..........................................................................................................................................</t>
  </si>
  <si>
    <t>Department of Law................................................................................................................................................</t>
  </si>
  <si>
    <t>Department of State............................................................................................................................................</t>
  </si>
  <si>
    <t>Department of Taxation and Finance........................................................................................................</t>
  </si>
  <si>
    <t>Department of Transportation.......................................................................................................................</t>
  </si>
  <si>
    <t>Division of Budget ...........................................................................................................</t>
  </si>
  <si>
    <t>Division of Criminal Justice Services..........................................................................................</t>
  </si>
  <si>
    <t>Division of Homeland Security and Emergency Services........................................................................................................................................</t>
  </si>
  <si>
    <t>Division of Housing and Community Renewal................................................................................</t>
  </si>
  <si>
    <t>Division of Human Rights …………………………………………………………..</t>
  </si>
  <si>
    <t>Division of Military and Naval Affairs...................................................................................................</t>
  </si>
  <si>
    <t>Division of State Police.....................................................................................................</t>
  </si>
  <si>
    <t>Division of Tax Appeals ………………………………………………………………………</t>
  </si>
  <si>
    <t>Division of Veterans' Affairs ………………………………………………………</t>
  </si>
  <si>
    <t>Executive Chamber............................................................................................................</t>
  </si>
  <si>
    <t>Greenway Heritage Conservancy for the Hudson River Valley…………………………………………………………..</t>
  </si>
  <si>
    <t>Higher Education Services ........................................................................................................................................</t>
  </si>
  <si>
    <t>Hudson River Valley Greenway ….………..………………………………..</t>
  </si>
  <si>
    <t>Judicial Nomination ………………………………………………………………</t>
  </si>
  <si>
    <t>Legislature...................................................................................................................................</t>
  </si>
  <si>
    <t>National and Community Service ……………………………...…...…………………</t>
  </si>
  <si>
    <t>NYS Joint Commission on Public Ethics  .........................................................................................................</t>
  </si>
  <si>
    <t>Office for People with Developmental Disabilities..............................................................................................................</t>
  </si>
  <si>
    <t>Office of Alcoholism and Substance Abuse Services................................................</t>
  </si>
  <si>
    <t>Office of Children and Family Services ............................................................……….</t>
  </si>
  <si>
    <t>Office of Employee Relations ................................................................................................................................</t>
  </si>
  <si>
    <t>Environment &amp;</t>
  </si>
  <si>
    <t>Office of General Services................................................................................................</t>
  </si>
  <si>
    <t>Office of Information Technology Services ...........................................................................................................</t>
  </si>
  <si>
    <t>Office of Medicaid Inspector General ..................................................................................................................................</t>
  </si>
  <si>
    <t>Office of Mental Health............................................................................................................................</t>
  </si>
  <si>
    <t>Office of Parks, Recreation and Historic Preservation.........................................................................................................</t>
  </si>
  <si>
    <t>Office of Prevention of Domestic Violence ………………………………..</t>
  </si>
  <si>
    <t>Office of State Inspector General …………………………………………………….</t>
  </si>
  <si>
    <t>Office of Temporary and Disability Assistance ...........................................................................................................</t>
  </si>
  <si>
    <t>Office of the State Comptroller.....................................................................................</t>
  </si>
  <si>
    <t>Office of Victim Services.....................................................................................</t>
  </si>
  <si>
    <t>Office of Welfare Inspector General ……………………………………..</t>
  </si>
  <si>
    <t>Public Benefits Corporations:</t>
  </si>
  <si>
    <t xml:space="preserve">        Olympic Regional Development Authority ……………………...….</t>
  </si>
  <si>
    <t xml:space="preserve">        Urban Development Corporation (Empire State Dev Corp)......................................................................................</t>
  </si>
  <si>
    <t>Public Employment Relations Board ………………………………………..</t>
  </si>
  <si>
    <t>State Commission of Correction ………...…………………………………</t>
  </si>
  <si>
    <t>State Education Department................................................................................................................................</t>
  </si>
  <si>
    <t>State Office for the Aging.............................................................................................................</t>
  </si>
  <si>
    <t>State University of New York...........................................................................................</t>
  </si>
  <si>
    <t>Unified Court System.........................................................................................</t>
  </si>
  <si>
    <t>Total.............................................................................................................................................</t>
  </si>
  <si>
    <t>SPECIAL REVENUE FUNDS - STATE</t>
  </si>
  <si>
    <t>SCHEDULE 23</t>
  </si>
  <si>
    <t>Capital</t>
  </si>
  <si>
    <t>Government</t>
  </si>
  <si>
    <t>Safety</t>
  </si>
  <si>
    <t>Construction</t>
  </si>
  <si>
    <t>Board of Elections......................................................................................................................................................</t>
  </si>
  <si>
    <t>City University of New York ..............................................................................................</t>
  </si>
  <si>
    <t>Department of Civil Service ......................................................................................................................</t>
  </si>
  <si>
    <t>Department of Corrections and Community Supervision .............................................................................................................</t>
  </si>
  <si>
    <t>Department of Economic Development ..............................................................................................................................</t>
  </si>
  <si>
    <t>Department of Environmental Conservation ............................................................................................</t>
  </si>
  <si>
    <t>Department of Financial Services…………………………………………</t>
  </si>
  <si>
    <t>Department of Health ........................................................................................................................................</t>
  </si>
  <si>
    <t>Department of Labor ...........................................................................................................................................</t>
  </si>
  <si>
    <t>Department of Law ................................................................................................................................................</t>
  </si>
  <si>
    <t>Department of Motor Vehicles ......................................................................................................................</t>
  </si>
  <si>
    <t>Department of Public Service .........................................................................................................</t>
  </si>
  <si>
    <t>Department of State ............................................................................................................................................</t>
  </si>
  <si>
    <t>Department of Taxation and Finance  ...........................................................................................................</t>
  </si>
  <si>
    <t>Department of Transportation .......................................................................................................................</t>
  </si>
  <si>
    <t>Division of Alcoholic Beverage Control....................................................................................</t>
  </si>
  <si>
    <t>Division of Budget ...................................................................................................................</t>
  </si>
  <si>
    <t>Division of Criminal Justice Services ....................................................................................................................</t>
  </si>
  <si>
    <t>Division of Housing and Community Renewal ................................................................................</t>
  </si>
  <si>
    <t>Division of Military and Naval Affairs ...................................................................................................</t>
  </si>
  <si>
    <t>Division of State Police ..........................................................................................................................</t>
  </si>
  <si>
    <t>Financial Control Board for New York City .........................................................................</t>
  </si>
  <si>
    <t>Higher Education Services........................................................................................................................................</t>
  </si>
  <si>
    <t>Interest on Lawyer Account ................................................................................</t>
  </si>
  <si>
    <t>Legislature ...................................................................................................................................</t>
  </si>
  <si>
    <t>Office for People with Developmental Disabilities…………………………………………..</t>
  </si>
  <si>
    <t>Office of Alcoholism and Substance Abuse Services..........................................................</t>
  </si>
  <si>
    <t>Office of Children and Family Services ............................................................…………………</t>
  </si>
  <si>
    <t>Office of Employee Relations …….........................................................</t>
  </si>
  <si>
    <t>Office of General Services ................................................................................................</t>
  </si>
  <si>
    <t>Office of Information Technology Services...........................................................................................................</t>
  </si>
  <si>
    <t>Office of Mental Health ............................................................................................................................</t>
  </si>
  <si>
    <t>Office of Parks, Recreation and Historic Preservation .........................................................................................................</t>
  </si>
  <si>
    <t>Office of Prevention of Domestic Violence ...............................................................</t>
  </si>
  <si>
    <t>Office of State Inspector General .................................................................................................</t>
  </si>
  <si>
    <t>Office of the State Comptroller .....................................................................................</t>
  </si>
  <si>
    <t>Office of Victim Services...........................................................................................</t>
  </si>
  <si>
    <t>Office of Welfare Inspector General...............................................................................................................</t>
  </si>
  <si>
    <t xml:space="preserve">    Energy Research and Development Authority ......................................................................</t>
  </si>
  <si>
    <t xml:space="preserve">    Olympic Regional Development Authority ...........................................</t>
  </si>
  <si>
    <t>Public Employment Relations Board…........................................................</t>
  </si>
  <si>
    <t>State Education Department ..................................................................................................................................................</t>
  </si>
  <si>
    <t>State Office for the Aging .............................................................................................................</t>
  </si>
  <si>
    <t>State University of New York ...........................................................................................</t>
  </si>
  <si>
    <t>State University of New York Construction Fund .....................................................................................</t>
  </si>
  <si>
    <t>Statewide Financial System…..…………………..……………………..</t>
  </si>
  <si>
    <t>Unified Court System .........................................................................................</t>
  </si>
  <si>
    <t>Workers' Compensation Board ...............................................................................................................</t>
  </si>
  <si>
    <t xml:space="preserve">SPECIAL REVENUE FUNDS - FEDERAL  </t>
  </si>
  <si>
    <t xml:space="preserve">COMBINING STATEMENT OF SELECTED DEPARTMENTAL DISBURSEMENTS   </t>
  </si>
  <si>
    <t xml:space="preserve">       LOCAL ASSISTANCE GRANTS</t>
  </si>
  <si>
    <t>Adirondack Park Agency............................................................................................</t>
  </si>
  <si>
    <t>Board of Elections…………………………………………………………………………………………………………………….</t>
  </si>
  <si>
    <t>City University of New York.........................................................................................................</t>
  </si>
  <si>
    <t>Council on the Arts...........................................................................................................................</t>
  </si>
  <si>
    <t>Department of Corrections and Community Supervision.............................................................................................................</t>
  </si>
  <si>
    <t>Department of Economic Development..........................................................................................................</t>
  </si>
  <si>
    <t>Department of Environmental Conservation......................................................................................</t>
  </si>
  <si>
    <t>Department of Financial Services………………………………………….</t>
  </si>
  <si>
    <t>Department of Health....................................................................................................................................................</t>
  </si>
  <si>
    <t>Department of Labor.......................................................................................................................................</t>
  </si>
  <si>
    <t>Department of Law.......................................................................................................................................</t>
  </si>
  <si>
    <t>Department of Motor Vehicles..................................................................................................................</t>
  </si>
  <si>
    <t>Department of Public Service..........................................................................................................</t>
  </si>
  <si>
    <t>Department of State......................................................................................................................................</t>
  </si>
  <si>
    <t>Department of Taxation and Finance..................................................................................................</t>
  </si>
  <si>
    <t>Department of Transportation...............................................................................................................................</t>
  </si>
  <si>
    <t>Division of Criminal Justice Services....................................................................................................................................................</t>
  </si>
  <si>
    <t>Division of Homeland Security and Emergency Services……………………………………………………………………………….</t>
  </si>
  <si>
    <t>Division of Housing and Community Renewal.......................................................................................</t>
  </si>
  <si>
    <t>Division of Human Rights………………………………………………………………………………………………………</t>
  </si>
  <si>
    <t>Division of Military and Naval Affairs...........................................................................................</t>
  </si>
  <si>
    <t>Division of State Police...............................................................................................................</t>
  </si>
  <si>
    <t>Division of Veterans' Affairs…………………………………………………………………………………………………….</t>
  </si>
  <si>
    <t>Higher Education Services…………………………………………………………………………….</t>
  </si>
  <si>
    <t>Office of Alcoholism and Substance Abuse Services..................................................................................</t>
  </si>
  <si>
    <t>Office of Children and Family Services…………………………………………………………………………………..</t>
  </si>
  <si>
    <t>Office of General Services.................................................................................................</t>
  </si>
  <si>
    <t>Office of Medicaid Inspector General………………………………………………………………………………</t>
  </si>
  <si>
    <t>Office of Mental Health..........................................................................................................................</t>
  </si>
  <si>
    <t>Office of Parks, Recreation and Historic Preservation.........................................................................</t>
  </si>
  <si>
    <t>Office of Prevention of Domestic Violence…………………………………………………………………….</t>
  </si>
  <si>
    <t>Office of Temporary and Disability Assistance………………………………………………………………………………….</t>
  </si>
  <si>
    <t>Office of Victim Services………………………………………………………………………………</t>
  </si>
  <si>
    <t>State Education Department....................................................................................................................................................</t>
  </si>
  <si>
    <t>State Office for the Aging...........................................................................................................</t>
  </si>
  <si>
    <t>State University of New York............................................................................................</t>
  </si>
  <si>
    <t>Unified Court System.............................................................................................</t>
  </si>
  <si>
    <t>Workers' Compensation Board..................................................................................................</t>
  </si>
  <si>
    <t>Total....................................................................................................</t>
  </si>
  <si>
    <t xml:space="preserve">STATE OF NEW YORK   </t>
  </si>
  <si>
    <t xml:space="preserve">DEBT SERVICE FUNDS   </t>
  </si>
  <si>
    <t>Related</t>
  </si>
  <si>
    <t xml:space="preserve">Total </t>
  </si>
  <si>
    <t>Description</t>
  </si>
  <si>
    <t>Expenses (*)</t>
  </si>
  <si>
    <t>Debt Service</t>
  </si>
  <si>
    <t>Special Contractual Financing Obligation Payments:</t>
  </si>
  <si>
    <t>To Public Benefit Corporations:</t>
  </si>
  <si>
    <t xml:space="preserve">    Local Government Assistance Corporation……………………………………………………………………   </t>
  </si>
  <si>
    <t xml:space="preserve">    Metropolitan Transportation Authority………………………………………………………………………   </t>
  </si>
  <si>
    <r>
      <t>Interest on General Obligation Bonds</t>
    </r>
    <r>
      <rPr>
        <sz val="11"/>
        <rFont val="Arial"/>
        <family val="2"/>
      </rPr>
      <t>..........................................……………..</t>
    </r>
  </si>
  <si>
    <r>
      <t>Principal on General Obligation Bonds</t>
    </r>
    <r>
      <rPr>
        <sz val="11"/>
        <rFont val="Arial"/>
        <family val="2"/>
      </rPr>
      <t>.........................................……………..</t>
    </r>
  </si>
  <si>
    <t xml:space="preserve">      public benefit corporations issuing the bonds.    </t>
  </si>
  <si>
    <t xml:space="preserve">CAPITAL PROJECTS FUNDS - STATE </t>
  </si>
  <si>
    <t>SCHEDULE 26</t>
  </si>
  <si>
    <t>Adirondack Park Agency………………………………………….</t>
  </si>
  <si>
    <t>City University of New York………………………………………….</t>
  </si>
  <si>
    <t>Department of Corrections and Community Supervision……………………………………………….</t>
  </si>
  <si>
    <t>Department of Environmental Conservation……………………………………….</t>
  </si>
  <si>
    <t>Department of Health…………………………………………………………………..</t>
  </si>
  <si>
    <t xml:space="preserve">Department of Law …………………………………………………………………... </t>
  </si>
  <si>
    <t>Department of Motor Vehicles ……………………………………………………….</t>
  </si>
  <si>
    <t>Department of State……………………………………………………………………</t>
  </si>
  <si>
    <t>Department of Transportation……………………………………………………….</t>
  </si>
  <si>
    <t>Division of Housing and Community Renewal ………………………………..</t>
  </si>
  <si>
    <t>Division of Military and Naval Affairs ……………………………………………</t>
  </si>
  <si>
    <t>Division of State Police ……………………………………………………………….</t>
  </si>
  <si>
    <t>Office for People with Developmental Disabilities...............................................................................................................</t>
  </si>
  <si>
    <t>Office of Alcoholism and Substance Abuse Services …………………….</t>
  </si>
  <si>
    <t>Office of Children and Family Services ……………………………………..</t>
  </si>
  <si>
    <t>Office of General Services………………………………………….</t>
  </si>
  <si>
    <t xml:space="preserve">Office of Information Technology Services ……………………………………………………….. </t>
  </si>
  <si>
    <t>Office of Mental Health…………………………………………………………</t>
  </si>
  <si>
    <t>Office of Parks, Recreation and Historic Preservation …………………….</t>
  </si>
  <si>
    <t>Office of State Inspector General……………………………………………………</t>
  </si>
  <si>
    <t>Office of Temporary and Disability Assistance …………………………….</t>
  </si>
  <si>
    <t xml:space="preserve">   Dormitory Authority………………………………………………….</t>
  </si>
  <si>
    <t xml:space="preserve">   Energy Research and Development Authority……………………..</t>
  </si>
  <si>
    <t xml:space="preserve">   Higher Education Capital Match Grant Board………..………</t>
  </si>
  <si>
    <t xml:space="preserve">   Hudson River Park Trust …………………………………………..</t>
  </si>
  <si>
    <t xml:space="preserve">   New York State Canal Corporation..…………………………….</t>
  </si>
  <si>
    <t xml:space="preserve">   Olympic Regional Development Authority …………………………</t>
  </si>
  <si>
    <t xml:space="preserve">   Urban Development Corporation (Empire State Dev Corp)……..</t>
  </si>
  <si>
    <t>State Education Department……………………………………………………………..</t>
  </si>
  <si>
    <t>State University of New York……………………………………….</t>
  </si>
  <si>
    <t xml:space="preserve">State University of New York Construction Fund ……………….. </t>
  </si>
  <si>
    <t>Unified Court System ………………………………………………..</t>
  </si>
  <si>
    <t>All Other……………………………………………………………..</t>
  </si>
  <si>
    <t>Total..............................................................................................................................................</t>
  </si>
  <si>
    <t xml:space="preserve">CAPITAL PROJECTS FUNDS - FEDERAL </t>
  </si>
  <si>
    <t>SCHEDULE 27</t>
  </si>
  <si>
    <t>Department of Environmental Conservation………………………………………….</t>
  </si>
  <si>
    <t>Department of Health……………………………………………………………………</t>
  </si>
  <si>
    <t>Department of Transportation………………………………………………………….</t>
  </si>
  <si>
    <t>Division of Military and Naval Affairs …………………………………………….</t>
  </si>
  <si>
    <t>Office of Parks, Recreation and Historic Preservation ………………………</t>
  </si>
  <si>
    <t xml:space="preserve">TAX STABILIZATION RESERVE FUND (*)  </t>
  </si>
  <si>
    <t xml:space="preserve">STATEMENT OF NET CASH TRANSACTIONS  </t>
  </si>
  <si>
    <t>Fund Balance</t>
  </si>
  <si>
    <t>Cumulative Transfers of General Fund Cash Basis Surplus (**)…………………………………………………………………………………………………………..</t>
  </si>
  <si>
    <t>Interest Earned on Temporary Investment of Surpluses (1947 - 1963)……………………………………………………………………………………………………………………………</t>
  </si>
  <si>
    <t xml:space="preserve">   Total Fund (Cash) Balance…………………………………………………………………………………………………………………………………………………………</t>
  </si>
  <si>
    <t xml:space="preserve">Account Activity Life-to-Date  </t>
  </si>
  <si>
    <t xml:space="preserve">   Accounts Receivable </t>
  </si>
  <si>
    <t xml:space="preserve">         First Instance Advances (***)………………………………………………………………………………………………………………………………………………………………………………….</t>
  </si>
  <si>
    <t xml:space="preserve">         Repayment of First Instance Advances (****)………………………………………………………………………………………………………………………………………………………</t>
  </si>
  <si>
    <t xml:space="preserve">   Total Accounts Receivable………………………………………………………………………………………………………………………………………………………</t>
  </si>
  <si>
    <t xml:space="preserve">    Loans Receivable </t>
  </si>
  <si>
    <t xml:space="preserve">         Loans to General Fund to Cover Cash Deficits (*****)…………………………………………………………………………………………………………………</t>
  </si>
  <si>
    <t xml:space="preserve">         Repayments of Loans to Date (******)………………………………………………………………………………………………………………………………………</t>
  </si>
  <si>
    <t xml:space="preserve">   Total Loans Receivable………………………………………………………………………………………………………………………………………………</t>
  </si>
  <si>
    <t>Footnotes:</t>
  </si>
  <si>
    <t xml:space="preserve">(*)   Pursuant to Article VII of the State Constitution and Section 92 of the State Finance Law, receipts in excess of General Fund requirements not otherwise   </t>
  </si>
  <si>
    <t xml:space="preserve">       appropriated are required to be transferred to the Tax Stabilization Reserve Fund at the end of each fiscal year.  Loans to finance cash deficits must   </t>
  </si>
  <si>
    <t xml:space="preserve">(**)  Transfers of Surplus from the General Fund to the Reserve Fund:  </t>
  </si>
  <si>
    <t>Subtotal (carry forward)………………………………………………………………</t>
  </si>
  <si>
    <t xml:space="preserve">             March 31:</t>
  </si>
  <si>
    <t xml:space="preserve">       1946…………………………………………………………………………………</t>
  </si>
  <si>
    <t xml:space="preserve">       1947…………………………………………………………………………………….</t>
  </si>
  <si>
    <t xml:space="preserve">      1996……………………………………………………………………</t>
  </si>
  <si>
    <t xml:space="preserve">       1948…………………………………………………………………………………..</t>
  </si>
  <si>
    <t xml:space="preserve">      1997……………………………………………………………………..</t>
  </si>
  <si>
    <t xml:space="preserve">       1949……………………………………………………………………………………</t>
  </si>
  <si>
    <t xml:space="preserve">      1998…………………………………………………………………..</t>
  </si>
  <si>
    <t xml:space="preserve">       1950……………………………………………………………………………………</t>
  </si>
  <si>
    <t xml:space="preserve">      1999…………………………………………………………………</t>
  </si>
  <si>
    <t xml:space="preserve">       1951…………………………………………………………………………………….</t>
  </si>
  <si>
    <t xml:space="preserve">      2000…………………………………………………………………….</t>
  </si>
  <si>
    <t xml:space="preserve">       1952……………………………………………………………………………………</t>
  </si>
  <si>
    <t xml:space="preserve">      2001…………………………………………………………………….'</t>
  </si>
  <si>
    <t xml:space="preserve">       1953……………………………………………………………………………………</t>
  </si>
  <si>
    <t xml:space="preserve">      2002……………………………………………………………………</t>
  </si>
  <si>
    <t xml:space="preserve">       1954……………………………………………………………………………………</t>
  </si>
  <si>
    <t xml:space="preserve">      2004………………………………………………………………….</t>
  </si>
  <si>
    <t xml:space="preserve">       1955………………………………………………………………………………………</t>
  </si>
  <si>
    <t xml:space="preserve">      2005…………………………………………………………………….</t>
  </si>
  <si>
    <t xml:space="preserve">       1956……………………………………………………………………………………..</t>
  </si>
  <si>
    <t xml:space="preserve">      2006…………………………………………………………………….</t>
  </si>
  <si>
    <t xml:space="preserve">       1957……………………………………………………………………………………</t>
  </si>
  <si>
    <t xml:space="preserve">      2007…………………………………………………………………….</t>
  </si>
  <si>
    <t xml:space="preserve">       1958…………………………………………………………………………………….</t>
  </si>
  <si>
    <t xml:space="preserve">       1959……………………………………………………………………………………..</t>
  </si>
  <si>
    <t xml:space="preserve">       1960……………………………………………………………………………………..</t>
  </si>
  <si>
    <t xml:space="preserve">       1979………………………………………………………………………………….</t>
  </si>
  <si>
    <t xml:space="preserve">       1985…………………………………………………………………………………..</t>
  </si>
  <si>
    <t xml:space="preserve">      2012…………………………………………………………………….</t>
  </si>
  <si>
    <t xml:space="preserve">       1986…………………………………………………………………………………………………..</t>
  </si>
  <si>
    <t xml:space="preserve">         Subtotal (carry forward)……………………………………………………..</t>
  </si>
  <si>
    <t xml:space="preserve">            Total Transfers from the General Fund  </t>
  </si>
  <si>
    <t>Footnotes (continued):</t>
  </si>
  <si>
    <t>(***)  First Instance Advances to:</t>
  </si>
  <si>
    <t>(*****)  Loans to General Fund to Cover Operating</t>
  </si>
  <si>
    <t xml:space="preserve">         Local Governments…………………………………………………………………</t>
  </si>
  <si>
    <t xml:space="preserve">           Deficit for Fiscal Year Ended March 31:</t>
  </si>
  <si>
    <t xml:space="preserve">         Metropolitan Transportation Authority………………………………………………….</t>
  </si>
  <si>
    <t xml:space="preserve">           1949………………………………………………………………….</t>
  </si>
  <si>
    <t xml:space="preserve">         Other Public Authorities………………………………………………………………..</t>
  </si>
  <si>
    <t xml:space="preserve">           1950……………………………………………………………………</t>
  </si>
  <si>
    <t xml:space="preserve">         State Agencies………………………………………………………………………</t>
  </si>
  <si>
    <t xml:space="preserve">           1951…………………………………………………………………..</t>
  </si>
  <si>
    <t xml:space="preserve">         Miscellaneous Commissions and Funds…………………………………………..</t>
  </si>
  <si>
    <t xml:space="preserve">           1971……………………………………………………………………</t>
  </si>
  <si>
    <t xml:space="preserve">          Total First Instance Advances………………………………………………………………………………..</t>
  </si>
  <si>
    <t xml:space="preserve">           1972…………………………………………………………………..</t>
  </si>
  <si>
    <t xml:space="preserve">           1975……………………………………………………………………</t>
  </si>
  <si>
    <t>(****) Repayment of First Instance Advances:</t>
  </si>
  <si>
    <t xml:space="preserve">           1976…………………………………………………………………..</t>
  </si>
  <si>
    <t xml:space="preserve">         1984………………………………………………………………………………….</t>
  </si>
  <si>
    <t xml:space="preserve">           1983……………………………………………………………………..</t>
  </si>
  <si>
    <t xml:space="preserve">         1985………………………………………………………………………………….</t>
  </si>
  <si>
    <t xml:space="preserve">           1988……………………………………………………………………. </t>
  </si>
  <si>
    <t xml:space="preserve">         1986………………………………………………………………………………….</t>
  </si>
  <si>
    <t xml:space="preserve">           1989……………………………………………………………………</t>
  </si>
  <si>
    <t xml:space="preserve">           Total Repayment of First Instance Advances………………………………………………………………………………</t>
  </si>
  <si>
    <t xml:space="preserve">           1992……………………………………………………………………..</t>
  </si>
  <si>
    <t xml:space="preserve">             Total Transfers to Cover Operating Deficits………………….</t>
  </si>
  <si>
    <t xml:space="preserve">(******) Repayments from General Fund of Prior </t>
  </si>
  <si>
    <t xml:space="preserve">            Years Withdrawals:</t>
  </si>
  <si>
    <t xml:space="preserve">           1950………………………………………………………………………..</t>
  </si>
  <si>
    <t xml:space="preserve">           1952……………………………………………………………………….</t>
  </si>
  <si>
    <t xml:space="preserve">           1953………………………………………………………………………..</t>
  </si>
  <si>
    <t xml:space="preserve">           1954……………………………………………………………...…….</t>
  </si>
  <si>
    <t xml:space="preserve">           1973………………………………………………………………………</t>
  </si>
  <si>
    <t xml:space="preserve">           1978…………………………………………………………………….</t>
  </si>
  <si>
    <t xml:space="preserve">           1979………………………………………………………………………</t>
  </si>
  <si>
    <t xml:space="preserve">           1980………………………………………………………………………</t>
  </si>
  <si>
    <t xml:space="preserve">           1981…………………………………………………………………….</t>
  </si>
  <si>
    <t xml:space="preserve">           1982…………………………………………………………………….</t>
  </si>
  <si>
    <t xml:space="preserve">           1987……………………………………………………………………</t>
  </si>
  <si>
    <t xml:space="preserve">           1988…………………………………………………………………….</t>
  </si>
  <si>
    <t xml:space="preserve">           1989…………………………………………………………………….</t>
  </si>
  <si>
    <t xml:space="preserve">           1993…………………………………………………………………….</t>
  </si>
  <si>
    <t xml:space="preserve">           1994………………………………………………………………………</t>
  </si>
  <si>
    <t xml:space="preserve">           1995……………………………………………………………………….</t>
  </si>
  <si>
    <t xml:space="preserve">           1996………………………………………………………………………</t>
  </si>
  <si>
    <t xml:space="preserve">           1997………………………………………………………………………..</t>
  </si>
  <si>
    <t xml:space="preserve">           1998………………………………………………………………………</t>
  </si>
  <si>
    <t xml:space="preserve">             Total Repayments from General Fund………………………</t>
  </si>
  <si>
    <t>SHORT-TERM INVESTMENT POOL</t>
  </si>
  <si>
    <t xml:space="preserve">SCHEDULE </t>
  </si>
  <si>
    <t>Average Yields</t>
  </si>
  <si>
    <t>Average Portfolio Balance</t>
  </si>
  <si>
    <r>
      <t>Total Interest Income Earned</t>
    </r>
    <r>
      <rPr>
        <vertAlign val="superscript"/>
        <sz val="11"/>
        <rFont val="Arial"/>
        <family val="2"/>
      </rPr>
      <t xml:space="preserve"> (*)</t>
    </r>
  </si>
  <si>
    <t xml:space="preserve">(*)  The Excelsior Linked Deposit Program authorizes the Comptroller to deposit State funds with participating lenders at a reduced rate of return when such lenders make </t>
  </si>
  <si>
    <t xml:space="preserve">      lower cost loans, on the basis of such linked deposits, to qualifying businesses to improve productivity, competitiveness, access to new markets and exporting capabilities.</t>
  </si>
  <si>
    <t xml:space="preserve">      The Banking Development District Program authorizes the Comptroller to deposit State funds at a reduced rate of return to encourage the establishment of commercial bank</t>
  </si>
  <si>
    <t>SCHEDULE 30</t>
  </si>
  <si>
    <t>AVERAGE-PORTFOLIO</t>
  </si>
  <si>
    <t>TOTAL INTEREST</t>
  </si>
  <si>
    <t>AVERAGE</t>
  </si>
  <si>
    <t>INCOME EARNED</t>
  </si>
  <si>
    <t>YIELDS</t>
  </si>
  <si>
    <t>Short-Term Investment Pool (STIP)</t>
  </si>
  <si>
    <t>NYC General Debt Service Funds</t>
  </si>
  <si>
    <t>Other Funds:</t>
  </si>
  <si>
    <t xml:space="preserve">    Mental Health Services Fund</t>
  </si>
  <si>
    <t xml:space="preserve">    Roswell Park - Cancer Institute</t>
  </si>
  <si>
    <t>April</t>
  </si>
  <si>
    <t>May</t>
  </si>
  <si>
    <t>June</t>
  </si>
  <si>
    <t>July</t>
  </si>
  <si>
    <t>Short-Term Investment Pool</t>
  </si>
  <si>
    <t xml:space="preserve">  Yield</t>
  </si>
  <si>
    <t xml:space="preserve">  Average Portfolio</t>
  </si>
  <si>
    <t>SCHEDULE 31</t>
  </si>
  <si>
    <t>Treasury</t>
  </si>
  <si>
    <t>Sponsored</t>
  </si>
  <si>
    <t>Repurchase</t>
  </si>
  <si>
    <t>Commercial</t>
  </si>
  <si>
    <t xml:space="preserve">Savings </t>
  </si>
  <si>
    <t>Certificates</t>
  </si>
  <si>
    <t>Totals</t>
  </si>
  <si>
    <t>Bills</t>
  </si>
  <si>
    <t>Agencies</t>
  </si>
  <si>
    <t>Paper</t>
  </si>
  <si>
    <t>of Deposit</t>
  </si>
  <si>
    <t>Short-Term Investment Pool (STIP).............................................</t>
  </si>
  <si>
    <t xml:space="preserve">(*) Par value of collateral held </t>
  </si>
  <si>
    <t>TEMPORARY LOANS OUTSTANDING (*)</t>
  </si>
  <si>
    <t>SCHEDULE 32</t>
  </si>
  <si>
    <t>DESCRIPTION</t>
  </si>
  <si>
    <t>STATE SPECIAL REVENUE FUNDS</t>
  </si>
  <si>
    <t>FEDERAL FUNDS</t>
  </si>
  <si>
    <t>ENTERPRISE FUNDS</t>
  </si>
  <si>
    <t>CAPITAL AND BOND REIMBURSABLE FUNDS</t>
  </si>
  <si>
    <t>CHANGE FROM PRIOR YEAR</t>
  </si>
  <si>
    <t>SCHEDULE 33</t>
  </si>
  <si>
    <t>AMOUNT</t>
  </si>
  <si>
    <t xml:space="preserve"> FUND</t>
  </si>
  <si>
    <t>FUND DESCRIPTION</t>
  </si>
  <si>
    <t>OF LOAN</t>
  </si>
  <si>
    <t>STATE SPECIAL REVENUE FUNDS (continued)</t>
  </si>
  <si>
    <t>25000-25099</t>
  </si>
  <si>
    <t>25100-25199</t>
  </si>
  <si>
    <t>25200-25249</t>
  </si>
  <si>
    <t>25300-25899</t>
  </si>
  <si>
    <t>25900-25949</t>
  </si>
  <si>
    <t>26000-26049</t>
  </si>
  <si>
    <t>31350-31449</t>
  </si>
  <si>
    <t>CAPITAL AND BOND REIMBURSABLE FUNDS (continued)</t>
  </si>
  <si>
    <t xml:space="preserve">INTERNAL SERVICE FUNDS </t>
  </si>
  <si>
    <t>INTERNAL SERVICE FUNDS (continued)</t>
  </si>
  <si>
    <t xml:space="preserve">SUMMARY OF CASH ADVANCE ACCOUNTS BY BUSINESS UNIT AND DEPARTMENT </t>
  </si>
  <si>
    <t xml:space="preserve">PETTY </t>
  </si>
  <si>
    <t>BUSINESS UNIT</t>
  </si>
  <si>
    <t>CASH</t>
  </si>
  <si>
    <t>TRAVEL</t>
  </si>
  <si>
    <t>OTHER</t>
  </si>
  <si>
    <t>Agriculture and Markets, Department of:</t>
  </si>
  <si>
    <t>Alcoholism and Substance Abuse Services, Office of:</t>
  </si>
  <si>
    <t>City University of New York:</t>
  </si>
  <si>
    <t>Corrections and Community Supervision, Department of:</t>
  </si>
  <si>
    <t>Gouverneur Correctional Facility……………………………………...…………………………...….</t>
  </si>
  <si>
    <t>Gowanda Correctional Facility…………………………………….……………………………....</t>
  </si>
  <si>
    <t>Great Meadow Correctional Facility…………………………………….……………………………....</t>
  </si>
  <si>
    <t>General Services, Office of:</t>
  </si>
  <si>
    <t>General Services New York Power Authority Miscellaneous, Office of………………………………………………………………….………………..</t>
  </si>
  <si>
    <t>Health, Department of:</t>
  </si>
  <si>
    <t>Law, Department of:</t>
  </si>
  <si>
    <t>Mental Health, Office of:</t>
  </si>
  <si>
    <t>Pilgrim Psychiatric Center………………………………………….…………………………….……</t>
  </si>
  <si>
    <t>Richard H. Hutchins Psychiatric Center………………………………….………………………..…</t>
  </si>
  <si>
    <t>Rochester Psychiatric Center……………………………………………..……………………..……….</t>
  </si>
  <si>
    <t>Rockland Children's Psychiatric Center………………………………….……………………….…..</t>
  </si>
  <si>
    <t>Rockland Psychiatric Center………………………………………….………………………….…..</t>
  </si>
  <si>
    <t>St. Lawrence Psychiatric Center…………………………………...…………………..……………….</t>
  </si>
  <si>
    <t>Military and Naval Affairs, Division of………………………………………………………………………………………</t>
  </si>
  <si>
    <t>Parks, Recreation and Historic Preservation, Office of………………………………….……………………………………………</t>
  </si>
  <si>
    <t>People With Developmental Disabilities, Office for:</t>
  </si>
  <si>
    <t>Bernard M Fineson DDSO……………………………………...…………………..…………...…….</t>
  </si>
  <si>
    <t>Broome DDSO…………………………………………………..…………………....………………....</t>
  </si>
  <si>
    <t>Capital District DDSO…………………...……………………………..………………………...……</t>
  </si>
  <si>
    <t>Central New York DDSO………………………………………………….……….……………..…….</t>
  </si>
  <si>
    <t>Finger Lakes DDSO………………………………………………………..……………….……….…...</t>
  </si>
  <si>
    <t>Hudson Valley DDSO……………………………………………………..…………...…………...……</t>
  </si>
  <si>
    <t>Institute for Basic Research in Development Disabilities…………………………….…………….…....…..</t>
  </si>
  <si>
    <t>Long Island DDSO…………………………………………………..………………..…………..…</t>
  </si>
  <si>
    <t>People With Developmental Disabilities, Office for………………………………………..………………..…………..</t>
  </si>
  <si>
    <t>Staten Island DDSO…………………………………………………..………………..………..……..</t>
  </si>
  <si>
    <t>Sunmount DDSO………………………………………………….…………………...……..………..</t>
  </si>
  <si>
    <t>Taconic DDSO………………………………………………………………….…...…..………...…….</t>
  </si>
  <si>
    <t>Western New York DDSO………………………………………….………………….………….…</t>
  </si>
  <si>
    <t>Public Employment Relations Board…………………………………………………………………..…..</t>
  </si>
  <si>
    <t>State, Department of:</t>
  </si>
  <si>
    <t>State, Department of………………………………………………………………………….….……..</t>
  </si>
  <si>
    <t>Tug Hill Commission……………………………………………..…………………………………...…..</t>
  </si>
  <si>
    <t>State Comptroller, Office of the……………………………………………………………….….…….…</t>
  </si>
  <si>
    <t>State Police, Division of:</t>
  </si>
  <si>
    <t>State Police, Division of…………………………………………….……..…………………………….....</t>
  </si>
  <si>
    <t>New York State Police - Troop A……………………...……………………...….………………...……</t>
  </si>
  <si>
    <t>New York State Police - Troop B……………………………………..………...……………………...…………..</t>
  </si>
  <si>
    <t>New York State Police - Troop C…………………………………………...……………………..………………….</t>
  </si>
  <si>
    <t>New York State Police - Troop D………………………………….………………………………..……………………</t>
  </si>
  <si>
    <t>New York State Police - Troop E……………………………………………………………….………………………</t>
  </si>
  <si>
    <t>New York State Police - Troop F…………………………………………………………………………………….</t>
  </si>
  <si>
    <t>New York State Police - Troop G……………………………………………...…………………….……………………..</t>
  </si>
  <si>
    <t>New York State Police - Troop K…………………………………………………………….…………………………….</t>
  </si>
  <si>
    <t>New York State Police - Troop New York City………………………………………….…………………………………………</t>
  </si>
  <si>
    <t>State University of New York:</t>
  </si>
  <si>
    <t>Central Administration…………………………………………………………………...…...………</t>
  </si>
  <si>
    <t>Temporary and Disability Assistance, Office of………………………..………………………….…</t>
  </si>
  <si>
    <t>Transportation, Department of……………………………………………………………….….…….…</t>
  </si>
  <si>
    <t>Unified Court System:</t>
  </si>
  <si>
    <t>Appellate Division - 1st Judicial Department………………………...……………………………...……</t>
  </si>
  <si>
    <t>Appellate Division - 2nd Judicial Department………………………..……………………………..….</t>
  </si>
  <si>
    <t>Committee on Professional Standards - 3rd Judicial Department…………………………………..………..…...…</t>
  </si>
  <si>
    <t>Court Administration New York City, Office of……………………………………………………...…..</t>
  </si>
  <si>
    <t>Court Administration Budget and Finance, Office of…………………………………...……</t>
  </si>
  <si>
    <t>Court of Appeals……………………………………………………………………………….………….…</t>
  </si>
  <si>
    <t>10th Judicial District Suffolk County………………………………..……………………………..…</t>
  </si>
  <si>
    <t>4th District Administration……………………………………………………………………...…….</t>
  </si>
  <si>
    <t>5th District Administration……………………………………..……………………………..……….</t>
  </si>
  <si>
    <t>6th District Administration………………………..…………………………………………..……….</t>
  </si>
  <si>
    <t>7th District Administration………………………………………….……………………………..….</t>
  </si>
  <si>
    <t>8th District Administration…………………….…………………………………………..…..………….</t>
  </si>
  <si>
    <t>9th District Administration………………………...…………………………………………..….….</t>
  </si>
  <si>
    <t>Victim Services, Office of………………………………………...………………………………….……………………………….</t>
  </si>
  <si>
    <t>Welfare Inspector General, Office of………………………………………...……………………………..……..</t>
  </si>
  <si>
    <t xml:space="preserve">         Medicaid.............................................................................................</t>
  </si>
  <si>
    <t>SCHEDULE 17</t>
  </si>
  <si>
    <t xml:space="preserve">PRINCIPAL AND INTEREST PAYMENTS </t>
  </si>
  <si>
    <t>INTEREST</t>
  </si>
  <si>
    <t xml:space="preserve">          Mass Transit - Department of Transportation....................................................................................................................................</t>
  </si>
  <si>
    <r>
      <t>TOTALS</t>
    </r>
    <r>
      <rPr>
        <sz val="12"/>
        <rFont val="Arial"/>
        <family val="2"/>
      </rPr>
      <t>................................................................................................................................................</t>
    </r>
  </si>
  <si>
    <t>FUTURE GENERAL OBLIGATION DEBT SERVICE</t>
  </si>
  <si>
    <t>SCHEDULE 18</t>
  </si>
  <si>
    <t xml:space="preserve">   </t>
  </si>
  <si>
    <t xml:space="preserve">     Rapid Transit and Rail Freight....................................................................................................................................</t>
  </si>
  <si>
    <t>THEREAFTER</t>
  </si>
  <si>
    <t>TOTAL FUTURE DEBT SERVICE</t>
  </si>
  <si>
    <t>(1) Miscellaneous Receipts in Governmental Funds include:</t>
  </si>
  <si>
    <t xml:space="preserve">TOTAL GOVERNMENTAL FUNDS  </t>
  </si>
  <si>
    <t>Abandoned Property:</t>
  </si>
  <si>
    <t xml:space="preserve">        Abandoned Property…………….........................................................</t>
  </si>
  <si>
    <t xml:space="preserve">        Bottle Bill………………...........................................................................</t>
  </si>
  <si>
    <t xml:space="preserve">          Total Abandoned Property…...……………………..………..… </t>
  </si>
  <si>
    <t>Assessments:</t>
  </si>
  <si>
    <t xml:space="preserve">        Business.....................................................................................</t>
  </si>
  <si>
    <t xml:space="preserve">        Medical Care..................................................................................</t>
  </si>
  <si>
    <t xml:space="preserve">        Public Utilities...........................................................................</t>
  </si>
  <si>
    <t xml:space="preserve">        All Other.......................................................................................................</t>
  </si>
  <si>
    <t xml:space="preserve">          Total Assessments…………………………………..………….............</t>
  </si>
  <si>
    <t>Fees, Licenses and Permits:</t>
  </si>
  <si>
    <t xml:space="preserve">        Alcohol Beverage Control Licensing .........................................................................................</t>
  </si>
  <si>
    <t xml:space="preserve">        Business/Professional..........................................................................</t>
  </si>
  <si>
    <t xml:space="preserve">        Civil.............................................................................................................</t>
  </si>
  <si>
    <t xml:space="preserve">        Criminal..........................................................................................................</t>
  </si>
  <si>
    <t xml:space="preserve">        Motor Vehicle ............................................................................................................</t>
  </si>
  <si>
    <t xml:space="preserve">        Recreational/Consumer…………….................…....…….....……...........</t>
  </si>
  <si>
    <t xml:space="preserve">          Total Fees, Licenses and Permits……………….....................................................</t>
  </si>
  <si>
    <t>Fines, Penalties and Forfeitures…………………………………………………….</t>
  </si>
  <si>
    <t>Gaming:</t>
  </si>
  <si>
    <t xml:space="preserve">        Casino..............................................................................................................</t>
  </si>
  <si>
    <t xml:space="preserve">        Lottery.....................................................................................................</t>
  </si>
  <si>
    <t xml:space="preserve">        Video Lottery.....................................................................................</t>
  </si>
  <si>
    <t xml:space="preserve">          Total Gaming……………….....................................................</t>
  </si>
  <si>
    <t>Interest Earnings…………………………………………………….</t>
  </si>
  <si>
    <t>Receipts from Public Authorities:</t>
  </si>
  <si>
    <t xml:space="preserve">        Bond Proceeds...........................................................................................</t>
  </si>
  <si>
    <t xml:space="preserve">        Cost Recovery Assessments.......................................................................</t>
  </si>
  <si>
    <t xml:space="preserve">        Issuance Fees.......................................................................................</t>
  </si>
  <si>
    <t xml:space="preserve">        Non Bond Related...............................................................................</t>
  </si>
  <si>
    <t xml:space="preserve">          Total Receipts from Public Authorities……………….....................................................</t>
  </si>
  <si>
    <t>Receipts from Municipalities…………………………………………………….</t>
  </si>
  <si>
    <t>Rentals…………………………………………………………………………..………….</t>
  </si>
  <si>
    <t>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</si>
  <si>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</si>
  <si>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</si>
  <si>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</si>
  <si>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</si>
  <si>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</si>
  <si>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</si>
  <si>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</si>
  <si>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</si>
  <si>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</si>
  <si>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Total Revenues of State Departments……………….....................................................</t>
  </si>
  <si>
    <t>Sales…………………………………………………………………….………….</t>
  </si>
  <si>
    <t>Tuition……………………………………………………………..…………….</t>
  </si>
  <si>
    <t>TOTAL MISCELLANEOUS RECEIPTS………………………….</t>
  </si>
  <si>
    <t xml:space="preserve">  Miscellaneous Receipts.............................................................................................................   </t>
  </si>
  <si>
    <t>FUTURE LEASE/PURCHASE AND CONTRACTUAL</t>
  </si>
  <si>
    <t>SCHEDULE 20</t>
  </si>
  <si>
    <t>OBLIGATION REQUIREMENTS (*)</t>
  </si>
  <si>
    <t>PAYABLE FROM DEBT SERVICE FUNDS</t>
  </si>
  <si>
    <t>Dormitory Authority:</t>
  </si>
  <si>
    <t xml:space="preserve">     City University of New York....................................................................................................................................</t>
  </si>
  <si>
    <t>.</t>
  </si>
  <si>
    <t xml:space="preserve">     State University of New York...................................................................................................................................</t>
  </si>
  <si>
    <r>
      <t xml:space="preserve">Environmental Facilities Corporation </t>
    </r>
    <r>
      <rPr>
        <sz val="12"/>
        <color indexed="8"/>
        <rFont val="Arial"/>
        <family val="2"/>
      </rPr>
      <t>...................................................................................................................................</t>
    </r>
  </si>
  <si>
    <r>
      <t xml:space="preserve">Housing Finance Agency </t>
    </r>
    <r>
      <rPr>
        <sz val="12"/>
        <color indexed="8"/>
        <rFont val="Arial"/>
        <family val="2"/>
      </rPr>
      <t>...................................................................................................................................</t>
    </r>
  </si>
  <si>
    <r>
      <t xml:space="preserve">Local Government Assistance Corporation </t>
    </r>
    <r>
      <rPr>
        <sz val="12"/>
        <color indexed="8"/>
        <rFont val="Arial"/>
        <family val="2"/>
      </rPr>
      <t>...................................................................................................................................</t>
    </r>
  </si>
  <si>
    <r>
      <t xml:space="preserve">Metropolitan Transportation Authority Service Contract Bonds </t>
    </r>
    <r>
      <rPr>
        <sz val="12"/>
        <color indexed="8"/>
        <rFont val="Arial"/>
        <family val="2"/>
      </rPr>
      <t>...................................................................................................................................</t>
    </r>
  </si>
  <si>
    <t>Urban Development Corporation:</t>
  </si>
  <si>
    <t>TOTALS................................................................................................................................................</t>
  </si>
  <si>
    <t xml:space="preserve">       Total Receipts...............................................................………………………………..</t>
  </si>
  <si>
    <t xml:space="preserve">       Total Other Financing Sources (Uses)............................................................</t>
  </si>
  <si>
    <t xml:space="preserve">  Public School Aid…………………………………………………………………..</t>
  </si>
  <si>
    <t xml:space="preserve">  Other Education………………………………………………………..</t>
  </si>
  <si>
    <t xml:space="preserve">  Total Education………………………………………………….</t>
  </si>
  <si>
    <t xml:space="preserve">  Environmental Protection………………………………………..</t>
  </si>
  <si>
    <t xml:space="preserve">  Total Environment and Recreation……………………….</t>
  </si>
  <si>
    <t xml:space="preserve">  Judicial…………………………………………………………..</t>
  </si>
  <si>
    <t xml:space="preserve">  Total General Government………………………………..</t>
  </si>
  <si>
    <t xml:space="preserve">  Medicaid……………………………………………………….</t>
  </si>
  <si>
    <t xml:space="preserve">  Mental Hygiene…………………………………………….</t>
  </si>
  <si>
    <t xml:space="preserve">  Health…………………………………………………………….</t>
  </si>
  <si>
    <t xml:space="preserve">  Aging……………………………………………………..</t>
  </si>
  <si>
    <t xml:space="preserve">  Total Public Health……………………………………</t>
  </si>
  <si>
    <t xml:space="preserve">  Criminal Justice……………………………………………………..</t>
  </si>
  <si>
    <t xml:space="preserve">  Emergency Management Service…………………………………………..</t>
  </si>
  <si>
    <t xml:space="preserve">  Prisons and Reformatories………………………………………….</t>
  </si>
  <si>
    <t xml:space="preserve">  Total Public Safety……………………………………………</t>
  </si>
  <si>
    <t xml:space="preserve">  Welfare…………………………………………………………</t>
  </si>
  <si>
    <t xml:space="preserve">  Public Housing……………………………………………….</t>
  </si>
  <si>
    <t xml:space="preserve">  Employment Services…………………………………………</t>
  </si>
  <si>
    <t xml:space="preserve">  Total Public Welfare………………………………………….</t>
  </si>
  <si>
    <t xml:space="preserve">  Commerce, Industry &amp; Agriculture……………………………</t>
  </si>
  <si>
    <t xml:space="preserve">  Regulate Businesses………………………………………………</t>
  </si>
  <si>
    <t xml:space="preserve">  Total Support and Regulate Business……………………</t>
  </si>
  <si>
    <t xml:space="preserve">  Traffic Safety……………………………………………………</t>
  </si>
  <si>
    <t xml:space="preserve">  Transportation…………………………………………………</t>
  </si>
  <si>
    <t xml:space="preserve">  Total Transportation……………………………………..</t>
  </si>
  <si>
    <t xml:space="preserve">    Environmental Facilities Corporation…………………………………………………</t>
  </si>
  <si>
    <t xml:space="preserve"> Subtotal.............................................................................................………………</t>
  </si>
  <si>
    <t>Note to users: This Excel file contains formulas and links.</t>
  </si>
  <si>
    <t xml:space="preserve">CAPITAL PROJECTS   </t>
  </si>
  <si>
    <t xml:space="preserve">PERSONAL INCOME TAX </t>
  </si>
  <si>
    <t>Commission of Quality of Care and Advocacy ………………………………………………………</t>
  </si>
  <si>
    <t>Commission of Quality of Care and Advocacy …………………………………………</t>
  </si>
  <si>
    <t>Commission of Quality of Care and Advocacy …………………………………………….</t>
  </si>
  <si>
    <t>Total Debt Service Funds Disbursements.......................................................</t>
  </si>
  <si>
    <t>COMPTROLLER'S ANNUAL REPORT TO THE LEGISLATURE ON STATE FUNDS - CASH BASIS OF ACCOUNTING</t>
  </si>
  <si>
    <t xml:space="preserve">TABLE OF CONTENTS   </t>
  </si>
  <si>
    <t>General Fund</t>
  </si>
  <si>
    <t>Special Revenue Funds - Federal</t>
  </si>
  <si>
    <t>Debt Service Funds</t>
  </si>
  <si>
    <t>Supplementary Schedules</t>
  </si>
  <si>
    <t>Schedule 1</t>
  </si>
  <si>
    <t>Governmental Funds - Schedule of Net Tax Receipts</t>
  </si>
  <si>
    <t>Schedule 2</t>
  </si>
  <si>
    <t xml:space="preserve">Governmental Funds - Combined Statement of Receipts and Other Financing Sources </t>
  </si>
  <si>
    <t>Schedule 3</t>
  </si>
  <si>
    <t>Schedule 4</t>
  </si>
  <si>
    <t xml:space="preserve">Governmental Funds - Combining Schedule of Tax Receipts </t>
  </si>
  <si>
    <t>Schedule 5</t>
  </si>
  <si>
    <t>Schedule 6</t>
  </si>
  <si>
    <t>Schedule 6 Supplemental</t>
  </si>
  <si>
    <t xml:space="preserve">Supplementary Schedules (continued)  </t>
  </si>
  <si>
    <t>Schedule 7</t>
  </si>
  <si>
    <t>Statement of Appropriation Transactions (in Force):</t>
  </si>
  <si>
    <t>Schedule 8</t>
  </si>
  <si>
    <t>All Funds by Fund Type</t>
  </si>
  <si>
    <t>Schedule 9</t>
  </si>
  <si>
    <t>All Funds by Business Unit</t>
  </si>
  <si>
    <t>Schedule 10</t>
  </si>
  <si>
    <t>Appropriated Loans Receivable:</t>
  </si>
  <si>
    <t>Schedule 11</t>
  </si>
  <si>
    <t>Summary of Appropriated Loans Receivable Transactions By Fund and Business Unit - Governmental Funds</t>
  </si>
  <si>
    <t>Schedule 12</t>
  </si>
  <si>
    <t>Summary of Appropriated Loans Receivable Transactions By Fund, Business Unit and Department - General Fund</t>
  </si>
  <si>
    <t>Schedule 13</t>
  </si>
  <si>
    <t>Summary of Appropriated Loans Receivable Transactions By Fund, Business Unit and Department - Special Revenue Funds</t>
  </si>
  <si>
    <t>Schedule 14</t>
  </si>
  <si>
    <t>Summary of Appropriated Loans Receivable Transactions By Fund, Business Unit and Department - Capital Projects Funds</t>
  </si>
  <si>
    <t>State Debt Activity:</t>
  </si>
  <si>
    <t>Schedule 15</t>
  </si>
  <si>
    <t>Statement of State General Obligation Debt Activity</t>
  </si>
  <si>
    <t>Schedule 16</t>
  </si>
  <si>
    <t>General Obligation Debt - Authorized, Issued and Outstanding</t>
  </si>
  <si>
    <t>Schedule 17</t>
  </si>
  <si>
    <t>Schedule 18</t>
  </si>
  <si>
    <t>Future General Obligation Debt Service Requirements Payable from Debt Service Funds</t>
  </si>
  <si>
    <t>Schedule 19</t>
  </si>
  <si>
    <t>Schedule 20</t>
  </si>
  <si>
    <t>Future Lease/Purchase and Contractual Obligation Requirements Payable from Debt Service Funds</t>
  </si>
  <si>
    <t>Schedule 21</t>
  </si>
  <si>
    <t>Combining Statements of Selected Departmental Disbursements:</t>
  </si>
  <si>
    <t>Schedule 22</t>
  </si>
  <si>
    <t>Schedule 23</t>
  </si>
  <si>
    <t>Special Revenue Funds - State</t>
  </si>
  <si>
    <t>Schedule 24</t>
  </si>
  <si>
    <t>Schedule 25</t>
  </si>
  <si>
    <t>Schedule 26</t>
  </si>
  <si>
    <t>Capital Projects Funds - State</t>
  </si>
  <si>
    <t>Schedule 27</t>
  </si>
  <si>
    <t>Capital Projects Funds - Federal</t>
  </si>
  <si>
    <t>Other Supplementary Schedules:</t>
  </si>
  <si>
    <t>Schedule 28</t>
  </si>
  <si>
    <t>Schedule 29</t>
  </si>
  <si>
    <t>Schedule 30</t>
  </si>
  <si>
    <t>Schedule 31</t>
  </si>
  <si>
    <t>Schedule 32</t>
  </si>
  <si>
    <t>Schedule 33</t>
  </si>
  <si>
    <t>Summary of Cash Advance Accounts by Business Unit and Department</t>
  </si>
  <si>
    <t>Appendix</t>
  </si>
  <si>
    <t>APPENDIX</t>
  </si>
  <si>
    <t>FUND STRUCTURE AND LIST OF JOINT CUSTODY FUNDS</t>
  </si>
  <si>
    <t>YEAR</t>
  </si>
  <si>
    <t>NUMBER</t>
  </si>
  <si>
    <t>FUND NAME</t>
  </si>
  <si>
    <t>CLASSIFICATION</t>
  </si>
  <si>
    <t>ESTABLISHED</t>
  </si>
  <si>
    <t>AUTHORIZATION</t>
  </si>
  <si>
    <t>10000-10049</t>
  </si>
  <si>
    <t>Local Assistance Account</t>
  </si>
  <si>
    <t>State Finance Law, §72 (2a)</t>
  </si>
  <si>
    <t>10050-10099</t>
  </si>
  <si>
    <t>State Operations Account</t>
  </si>
  <si>
    <t>State Finance Law, §72 (2b)</t>
  </si>
  <si>
    <t>10100-10149</t>
  </si>
  <si>
    <t xml:space="preserve">Tax Stabilization Reserve </t>
  </si>
  <si>
    <t>State Finance Law, §92</t>
  </si>
  <si>
    <t>10150-10199</t>
  </si>
  <si>
    <t>Contingency Reserve</t>
  </si>
  <si>
    <t xml:space="preserve">Laws of 1993, Chapter 60, §41 </t>
  </si>
  <si>
    <t>10200-10249</t>
  </si>
  <si>
    <t>Universal Pre-Kindergarten Reserve</t>
  </si>
  <si>
    <t>State Finance Law, §97-vvv</t>
  </si>
  <si>
    <t>10250-10299</t>
  </si>
  <si>
    <t>Community Projects</t>
  </si>
  <si>
    <t>State Finance Law, §99-d</t>
  </si>
  <si>
    <t>10300-10349</t>
  </si>
  <si>
    <t xml:space="preserve">Rainy Day Reserve </t>
  </si>
  <si>
    <t>State Finance Law, §92-cc</t>
  </si>
  <si>
    <t>10400-10449</t>
  </si>
  <si>
    <t>Refund Reserve Account</t>
  </si>
  <si>
    <t>10500-10549</t>
  </si>
  <si>
    <t>Fringe Benefit Escrow Account</t>
  </si>
  <si>
    <t>10550-10599</t>
  </si>
  <si>
    <t>Tobacco Revenue Guarantee</t>
  </si>
  <si>
    <t>State Finance Law, §97-cccc</t>
  </si>
  <si>
    <t>20000-20099</t>
  </si>
  <si>
    <t>Mental Health Gifts and Donations</t>
  </si>
  <si>
    <t>Special Revenue - State</t>
  </si>
  <si>
    <t>Mental Hygiene Law, §7.29 and §13.29</t>
  </si>
  <si>
    <t>20100-20299</t>
  </si>
  <si>
    <t>Combined Expendable Trust</t>
  </si>
  <si>
    <t>20300-20349</t>
  </si>
  <si>
    <t>New York Interest on Lawyer Account (IOLA)</t>
  </si>
  <si>
    <t>State Finance Law, §97-v</t>
  </si>
  <si>
    <t>20350-20399</t>
  </si>
  <si>
    <t xml:space="preserve">New York State Archives Partnership Trust </t>
  </si>
  <si>
    <t>Laws of 1992, Chapter 758, §7</t>
  </si>
  <si>
    <t>20400-20449</t>
  </si>
  <si>
    <t>Child Performer's Protection</t>
  </si>
  <si>
    <t>State Finance Law, §99-j</t>
  </si>
  <si>
    <t>20450-20499</t>
  </si>
  <si>
    <t xml:space="preserve">Tuition Reimbursement  </t>
  </si>
  <si>
    <t>State Finance Law, §97-hh</t>
  </si>
  <si>
    <t>20500-20549</t>
  </si>
  <si>
    <t>Local Government Records Management Improvement</t>
  </si>
  <si>
    <t>State Finance Law, §97-i</t>
  </si>
  <si>
    <t>20550-20599</t>
  </si>
  <si>
    <t>School Tax Relief</t>
  </si>
  <si>
    <t>State Finance Law, §97-rrr</t>
  </si>
  <si>
    <t>20600-20649</t>
  </si>
  <si>
    <t>Charter Schools Stimulus</t>
  </si>
  <si>
    <t>State Finance Law, §97-sss</t>
  </si>
  <si>
    <t>20650-20699</t>
  </si>
  <si>
    <t>Not-For-Profit Short-Term Revolving Loan</t>
  </si>
  <si>
    <t>State Finance Law, §97-jj</t>
  </si>
  <si>
    <t>20800-20849</t>
  </si>
  <si>
    <t>Health Care Reform Act Resources</t>
  </si>
  <si>
    <t>State Finance Law, §92-dd</t>
  </si>
  <si>
    <t>20850-20899</t>
  </si>
  <si>
    <t>Dedicated Mass Transportation Trust</t>
  </si>
  <si>
    <t>State Finance Law, §89-c</t>
  </si>
  <si>
    <t>20900-20949</t>
  </si>
  <si>
    <t>State Lottery</t>
  </si>
  <si>
    <t>State Finance Law, §92-c</t>
  </si>
  <si>
    <t>20950-20999</t>
  </si>
  <si>
    <t xml:space="preserve">Combined Student Loan </t>
  </si>
  <si>
    <t>State Finance Law, §71</t>
  </si>
  <si>
    <t>21000-21049</t>
  </si>
  <si>
    <t>Sewage Treatment Program Management and Administration</t>
  </si>
  <si>
    <t>21050-21149</t>
  </si>
  <si>
    <t>ENCON Special Revenue</t>
  </si>
  <si>
    <t>21150-21199</t>
  </si>
  <si>
    <t xml:space="preserve">Conservation </t>
  </si>
  <si>
    <t>State Finance Law, §83</t>
  </si>
  <si>
    <t>21200-21249</t>
  </si>
  <si>
    <t>Environmental Protection and Oil Spill Compensation</t>
  </si>
  <si>
    <t>Navigation Law, §179</t>
  </si>
  <si>
    <t>21250-21299</t>
  </si>
  <si>
    <t>Training and Education Program on Occupational Safety and Health</t>
  </si>
  <si>
    <t>21300-21349</t>
  </si>
  <si>
    <t>Lawyers' Fund For Client Protection</t>
  </si>
  <si>
    <t>State Finance Law, §97-t</t>
  </si>
  <si>
    <t>21350-21399</t>
  </si>
  <si>
    <t>Equipment Loan Fund for the Disabled</t>
  </si>
  <si>
    <t>Social Services Law, §326-b</t>
  </si>
  <si>
    <t>21400-21449</t>
  </si>
  <si>
    <t>Mass Transportation Operating Assistance</t>
  </si>
  <si>
    <t>State Finance Law, §88-a</t>
  </si>
  <si>
    <t>21450-21499</t>
  </si>
  <si>
    <t>Clean Air</t>
  </si>
  <si>
    <t>State Finance Law, §97-oo</t>
  </si>
  <si>
    <t>21500-21549</t>
  </si>
  <si>
    <t xml:space="preserve">New York State Infrastructure Trust </t>
  </si>
  <si>
    <t>State Finance Law, §88</t>
  </si>
  <si>
    <t>21550-21599</t>
  </si>
  <si>
    <t>Legislative Computer Services</t>
  </si>
  <si>
    <t>State Finance Law, §97-uu</t>
  </si>
  <si>
    <t>21600-21649</t>
  </si>
  <si>
    <t>Biodiversity Stewardship and Research</t>
  </si>
  <si>
    <t>21650-21699</t>
  </si>
  <si>
    <t>Combined Non-Expendable Trust</t>
  </si>
  <si>
    <t>21700-21749</t>
  </si>
  <si>
    <t>Winter Sports Education Trust</t>
  </si>
  <si>
    <t>Education Law, §495-a</t>
  </si>
  <si>
    <t>21750-21799</t>
  </si>
  <si>
    <t>Musical Instrument Revolving</t>
  </si>
  <si>
    <t>21850-21899</t>
  </si>
  <si>
    <t>Arts Capital Revolving</t>
  </si>
  <si>
    <t>21900-22499</t>
  </si>
  <si>
    <t>Miscellaneous State Special Revenue</t>
  </si>
  <si>
    <t>22500-22549</t>
  </si>
  <si>
    <t>Court Facilities Incentive Aid</t>
  </si>
  <si>
    <t>State Finance Law, §94</t>
  </si>
  <si>
    <t>22550-22599</t>
  </si>
  <si>
    <t>Employment Training</t>
  </si>
  <si>
    <t>22650-22699</t>
  </si>
  <si>
    <t>State University Income</t>
  </si>
  <si>
    <t>22700-22749</t>
  </si>
  <si>
    <t>Chemical Dependence Service</t>
  </si>
  <si>
    <t>State Finance Law, §97-w</t>
  </si>
  <si>
    <t>22750-22799</t>
  </si>
  <si>
    <t>Lake George Park Trust</t>
  </si>
  <si>
    <t>State Finance Law, §97-h</t>
  </si>
  <si>
    <t>22800-22849</t>
  </si>
  <si>
    <t>State Finance Law, §89-d and §97-mm</t>
  </si>
  <si>
    <t>22850-22899</t>
  </si>
  <si>
    <t xml:space="preserve">New York Great Lakes Protection </t>
  </si>
  <si>
    <t>State Finance Law, §97-ee</t>
  </si>
  <si>
    <t>22900-22949</t>
  </si>
  <si>
    <t>Federal Revenue Maximization Contract</t>
  </si>
  <si>
    <t>State Finance Law, §97-ttt</t>
  </si>
  <si>
    <t>22950-22999</t>
  </si>
  <si>
    <t>Housing Development</t>
  </si>
  <si>
    <t xml:space="preserve">Private Housing Finance Law, §574 </t>
  </si>
  <si>
    <t>23000-23049</t>
  </si>
  <si>
    <t>NYS DOT Highway Safety Program</t>
  </si>
  <si>
    <t>State Finance Law, §90</t>
  </si>
  <si>
    <t>23050-23099</t>
  </si>
  <si>
    <t>Vocational Rehabilitation</t>
  </si>
  <si>
    <t>23100-23149</t>
  </si>
  <si>
    <t>Drinking Water Program Management and Administration</t>
  </si>
  <si>
    <t>State Finance Law, §97-ddd</t>
  </si>
  <si>
    <t>23150-23199</t>
  </si>
  <si>
    <t>New York City County Clerks' Operations Offset</t>
  </si>
  <si>
    <t>State Finance Law, §94-a</t>
  </si>
  <si>
    <t>23200-23249</t>
  </si>
  <si>
    <t>Judiciary Data Processing Offset</t>
  </si>
  <si>
    <t>State Finance Law, §94-b</t>
  </si>
  <si>
    <t>23250-23449</t>
  </si>
  <si>
    <t>City University Tuition Reimbursement (CUTRA)</t>
  </si>
  <si>
    <t>23500-23549</t>
  </si>
  <si>
    <t>US Olympic Committee/Lake Placid Olympic Training</t>
  </si>
  <si>
    <t>State Finance Law, §84</t>
  </si>
  <si>
    <t>23550-23599</t>
  </si>
  <si>
    <t xml:space="preserve">Indigent Legal Services </t>
  </si>
  <si>
    <t>23600-23649</t>
  </si>
  <si>
    <t>Unemployment Insurance Interest and Penalty</t>
  </si>
  <si>
    <t>Labor Law, §552</t>
  </si>
  <si>
    <t>23650-23699</t>
  </si>
  <si>
    <t>MTA Financial Assistance</t>
  </si>
  <si>
    <t>State Finance Law, §92-ff</t>
  </si>
  <si>
    <t>State Finance Law, §97-nnnn</t>
  </si>
  <si>
    <t>Federal USDA/Food and Nutrition Services</t>
  </si>
  <si>
    <t>Special Revenue - Federal</t>
  </si>
  <si>
    <t>Federal Health and Human Services</t>
  </si>
  <si>
    <t xml:space="preserve">Federal Education </t>
  </si>
  <si>
    <t>Federal Miscellaneous Operating Grants</t>
  </si>
  <si>
    <t>Unemployment Insurance Administration</t>
  </si>
  <si>
    <t>25950-25999</t>
  </si>
  <si>
    <t>Unemployment Insurance Occupational Training</t>
  </si>
  <si>
    <t>Federal Employment and Training Grants</t>
  </si>
  <si>
    <t>30000-30049</t>
  </si>
  <si>
    <t xml:space="preserve">State Capital Projects </t>
  </si>
  <si>
    <t>Capital Projects - State</t>
  </si>
  <si>
    <t>State Finance Law, §93</t>
  </si>
  <si>
    <t>30050-30099</t>
  </si>
  <si>
    <t>Dedicated Highway and Bridge Trust</t>
  </si>
  <si>
    <t>State Finance Law, §89-b</t>
  </si>
  <si>
    <t>30100-30299</t>
  </si>
  <si>
    <t>State University Residence Halls Rehabilitation and Repair</t>
  </si>
  <si>
    <t>30300-30349</t>
  </si>
  <si>
    <t>New York State Canal System Development</t>
  </si>
  <si>
    <t>State Finance Law, §92-u</t>
  </si>
  <si>
    <t>30350-30399</t>
  </si>
  <si>
    <t>State Park Infrastructure</t>
  </si>
  <si>
    <t>State Finance Law, §97-mm</t>
  </si>
  <si>
    <t>30400-30449</t>
  </si>
  <si>
    <t>Passenger Facility Charge</t>
  </si>
  <si>
    <t>State Finance Law, §90-a</t>
  </si>
  <si>
    <t>30450-30499</t>
  </si>
  <si>
    <t>Environmental Protection</t>
  </si>
  <si>
    <t>State Finance Law, §92-s</t>
  </si>
  <si>
    <t>30500-30549</t>
  </si>
  <si>
    <t>Clean Water/Clean Air Implementation</t>
  </si>
  <si>
    <t>State Finance Law, §97-eee</t>
  </si>
  <si>
    <t>30600-30609</t>
  </si>
  <si>
    <t>Energy Conservation Through Improved Transportation Bond</t>
  </si>
  <si>
    <t>30610-30619</t>
  </si>
  <si>
    <t>Park and Recreation Land Acquisition Bond</t>
  </si>
  <si>
    <t>30620-30629</t>
  </si>
  <si>
    <t>Pure Waters Bond</t>
  </si>
  <si>
    <t>30630-30639</t>
  </si>
  <si>
    <t>Transportation Capital Facilities Bond</t>
  </si>
  <si>
    <t>30640-30649</t>
  </si>
  <si>
    <t>Environmental Quality Protection Bond Act (1972)</t>
  </si>
  <si>
    <t>State Finance Law, §97-a</t>
  </si>
  <si>
    <t>30650-30659</t>
  </si>
  <si>
    <t>Rebuild and Renew New York Transportation Bond</t>
  </si>
  <si>
    <t>State Finance Law, §97-eeee</t>
  </si>
  <si>
    <t>30660-30669</t>
  </si>
  <si>
    <t>Transportation Infrastructure Renewal Bond</t>
  </si>
  <si>
    <t>State Finance Law, §74</t>
  </si>
  <si>
    <t>30670-30679</t>
  </si>
  <si>
    <t>Environmental Quality Bond Act (1986)</t>
  </si>
  <si>
    <t>State Finance Law, §97-d</t>
  </si>
  <si>
    <t>30680-30689</t>
  </si>
  <si>
    <t>Accelerated Capacity and Transportation Improvements Bond</t>
  </si>
  <si>
    <t>State Finance Law, §77</t>
  </si>
  <si>
    <t>30690-30699</t>
  </si>
  <si>
    <t>Clean Water/Clean Air Bond</t>
  </si>
  <si>
    <t>State Finance Law, §97-aaa</t>
  </si>
  <si>
    <t>State Housing Bond</t>
  </si>
  <si>
    <t>30750-30799</t>
  </si>
  <si>
    <t>Outdoor Recreation Development Bond</t>
  </si>
  <si>
    <t>30900-30949</t>
  </si>
  <si>
    <t>Rail Preservation and Development Bond</t>
  </si>
  <si>
    <t>State Finance Law, §76</t>
  </si>
  <si>
    <t>Federal Capital Projects</t>
  </si>
  <si>
    <t>Capital Projects - Federal</t>
  </si>
  <si>
    <t>31450-31499</t>
  </si>
  <si>
    <t>Forest Preserve Expansion</t>
  </si>
  <si>
    <t>State Finance Law, §97-e</t>
  </si>
  <si>
    <t>31500-31549</t>
  </si>
  <si>
    <t>Hazardous Waste Remedial</t>
  </si>
  <si>
    <t>State Finance Law, §97-b</t>
  </si>
  <si>
    <t>31650-31699</t>
  </si>
  <si>
    <t>Suburban Transportation</t>
  </si>
  <si>
    <t>State Finance Law, §88-b</t>
  </si>
  <si>
    <t>31700-31749</t>
  </si>
  <si>
    <t xml:space="preserve">Division For Youth Facilities Improvement </t>
  </si>
  <si>
    <t>State Finance Law, §97-gg</t>
  </si>
  <si>
    <t>31800-31849</t>
  </si>
  <si>
    <t xml:space="preserve">Housing Assistance </t>
  </si>
  <si>
    <t>State Finance Law, §92-q</t>
  </si>
  <si>
    <t>31850-31899</t>
  </si>
  <si>
    <t xml:space="preserve">Housing Program </t>
  </si>
  <si>
    <t>31900-31949</t>
  </si>
  <si>
    <t>Natural Resource Damages</t>
  </si>
  <si>
    <t xml:space="preserve">State Finance Law, §71 </t>
  </si>
  <si>
    <t>31950-31999</t>
  </si>
  <si>
    <t>Department of Transportation Engineering Services</t>
  </si>
  <si>
    <t>32200-32249</t>
  </si>
  <si>
    <t>Miscellaneous Capital Projects</t>
  </si>
  <si>
    <t>32250-32299</t>
  </si>
  <si>
    <t>City University of New York Capital Projects</t>
  </si>
  <si>
    <t>32300-32349</t>
  </si>
  <si>
    <t xml:space="preserve">Mental Hygiene Facilities Capital Improvement </t>
  </si>
  <si>
    <t>32350-32399</t>
  </si>
  <si>
    <t xml:space="preserve">Correctional Facilities Capital Improvement </t>
  </si>
  <si>
    <t>32400-32999</t>
  </si>
  <si>
    <t>State University Capital Projects</t>
  </si>
  <si>
    <t>33000-33049</t>
  </si>
  <si>
    <t>State Finance Law, §93-a</t>
  </si>
  <si>
    <t>40000-40049</t>
  </si>
  <si>
    <t>Debt Reduction Reserve</t>
  </si>
  <si>
    <t>40100-40149</t>
  </si>
  <si>
    <t>Mental Health Services</t>
  </si>
  <si>
    <t>State Finance Law, §97-f</t>
  </si>
  <si>
    <t>40150-40199</t>
  </si>
  <si>
    <t>General Debt Service</t>
  </si>
  <si>
    <t>40250-40299</t>
  </si>
  <si>
    <t xml:space="preserve">Housing Debt </t>
  </si>
  <si>
    <t>State Finance Law, §97</t>
  </si>
  <si>
    <t>40300-40349</t>
  </si>
  <si>
    <t>Department of Health Income</t>
  </si>
  <si>
    <t>Public Health Law, §409</t>
  </si>
  <si>
    <t>40350-40399</t>
  </si>
  <si>
    <t>State University Dormitory Income</t>
  </si>
  <si>
    <t>40400-40449</t>
  </si>
  <si>
    <t>Clean Water/Clean Air</t>
  </si>
  <si>
    <t>State Finance Law, §97-bbb</t>
  </si>
  <si>
    <t>40450-40499</t>
  </si>
  <si>
    <t xml:space="preserve">Local Government Assistance Tax </t>
  </si>
  <si>
    <t>State Finance Law, §92-r</t>
  </si>
  <si>
    <t>50000-50049</t>
  </si>
  <si>
    <t>Youth Commissary</t>
  </si>
  <si>
    <t>Enterprise</t>
  </si>
  <si>
    <t>Executive Law, §517</t>
  </si>
  <si>
    <t>50050-50099</t>
  </si>
  <si>
    <t>State Exposition Special</t>
  </si>
  <si>
    <t>50100-50299</t>
  </si>
  <si>
    <t>Correctional Services Commissary</t>
  </si>
  <si>
    <t>Correction Law, §26</t>
  </si>
  <si>
    <t>50300-50399</t>
  </si>
  <si>
    <t>50400-50449</t>
  </si>
  <si>
    <t>Sheltered Workshop</t>
  </si>
  <si>
    <t>50450-50499</t>
  </si>
  <si>
    <t xml:space="preserve">Patient Workshop </t>
  </si>
  <si>
    <t>50500-50599</t>
  </si>
  <si>
    <t>Mental Hygiene Community Stores</t>
  </si>
  <si>
    <t>50650-50699</t>
  </si>
  <si>
    <t>Unemployment Insurance Benefit</t>
  </si>
  <si>
    <t>Labor Law, §550</t>
  </si>
  <si>
    <t>55000-55049</t>
  </si>
  <si>
    <t>Centralized Services</t>
  </si>
  <si>
    <t>Internal Service</t>
  </si>
  <si>
    <t>State Finance Law, §97-g</t>
  </si>
  <si>
    <t>55050-55099</t>
  </si>
  <si>
    <t xml:space="preserve">Agency Internal Service </t>
  </si>
  <si>
    <t>55100-55149</t>
  </si>
  <si>
    <t>Mental Hygiene Revolving</t>
  </si>
  <si>
    <t>55150-55199</t>
  </si>
  <si>
    <t>Youth Vocational Education</t>
  </si>
  <si>
    <t>Executive Law, §513</t>
  </si>
  <si>
    <t>55200-55249</t>
  </si>
  <si>
    <t>Joint Labor and Management Administration</t>
  </si>
  <si>
    <t>55250-55299</t>
  </si>
  <si>
    <t>Audit and Control Revolving</t>
  </si>
  <si>
    <t>55300-55349</t>
  </si>
  <si>
    <t>Health Insurance Revolving</t>
  </si>
  <si>
    <t>55350-55399</t>
  </si>
  <si>
    <t>Correctional Industries Revolving</t>
  </si>
  <si>
    <t>60050-60149</t>
  </si>
  <si>
    <t>School Capital Facilities Financing Reserve</t>
  </si>
  <si>
    <t>Agency</t>
  </si>
  <si>
    <t>Education Law, §407-a and §407-b</t>
  </si>
  <si>
    <t>60150-60199</t>
  </si>
  <si>
    <t>Child Performer's Holding</t>
  </si>
  <si>
    <t>State Finance Law, §99-k</t>
  </si>
  <si>
    <t>60200-60249</t>
  </si>
  <si>
    <t>Employees Health Insurance</t>
  </si>
  <si>
    <t>60250-60299</t>
  </si>
  <si>
    <t>Social Security Contribution</t>
  </si>
  <si>
    <t>60300-60399</t>
  </si>
  <si>
    <t xml:space="preserve">Employee Payroll Withholding </t>
  </si>
  <si>
    <t>60400-60449</t>
  </si>
  <si>
    <t>Employees Dental Insurance</t>
  </si>
  <si>
    <t>60450-60499</t>
  </si>
  <si>
    <t>Management Confidential Group Insurance</t>
  </si>
  <si>
    <t>60500-60549</t>
  </si>
  <si>
    <t xml:space="preserve">Lottery Prize </t>
  </si>
  <si>
    <t>Tax Law, §1612</t>
  </si>
  <si>
    <t>60550-60599</t>
  </si>
  <si>
    <t>Health Insurance Reserve Receipts</t>
  </si>
  <si>
    <t>60600-60799</t>
  </si>
  <si>
    <t>Miscellaneous New York State Agency</t>
  </si>
  <si>
    <t>60800-60849</t>
  </si>
  <si>
    <t>Elderly Pharmaceutical Insurance Coverage (EPIC) Escrow</t>
  </si>
  <si>
    <t>60850-60899</t>
  </si>
  <si>
    <t>CUNY Senior College Operating</t>
  </si>
  <si>
    <t>Education Law, §6221</t>
  </si>
  <si>
    <t>60900-60949</t>
  </si>
  <si>
    <t>Medicaid Management Information System (MMIS) Escrow</t>
  </si>
  <si>
    <t>Social Services Law, §367-b</t>
  </si>
  <si>
    <t>60950-60999</t>
  </si>
  <si>
    <t>Special Education</t>
  </si>
  <si>
    <t>61000-61099</t>
  </si>
  <si>
    <t>State University of New York Revenue Collection</t>
  </si>
  <si>
    <t>61100-61999</t>
  </si>
  <si>
    <t>State University Federal Direct Lending Program</t>
  </si>
  <si>
    <t>62000-62049</t>
  </si>
  <si>
    <t>SSI SSP Payment</t>
  </si>
  <si>
    <t>65000-65049</t>
  </si>
  <si>
    <t>Common Retirement Administration</t>
  </si>
  <si>
    <t>Pension Trust</t>
  </si>
  <si>
    <t>Retirement and Social Security Law, §422</t>
  </si>
  <si>
    <t>66000-66049</t>
  </si>
  <si>
    <t xml:space="preserve">Agriculture Producers' Security </t>
  </si>
  <si>
    <t>Private Purpose Trust</t>
  </si>
  <si>
    <t>Agriculture and Markets Law, §250</t>
  </si>
  <si>
    <t>66050-66099</t>
  </si>
  <si>
    <t>Milk Producers' Security</t>
  </si>
  <si>
    <t>2014-15</t>
  </si>
  <si>
    <t>23700-23749</t>
  </si>
  <si>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</si>
  <si>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</si>
  <si>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</si>
  <si>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</si>
  <si>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</si>
  <si>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</si>
  <si>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Statewide Financial System...........................................................................................</t>
  </si>
  <si>
    <t xml:space="preserve">      2015…………………………………………………………………….</t>
  </si>
  <si>
    <t xml:space="preserve">         DASNY Revenue Bond…………………………………………..</t>
  </si>
  <si>
    <t xml:space="preserve">         UDC Revenue Bond………………………………………….….</t>
  </si>
  <si>
    <r>
      <t>Pure Waters</t>
    </r>
    <r>
      <rPr>
        <sz val="12"/>
        <rFont val="Arial"/>
        <family val="2"/>
      </rPr>
      <t>....................................................................................................................................</t>
    </r>
  </si>
  <si>
    <r>
      <t xml:space="preserve">     Improvements of the Nineties (ACTION)</t>
    </r>
    <r>
      <rPr>
        <sz val="12"/>
        <rFont val="Arial"/>
        <family val="2"/>
      </rPr>
      <t>...................................................................................................................................</t>
    </r>
  </si>
  <si>
    <r>
      <t>TOTAL FUTURE DEBT SERVICE REQUIREMENTS</t>
    </r>
    <r>
      <rPr>
        <sz val="12"/>
        <rFont val="Arial"/>
        <family val="2"/>
      </rPr>
      <t>................................................................................................................</t>
    </r>
  </si>
  <si>
    <t>PERSONAL INCOME TAX:</t>
  </si>
  <si>
    <t>State Finance Law, §97-z</t>
  </si>
  <si>
    <t>23750-23799</t>
  </si>
  <si>
    <t>State Finance Law, §89-h</t>
  </si>
  <si>
    <t>Labor Law, §551, §552-a, §552-b and §530</t>
  </si>
  <si>
    <t>30700-30709</t>
  </si>
  <si>
    <t>30710-30719</t>
  </si>
  <si>
    <t>Smart Schools Bond</t>
  </si>
  <si>
    <t>State Finance Law, §97-oooo</t>
  </si>
  <si>
    <t>Agriculture and Markets Law, §31-c</t>
  </si>
  <si>
    <t>Retirement and Social Security Law, §134 and §141</t>
  </si>
  <si>
    <t xml:space="preserve">    Thruway Authority………………………………………………………………….</t>
  </si>
  <si>
    <t>(*) See Accompanying Footnotes</t>
  </si>
  <si>
    <t>Justice Center for the Protection of People with Special Needs ………………………………………………………………</t>
  </si>
  <si>
    <t xml:space="preserve">REQUIREMENTS PAYABLE FROM DEBT SERVICE FUNDS (*)           </t>
  </si>
  <si>
    <t xml:space="preserve">REQUIREMENTS PAYABLE FROM DEBT SERVICE FUNDS (*)        </t>
  </si>
  <si>
    <t xml:space="preserve">    TOTAL INTERNAL SERVICE.........................................................................</t>
  </si>
  <si>
    <t>Governmental Funds - State Operating Funds - Schedule of Receipts, Disbursements and Other Financing Sources (Uses):</t>
  </si>
  <si>
    <t xml:space="preserve">   Environmental Conservation .................................................................................................................................</t>
  </si>
  <si>
    <t>TOTAL GOVERNMENTAL FUNDS .........................................................................................................................</t>
  </si>
  <si>
    <t>TOTAL CAPITAL PROJECTS FUNDS .....................................................................................................................................................</t>
  </si>
  <si>
    <t xml:space="preserve">                TOTAL STATE CAPITAL PROJECTS FUND .................................................................................................................</t>
  </si>
  <si>
    <t>FEDERAL FUNDS……………………………………………………………………………………………………………</t>
  </si>
  <si>
    <t>ENTERPRISE FUNDS……………………………………………………………………………………………………………</t>
  </si>
  <si>
    <t>INTERNAL SERVICE FUNDS……………………………………………………………………………………………………………</t>
  </si>
  <si>
    <t>CAPITAL AND BOND REIMBURSABLE FUNDS……………………………………………………………………………………………………………</t>
  </si>
  <si>
    <t>VOCATIONAL SCHOOL SUPERVISION………………………………………………………………………………………….</t>
  </si>
  <si>
    <t>LOCAL GOVERNMENT RECORDS MANAGEMENT………………………………………………………………………………………….</t>
  </si>
  <si>
    <t>EPIC PREMIUM ACCOUNT………………………………………………………………………………………….</t>
  </si>
  <si>
    <t>LOTTERY-EDUCATION………………………………………………………………………………………….</t>
  </si>
  <si>
    <t>VLT EDUCATION………………………………………………………………………………………….</t>
  </si>
  <si>
    <t>ENVIR FACILITIES CORPORATE ADMINISTRATION ACCOUNT………………………………………………………………………………………….</t>
  </si>
  <si>
    <t>ENCON ADMINISTRATION ACCOUNT………………………………………………………………………………………….</t>
  </si>
  <si>
    <t>HAZARDOUS BULK STORAGE ACCOUNT………………………………………………………………………………………….</t>
  </si>
  <si>
    <t>FEDERAL GRANTS INDIRECT COST RECOVERY ACCOUNT………………………………………………………………………………………….</t>
  </si>
  <si>
    <t>ENCON -  LOW LEVEL RADIOACTIVE WASTE SITING………………………………………………………………………………………….</t>
  </si>
  <si>
    <t>ENCON -  RECREATION ACCOUNT………………………………………………………………………………………….</t>
  </si>
  <si>
    <t>PUBLIC SAFETY RECOVERY ACCOUNT………………………………………………………………………………………….</t>
  </si>
  <si>
    <t>ENVIRONMENTAL REGULATORY ACCOUNT………………………………………………………………………………………….</t>
  </si>
  <si>
    <t>MINED LAND RECLAMATION ACCOUNT………………………………………………………………………………………….</t>
  </si>
  <si>
    <t>NATURAL RESOURCES ACCOUNT………………………………………………………………………………………….</t>
  </si>
  <si>
    <t>GREAT LAKES RESTORATION INITIATIVE………………………………………………………………………………………….</t>
  </si>
  <si>
    <t>AUDIT AND CONTROL OIL SPILL………………………………………………………………………………………….</t>
  </si>
  <si>
    <t>HEALTH DEPARTMENT OIL SPILL………………………………………………………………………………………….</t>
  </si>
  <si>
    <t>DEPT OF ENVIRONMENTAL CONSERVATION OIL SPILL………………………………………………………………………………………….</t>
  </si>
  <si>
    <t>OIL SPILL COMPENSATION………………………………………………………………………………………….</t>
  </si>
  <si>
    <t>LICENSE FEE SURCHARGES………………………………………………………………………………………….</t>
  </si>
  <si>
    <t>PUBLIC TRANSPORTATION SYSTEMS………………………………………………………………………………………….</t>
  </si>
  <si>
    <t>METROPOLITAN MASS TRANSPORTATION………………………………………………………………………………………….</t>
  </si>
  <si>
    <t>OPERATING PERMIT PROGRAM………………………………………………………………………………………….</t>
  </si>
  <si>
    <t>MOBILE SOURCE ACCOUNT………………………………………………………………………………………….</t>
  </si>
  <si>
    <t>MENTAL HYGIENE PROGRAM………………………………………………………………………………………….</t>
  </si>
  <si>
    <t>MENTAL HYGIENE PATIENT INCOME ACCOUNT………………………………………………………………………………………….</t>
  </si>
  <si>
    <t>FINANCIAL CONTROL BOARD ACCOUNT………………………………………………………………………………………….</t>
  </si>
  <si>
    <t>RACING REGULATION ACCOUNT………………………………………………………………………………………….</t>
  </si>
  <si>
    <t>NY METROPOLITAN TRANSPORTATION COUNCIL………………………………………………………………………………………….</t>
  </si>
  <si>
    <t>STATE UNIVERSITY DORMITORY INCOME REIMBURSEMENTS ACCT………………………………………………………………………………………….</t>
  </si>
  <si>
    <t>CRIMINAL JUSTICE IMPROVEMENT………………………………………………………………………………………….</t>
  </si>
  <si>
    <t>ENVIRONMENTAL LABORATORY REFERENCE FEE ACCOUNT………………………………………………………………………………………….</t>
  </si>
  <si>
    <t>CLINICAL LABORATORY FEE REFERENCE ACCOUNT………………………………………………………………………………………….</t>
  </si>
  <si>
    <t>INDIRECT COST RECOVERY………………………………………………………………………………………….</t>
  </si>
  <si>
    <t>HIGH SCHOOL EQUIVALENCY PROGRAM………………………………………………………………………………………….</t>
  </si>
  <si>
    <t>MULTI -  AGENCY TRAINING ACCOUNT ………………………………………………………………………………………….</t>
  </si>
  <si>
    <t>BELL JAR COLLECTION ACCOUNT………………………………………………………………………………………….</t>
  </si>
  <si>
    <t>INDUSTRY AND UTILITY SERVICE………………………………………………………………………………………….</t>
  </si>
  <si>
    <t>REAL PROPERTY DISPOSITION………………………………………………………………………………………….</t>
  </si>
  <si>
    <t>PARKING ACCOUNT………………………………………………………………………………………….</t>
  </si>
  <si>
    <t>ASBESTOS SAFETY TRAINING………………………………………………………………………………………….</t>
  </si>
  <si>
    <t>TOTAL FEDERAL FUNDS ………………………………………………………………………………………….</t>
  </si>
  <si>
    <t>FEDERAL HEALTH AND HUMAN SERVICES………………………………………………………………………………………….</t>
  </si>
  <si>
    <t>FEDERAL EDUCATION GRANTS………………………………………………………………………………………….</t>
  </si>
  <si>
    <t>FEDERAL USDA/FOOD AND NUTRITION SERVICES………………………………………………………………………………………….</t>
  </si>
  <si>
    <t>FEDERAL MISCELLANEOUS OPERATING GRANTS………………………………………………………………………………………….</t>
  </si>
  <si>
    <t>UI ADMINISTRATION………………………………………………………………………………………….</t>
  </si>
  <si>
    <t>FEDERAL UNEMPLOYMENT INS OCCUPATIONAL TRAINING………………………………………………………………………………………….</t>
  </si>
  <si>
    <t>FEDERAL EMPLOYMENT AND TRAINING GRANTS………………………………………………………………………………………….</t>
  </si>
  <si>
    <t>MILITARY AND NAVAL AFFAIRS………………………………………………………………………………………….</t>
  </si>
  <si>
    <t>DEPARTMENT OF TRANSPORTATION………………………………………………………………………………………….</t>
  </si>
  <si>
    <t>TOTAL STATE SPECIAL REVENUE FUNDS………………………………………………………………………………………….</t>
  </si>
  <si>
    <t>COMMERCIAL GAMING REGULATION………………………………………………………………………………………….</t>
  </si>
  <si>
    <t>COMMERCIAL GAMING REVENUE………………………………………………………………………………………….</t>
  </si>
  <si>
    <t>BATAVIA SCHOOL FOR THE BLIND………………………………………………………………………………………….</t>
  </si>
  <si>
    <t>INVESTMENT SERVICES………………………………………………………………………………………….</t>
  </si>
  <si>
    <t>SURPLUS PROPERTY ACCOUNT………………………………………………………………………………………….</t>
  </si>
  <si>
    <t>FINANCIAL OVERSIGHT ACCOUNT………………………………………………………………………………………….</t>
  </si>
  <si>
    <t>REGULATION INDIAN GAMING………………………………………………………………………………………….</t>
  </si>
  <si>
    <t>ROME SCHOOL FOR THE DEAF………………………………………………………………………………………….</t>
  </si>
  <si>
    <t>SEIZED ASSETS ACCOUNT………………………………………………………………………………………….</t>
  </si>
  <si>
    <t>ADMINISTRATIVE ADJUDICATION ACCOUNT………………………………………………………………………………………….</t>
  </si>
  <si>
    <t>FEDERAL SALARY SHARING ACCOUNT………………………………………………………………………………………….</t>
  </si>
  <si>
    <t>NYC ASSESSMENT ACCOUNT………………………………………………………………………………………….</t>
  </si>
  <si>
    <t>CULTURAL EDUCATION ACCOUNT…………………………………………………………………………………………..</t>
  </si>
  <si>
    <t>LOCAL SERVICES ACCOUNT………………………………………………………………………………………….</t>
  </si>
  <si>
    <t>HOUSING INDIRECT COST RECOVERY………………………………………………………………………………………….</t>
  </si>
  <si>
    <t>LOW INCOME HOUSING CREDIT MONITORING………………………………………………………………………………………….</t>
  </si>
  <si>
    <t>EFC - CORPORATION ADMINISTRATION ACCOUNT………………………………………………………………………………………….</t>
  </si>
  <si>
    <t>MONTROSE VETERAN'S HOME………………………………………………………………………………………….</t>
  </si>
  <si>
    <t>DEFERRED COMPENSATION BOARD ADMIN ACCOUNT………………………………………………………………………………………….</t>
  </si>
  <si>
    <t>RENT REVENUE OTHER - NYC………………………………………………………………………………………….</t>
  </si>
  <si>
    <t>RENT REVENUE ACCOUNT………………………………………………………………………………………….</t>
  </si>
  <si>
    <t>TAX REVENUE ARREARAGE ACCOUNT………………………………………………………………………………………….</t>
  </si>
  <si>
    <t>STATE UNIVERSITY INCOME OFFSET………………………………………………………………………………………….</t>
  </si>
  <si>
    <t>DOT - HIGHWAY SAFETY PROGRAM………………………………………………………………………………………….</t>
  </si>
  <si>
    <t>DOH DRINKING WATER PROGRAM………………………………………………………………………………………….</t>
  </si>
  <si>
    <t>NYCCC OPERATING OFFSET………………………………………………………………………………………….</t>
  </si>
  <si>
    <t>HIGHWAY AND BRIDGE CAPITAL………………………………………………………………………………………….</t>
  </si>
  <si>
    <t>REHAB/REPAIR MARITIME………………………………………………………………………………………….</t>
  </si>
  <si>
    <t>D21RVE - MARITIME………………………………………………………………………………………….</t>
  </si>
  <si>
    <t>D36RVE - CENTRAL ADMIN………………………………………………………………………………………….</t>
  </si>
  <si>
    <t>RESIDENCE HALL CAMPUS LET BOND PROCEEDS………………………………………………………………………………………….</t>
  </si>
  <si>
    <t>REHAB/REPAIR ALBANY………………………………………………………………………………………….</t>
  </si>
  <si>
    <t>D01RVE - ALBANY………………………………………………………………………………………….</t>
  </si>
  <si>
    <t>REHAB/REPAIR BINGHAMTON………………………………………………………………………………………….</t>
  </si>
  <si>
    <t>D07RVE - BINGHAMTON………………………………………………………………………………………….</t>
  </si>
  <si>
    <t>REHAB/REPAIR BUFFALO UNIVERSITY………………………………………………………………………………………….</t>
  </si>
  <si>
    <t>D28RVE - SUNY BUFFALO………………………………………………………………………………………….</t>
  </si>
  <si>
    <t>REHAB/REPAIR STONYBROOK………………………………………………………………………………………….</t>
  </si>
  <si>
    <t>D13RVE - STONYBROOK………………………………………………………………………………………….</t>
  </si>
  <si>
    <t>REHAB/REPAIR BROOKLYN………………………………………………………………………………………….</t>
  </si>
  <si>
    <t>D14RVE - HSC BROOKLYN………………………………………………………………………………………….</t>
  </si>
  <si>
    <t>REHAB/REPAIR SYRACUSE………………………………………………………………………………………….</t>
  </si>
  <si>
    <t>D15RVE - HSC SYRACUSE………………………………………………………………………………………….</t>
  </si>
  <si>
    <t>REHAB/REPAIR BROCKPORT………………………………………………………………………………………….</t>
  </si>
  <si>
    <t>D02RVE - BROCKPORT………………………………………………………………………………………….</t>
  </si>
  <si>
    <t>REHAB/REPAIR BUFFALO COLLEGE………………………………………………………………………………………….</t>
  </si>
  <si>
    <t>D03RVE - SUB BUFFALO………………………………………………………………………………………….</t>
  </si>
  <si>
    <t>REHAB/REPAIR CORTLAND………………………………………………………………………………………….</t>
  </si>
  <si>
    <t>D04RVE - CORTLAND………………………………………………………………………………………….</t>
  </si>
  <si>
    <t>REHAB/REPAIR FREDONIA………………………………………………………………………………………….</t>
  </si>
  <si>
    <t>D05RVE - FREDONIA………………………………………………………………………………………….</t>
  </si>
  <si>
    <t>REHAB/REPAIR GENESEO………………………………………………………………………………………….</t>
  </si>
  <si>
    <t>D06RVE - GENESEO………………………………………………………………………………………….</t>
  </si>
  <si>
    <t>REHAB/REPAIR OLD WESTBURY………………………………………………………………………………………….</t>
  </si>
  <si>
    <t>D31RVE - OLD WESTBURY………………………………………………………………………………………….</t>
  </si>
  <si>
    <t>REHAB/REPAIR NEW PALTZ………………………………………………………………………………………….</t>
  </si>
  <si>
    <t>D08RVE - NEW PALTZ………………………………………………………………………………………….</t>
  </si>
  <si>
    <t>REHAB/REPAIR ONEONTA………………………………………………………………………………………….</t>
  </si>
  <si>
    <t>D09RVE - ONEONTA………………………………………………………………………………………….</t>
  </si>
  <si>
    <t>REHAB/REPAIR OSWEGO………………………………………………………………………………………….</t>
  </si>
  <si>
    <t>D10RVE - OSWEGO………………………………………………………………………………………….</t>
  </si>
  <si>
    <t>REHAB/REPAIR PLATTSBURGH………………………………………………………………………………………….</t>
  </si>
  <si>
    <t>D11RVE - PLATTSBURGH………………………………………………………………………………………….</t>
  </si>
  <si>
    <t>REHAB/REPAIR POTSDAM………………………………………………………………………………………….</t>
  </si>
  <si>
    <t>D12RVE - POTSDAM………………………………………………………………………………………….</t>
  </si>
  <si>
    <t>REHAB/REPAIR PURCHASE………………………………………………………………………………………….</t>
  </si>
  <si>
    <t>D29RVE - PURCHASE………………………………………………………………………………………….</t>
  </si>
  <si>
    <t>REHAB/REPAIR FOR UTICA/ROME………………………………………………………………………………………….</t>
  </si>
  <si>
    <t>D27RVE - CAMPUS RESERVE………………………………………………………………………………………….</t>
  </si>
  <si>
    <t>REHAB/REPAIR ALFRED………………………………………………………………………………………….</t>
  </si>
  <si>
    <t>D22RVE - ALFRED………………………………………………………………………………………….</t>
  </si>
  <si>
    <t>REHAB/REPAIR CANTON………………………………………………………………………………………….</t>
  </si>
  <si>
    <t>D23RVE - CANTON………………………………………………………………………………………….</t>
  </si>
  <si>
    <t>REHAB/REPAIR COBLESKILL………………………………………………………………………………………….</t>
  </si>
  <si>
    <t>D24RVE - COBLESKILL………………………………………………………………………………………….</t>
  </si>
  <si>
    <t>REHAB/REPAIR DELHI………………………………………………………………………………………….</t>
  </si>
  <si>
    <t>D25RVE - DELHI………………………………………………………………………………………….</t>
  </si>
  <si>
    <t>REHAB/REPAIR FARMINGDALE………………………………………………………………………………………….</t>
  </si>
  <si>
    <t>D26RVE - FARMINGDALE………………………………………………………………………………………….</t>
  </si>
  <si>
    <t>REHAB/REPAIR MORRISVILLE………………………………………………………………………………………….</t>
  </si>
  <si>
    <t>D27RVE - MORRISVILLE………………………………………………………………………………………….</t>
  </si>
  <si>
    <t>STATE PARK INFRASTRUCTURE………………………………………………………………………………………….</t>
  </si>
  <si>
    <t>CW/CA IMPLEMENTATION DEC………………………………………………………………………………………….</t>
  </si>
  <si>
    <t>CW/CA IMPLEMENTATION STATE………………………………………………………………………………………….</t>
  </si>
  <si>
    <t>CW/CA IMPLEMENTATION ERDA………………………………………………………………………………………….</t>
  </si>
  <si>
    <t>CW/CA IMPLEMENTATION EFC………………………………………………………………………………………….</t>
  </si>
  <si>
    <t>HAZARDOUS WASTE CLEANUP ACCOUNT………………………………………………………………………………………….</t>
  </si>
  <si>
    <t>YOUTH FACILITIES IMPROVEMENT………………………………………………………………………………………….</t>
  </si>
  <si>
    <t>HOUSING ASSISTANCE………………………………………………………………………………………….</t>
  </si>
  <si>
    <t>HOUSING PROG FUND - HOUSING TRUST FUND CORPORATION………………………………………………………………………………………….</t>
  </si>
  <si>
    <t>HOUSING PROG FUND - DEPT OF SOCIAL SERVICES………………………………………………………………………………………….</t>
  </si>
  <si>
    <t>HOUSING PROG FUND - HFA………………………………………………………………………………………….</t>
  </si>
  <si>
    <t>HIGHWAY FACILITY PURPOSE………………………………………………………………………………………….</t>
  </si>
  <si>
    <t>NY RACING ACCOUNT………………………………………………………………………………………….</t>
  </si>
  <si>
    <t>OPWDD - STATE FACILITIES PRE 12/99………………………………………………………………………………………….</t>
  </si>
  <si>
    <t>DSAS - COMMUNITY FACILITIES………………………………………………………………………………………….</t>
  </si>
  <si>
    <t>OMH - COMMUNITY FACILITIES………………………………………………………………………………………….</t>
  </si>
  <si>
    <t>OPWDD - COMMUNITY FACILITIES………………………………………………………………………………………….</t>
  </si>
  <si>
    <t>OASAS - COMMUNITY FACILITIES………………………………………………………………………………………….</t>
  </si>
  <si>
    <t>DASNY - OMH ADMIN………………………………………………………………………………………….</t>
  </si>
  <si>
    <t>DASNY - OPWDD ADMIN………………………………………………………………………………………….</t>
  </si>
  <si>
    <t>DASNY - OASAS ADMIN………………………………………………………………………………………….</t>
  </si>
  <si>
    <t>OMH - STATE FACILITIES………………………………………………………………………………………….</t>
  </si>
  <si>
    <t>OPWDD - STATE FACILITIES………………………………………………………………………………………….</t>
  </si>
  <si>
    <t>OASAS - STATE FACILITIES………………………………………………………………………………………….</t>
  </si>
  <si>
    <t>CORRECTIONAL FACILITY CAPITAL IMPROVEMENT………………………………………………………………………………………….</t>
  </si>
  <si>
    <t>DOCCS - REHABILITATION PROJECTS………………………………………………………………………………………….</t>
  </si>
  <si>
    <t>STORM RECOVERY ACCOUNT………………………………………………………………………………………….</t>
  </si>
  <si>
    <t>TOTAL CAPITAL AND BOND REIMBURSABLE FUNDS………………………………………………………………………………………….</t>
  </si>
  <si>
    <t>OGS CONVENTION CENTER ACCOUNT………………………………………………………………………………………….</t>
  </si>
  <si>
    <t>TOTAL ENTERPRISE FUNDS………………………………………………………………………………………….</t>
  </si>
  <si>
    <t>GRAND TOTAL………………………………………………………………………………………….</t>
  </si>
  <si>
    <t>TOTAL INTERNAL SERVICE FUNDS………………………………………………………………………………………….</t>
  </si>
  <si>
    <t>CIVIL SERVICE EHS OCCUPATIONAL HEALTH PROGRAM………………………………………………………………………………………….</t>
  </si>
  <si>
    <t>BANKING SERVICES ACCOUNT………………………………………………………………………………………….</t>
  </si>
  <si>
    <t>CULTURAL RESOURCE SURVEY………………………………………………………………………………………….</t>
  </si>
  <si>
    <t>NEIGHBOR WORK PROJECT………………………………………………………………………………………….</t>
  </si>
  <si>
    <t>AUTOMATIC / PRINT CHARGEBACKS………………………………………………………………………………………….</t>
  </si>
  <si>
    <t>OFFICE OF INFORMATION TECHNOLOGY SERVICES/ NYT………………………………………………………………………………………….</t>
  </si>
  <si>
    <t>DATA CENTER ACCOUNT………………………………………………………………………………………….</t>
  </si>
  <si>
    <t>DOMESTIC VIOLENCE GRANT………………………………………………………………………………………….</t>
  </si>
  <si>
    <t>CENTRALIZED TECHNOLOGY SERVICES………………………………………………………………………………………….</t>
  </si>
  <si>
    <t>LABOR CONTACT CENTER………………………………………………………………………………………….</t>
  </si>
  <si>
    <t>HUMAN SERVICES CONTACT CENTER………………………………………………………………………………………….</t>
  </si>
  <si>
    <t>TAX CONTACT CENTER………………………………………………………………………………………….</t>
  </si>
  <si>
    <t>EXECUTIVE DIRECTION INTERNAL AUDIT………………………………………………………………………………………….</t>
  </si>
  <si>
    <t>CIO INFORMATION TECHNOLOGY CENTRALIZED SERVICES………………………………………………………………………………………….</t>
  </si>
  <si>
    <t>HEALTH INSURANCE INTERNAL SERVICE………………………………………………………………………………………….</t>
  </si>
  <si>
    <t>CIVIL SERVICE EMPLOYEE BENEFITS DIV ADM ACCOUNT………………………………………………………………………………………….</t>
  </si>
  <si>
    <t>CORRECTIONAL INDUSTRIES INTERNAL SERVICE………………………………………………………………………………………….</t>
  </si>
  <si>
    <t>CENTRALIZED SERVICES - FLEET MANAGEMENT………………………………………………………………………………………….</t>
  </si>
  <si>
    <t>CENTRALIZED SERVICES - PRINTING………………………………………………………………………………………….</t>
  </si>
  <si>
    <t>CENTRALIZED SERVICES - REAL PROPERTY LABOR………………………………………………………………………………………….</t>
  </si>
  <si>
    <t>CENTRALIZED SERVICES - DONATED FOODS………………………………………………………………………………………….</t>
  </si>
  <si>
    <t>CENTRALIZED SERVICES - FEDERAL PERSONAL PROPERTY………………………………………………………………………………………….</t>
  </si>
  <si>
    <t>CENTRALIZED SERVICES - CONSTRUCTION SERVICES………………………………………………………………………………………….</t>
  </si>
  <si>
    <t>CENTRALIZED SERVICES - PASNY………………………………………………………………………………………….</t>
  </si>
  <si>
    <t>CENTRALIZED SERVICES - ADMINISTRATIVE SUPPORT………………………………………………………………………………………….</t>
  </si>
  <si>
    <t>CENTRALIZED SERVICES - DESIGN AND CONSTRUCTION………………………………………………………………………………………….</t>
  </si>
  <si>
    <t>CENTRALIZED SERVICES - INSURANCE SERVICE………………………………………………………………………………………….</t>
  </si>
  <si>
    <t>CENTRALIZED SERVICES - SECURITY CARD ACCESS………………………………………………………………………………………….</t>
  </si>
  <si>
    <t>CENTRALIZED SERVICES - COPS………………………………………………………………………………………….</t>
  </si>
  <si>
    <t>CENTRALIZED SERVICES - FOOD SERVICES………………………………………………………………………………………….</t>
  </si>
  <si>
    <t>CENTRALIZED SERVICES - HOMER FOLKS………………………………………………………………………………………….</t>
  </si>
  <si>
    <t>DOWNSTATE WAREHOUSE………………………………………………………………………………………….</t>
  </si>
  <si>
    <t>BUILDING ADMINISTRATION ACCOUNT………………………………………………………………………………………….</t>
  </si>
  <si>
    <t>LEASE SPACE INITIATIVE………………………………………………………………………………………….</t>
  </si>
  <si>
    <t>OGS ENTERPRISE CONTRACTING………………………………………………………………………………………….</t>
  </si>
  <si>
    <t>NYS MEDIA CENTER………………………………………………………………………………………….</t>
  </si>
  <si>
    <t>BUSINESS SERVICES CENTER………………………………………………………………………………………….</t>
  </si>
  <si>
    <t>ARCHIVES RECORD MANAGEMENT………………………………………………………………………………………….</t>
  </si>
  <si>
    <t>FEDERAL SINGLE AUDIT………………………………………………………………………………………….</t>
  </si>
  <si>
    <t>Justice Center for the Protection of People with Special Needs………………………………….</t>
  </si>
  <si>
    <t xml:space="preserve">    TOTAL SPECIAL EMERGENCY......................................................................</t>
  </si>
  <si>
    <t xml:space="preserve">    TOTAL ENTERPRISE......................................................................................</t>
  </si>
  <si>
    <t xml:space="preserve">    TOTAL FIDUCIARY FUNDS..................................................................................</t>
  </si>
  <si>
    <t>HEALTH -  SPARCS ACCOUNT………………………………………………………………………………………….</t>
  </si>
  <si>
    <t>STATE POLICE MOTOR VEHICLE ENFORCE ACCOUNT………………………………………………………………………………………….</t>
  </si>
  <si>
    <t>Fund Structure and List of Joint Custody Funds</t>
  </si>
  <si>
    <t>March 31, 2020</t>
  </si>
  <si>
    <t>Office of Indigent Legal Services….……………………………………</t>
  </si>
  <si>
    <t>Judicial Screening ………………………………………………………………..</t>
  </si>
  <si>
    <t>Adirondack Park Agency………………………………………………………………………………………………………….…….</t>
  </si>
  <si>
    <t>Agriculture and Markets, Department of…………………………………………………..…………………………...….</t>
  </si>
  <si>
    <t>State Fair……………………………………………………...………………………………………………………………………....……</t>
  </si>
  <si>
    <t>Alcoholic Beverage Control, Division of………………….…………………………..…..………………….………………………....</t>
  </si>
  <si>
    <t>Alcoholism and Substance Abuse Services, Office of……………………………………...…..……………...…….</t>
  </si>
  <si>
    <t>Kingsboro Addiction Treatment Center………………………………..………….………………...…………………...….</t>
  </si>
  <si>
    <t>Legislative Task Force on Demographic Research and Reapportionment………………………………………………</t>
  </si>
  <si>
    <t>New York State Assembly……………………………………………………………….……………………………...……....……</t>
  </si>
  <si>
    <t>Budget, Division of the………………………………….………………….……..……………………………………….….…..……</t>
  </si>
  <si>
    <t>Children and Family Services, Office of……………………………...…………………………………………………....….</t>
  </si>
  <si>
    <t>College of Staten Island……………………………………...……………………………….…………………………………….….</t>
  </si>
  <si>
    <t>Hunter College………………………..……………………………..…….………………………………………………………….……..</t>
  </si>
  <si>
    <t>John Jay College……………………………………………………..…………………………….………………………………...……</t>
  </si>
  <si>
    <t>Lehman College…………………………………………………..………………………..………………………………………….…….</t>
  </si>
  <si>
    <t>New York City College of Technology………………………….………………...………...…………………………….…..</t>
  </si>
  <si>
    <t>School of Journalism…………………..……………………..…………...………...……………………………………...………...</t>
  </si>
  <si>
    <t>School of Law………………………………………………………...………………………………………..…………………..……..</t>
  </si>
  <si>
    <t>University Accounting Office - Accounts Payable………………………………………….....……………………….…..</t>
  </si>
  <si>
    <t>York College………………………………………………...……………………………………………………………………………......</t>
  </si>
  <si>
    <t>Civil Service, Department of………………………………………………………….……………………………...………..………</t>
  </si>
  <si>
    <t>Correction, State Commission of…………………………………………………………………..………………………….…..</t>
  </si>
  <si>
    <t>Adirondack Correctional Facility……………………………………..…………………………..……………………….…….…</t>
  </si>
  <si>
    <t>Albion Correctional Facility………………………………………………………………………………………..…….…….....…</t>
  </si>
  <si>
    <t>Altona Correctional Facility……………………………………………………………………………..……………...…………</t>
  </si>
  <si>
    <t>Attica Correctional Facility…………………………………………………………………….………………………………..…....</t>
  </si>
  <si>
    <t>Auburn Correctional Facility………………………………………………..……………………………………………………..…..</t>
  </si>
  <si>
    <t>Bare Hill Correctional Facility…………………………………………..…………………………………………………...…….</t>
  </si>
  <si>
    <t>Bedford Hills Correctional Facility……………………………………...………………………………………...……...…...….</t>
  </si>
  <si>
    <t>Cape Vincent Correctional Facility………………………………….…………………………….…………………………...….</t>
  </si>
  <si>
    <t>Cayuga Correctional Facility……………………………………………………………………..................................…..</t>
  </si>
  <si>
    <t>Central Pharmacy…………………………………………………..………………………………………………………………....…..</t>
  </si>
  <si>
    <t>Clinton Correctional Facility………………………………………………………………………………………………………...…</t>
  </si>
  <si>
    <t>Collins Correctional Facility……………………………………………………………………...…………………………………..…</t>
  </si>
  <si>
    <t>Coxsackie Correctional Facility…………………………………………..……………………………………………………..….</t>
  </si>
  <si>
    <t>Downstate Correctional Facility………………………………………….…………………………………………………….....….</t>
  </si>
  <si>
    <t>Edgecombe Correctional Facility……………………………………………………………….…………………………...……</t>
  </si>
  <si>
    <t>Elmira Correctional Facility……………………………………………………………………………………………………….....</t>
  </si>
  <si>
    <t>Fishkill Correctional Facility…………………………………………………………………………………………………….....…</t>
  </si>
  <si>
    <t>Five Points Correctional Facility…………………………………...………………………………………………………..…….</t>
  </si>
  <si>
    <t>Franklin Correctional Facility………………………………………….……………………………………………….…...…...</t>
  </si>
  <si>
    <t>Greene Correctional Facility……………………………………………………………………………………………...….…….</t>
  </si>
  <si>
    <t>Green Haven Correctional Facility………………………………………………………...…………………………..…….….</t>
  </si>
  <si>
    <t>Groveland Correctional Facility……………………………………….…………………………………………...………...…..</t>
  </si>
  <si>
    <t>Hale Creek Alcohol and Substance Abuse Correctional Treatment Center …………………………………………...………………………</t>
  </si>
  <si>
    <t>Hudson Correctional Facility………………………………………………………………...….……………………………….…..</t>
  </si>
  <si>
    <t>Lakeview Shock Incarceration Correctional Facility……………………………………………..…………………..…</t>
  </si>
  <si>
    <t>Lincoln Correctional Facility………………………………………………………………..……………………………...……..</t>
  </si>
  <si>
    <t>Livingston Correctional Facility…………………………………..………………………………………………………..….…..</t>
  </si>
  <si>
    <t>Marcy Correctional Facility………………………………………..………………………………………………………...………</t>
  </si>
  <si>
    <t>Mid-State Correctional Facility……………………………………..……………………………..……………………………....</t>
  </si>
  <si>
    <t>Mohawk Correctional Facility………………………………………...…………………………………………..…………….….</t>
  </si>
  <si>
    <t>New York City Central Administration…………………………..…………………………………………………...…...…..</t>
  </si>
  <si>
    <t>Ogdensburg Correctional Facility……………………………………………………………….………………………......………</t>
  </si>
  <si>
    <t>Operations - Central Office……………………………………………………………..…………………………………..………….</t>
  </si>
  <si>
    <t>Orleans Correctional Facility……………………………………….………………………………………………………...……..</t>
  </si>
  <si>
    <t>Otisville Correctional Facility……………………………………………………………..…………………………………..……….</t>
  </si>
  <si>
    <t>Queensboro Correctional Facility………………………………………...…………………………………………………......…</t>
  </si>
  <si>
    <t>Riverview Correctional Facility……………………………………………………………….…………………………………...…..</t>
  </si>
  <si>
    <t>Rochester Correctional Facility……………………………………………………………...…………………………….………..</t>
  </si>
  <si>
    <t>Shawangunk Correctional Facility…………………………………...………………………………………………………..…..</t>
  </si>
  <si>
    <t>Sing Sing Correctional Facility………………………………………………………………..………………………………..……</t>
  </si>
  <si>
    <t>Southport Correctional Facility…………………………………….…………………………………………………………..…..</t>
  </si>
  <si>
    <t>Sullivan Correctional Facility…………………………………………..…………………………………………………………....</t>
  </si>
  <si>
    <t>Taconic Correctional Facility……………………………………………………………………………………………….……..….</t>
  </si>
  <si>
    <t>Ulster Correctional Facility…………………………………………..………………………………………………………....…….</t>
  </si>
  <si>
    <t>Upstate Correctional Facility………………………………………………………………………………………………….....…..</t>
  </si>
  <si>
    <t>Wallkill Correctional Facility……………………………………………………………………………………………………….…</t>
  </si>
  <si>
    <t>Washington Correctional Facility……………………………………………………………………………………….…..…….</t>
  </si>
  <si>
    <t>Watertown Correctional Facility…………………………………………………………………………………………….…….</t>
  </si>
  <si>
    <t>Wende Correctional Facility……………………………………………………………………………………………………...…..</t>
  </si>
  <si>
    <t>Willard Drug Treatment Center………………………………………………………………….....…………………………....</t>
  </si>
  <si>
    <t>Woodbourne Correctional Facility………………………………………………………………......……………………..….</t>
  </si>
  <si>
    <t>Wyoming Correctional Facility………………………………………...…………………………..…………………………..…</t>
  </si>
  <si>
    <t>Criminal Justice Services, Division of………………….…………………..………………….……………………………...…..</t>
  </si>
  <si>
    <t>Batavia School for the Blind……………………………………………………………...….…...…………………………….….</t>
  </si>
  <si>
    <t>Rome School for the Deaf…………………………………………...…………………………..……………………………….....</t>
  </si>
  <si>
    <t>Environmental Conservation, Department of…………………………………………….……………………………..……</t>
  </si>
  <si>
    <t>Financial Control Board for New York City…………………………………………………………..….….………………...…</t>
  </si>
  <si>
    <t>Financial Services, Department of……………………………………………………………………………...………………….</t>
  </si>
  <si>
    <t>Health, Department of……………………………………………………………...……...………………………………………....</t>
  </si>
  <si>
    <t>Helen Hayes Hospital……………………………………………….…………………………………………………………...….….</t>
  </si>
  <si>
    <t>Medicaid Inspector General, Office of……………………………………………………………………………………...….</t>
  </si>
  <si>
    <t>New York State Veterans' Home at Montrose……………………………………………………………………..…..….</t>
  </si>
  <si>
    <t>New York State Veterans' Home at Oxford…………………………………………………………………………..….…..</t>
  </si>
  <si>
    <t>New York State Veterans' Home at St Albans…………………………………………………....…………………...……</t>
  </si>
  <si>
    <t>Western New York Veterans' Home at Batavia……………………...……………………………………………...…..</t>
  </si>
  <si>
    <t>Human Rights, Division of………………………………………………………………………....….…..………………..……..</t>
  </si>
  <si>
    <t>Inspector General, Office of the State………………………………………………………………………………….....….</t>
  </si>
  <si>
    <t>Justice Center for the Protection of People with Special Needs………...…...…………..………………..…</t>
  </si>
  <si>
    <t>Labor, Department of…………………………………………………..………………………………………………………....….</t>
  </si>
  <si>
    <t>Lake George Park Commission……………………………………...………………………….…….………………………....</t>
  </si>
  <si>
    <t>Attorney General, Office of the………………………………………………..………………………………………………..….</t>
  </si>
  <si>
    <t>Medicaid Fraud Control……………………………………………………..…….…………………………………………….……</t>
  </si>
  <si>
    <t>Brooklyn Children's Psychiatric Center…………………………………..……………...………………………………..…..</t>
  </si>
  <si>
    <t>Bronx Children's Psychiatric Center…………………………………...…………………….…………………………...……</t>
  </si>
  <si>
    <t>Bronx Psychiatric Center………………………………………..………………………….………………….……………………...……</t>
  </si>
  <si>
    <t>Buffalo Psychiatric Center…………………………………………………...……………………...……………………………….....</t>
  </si>
  <si>
    <t>Capital District Psychiatric Center………………………………………...…….………………………………….…………..</t>
  </si>
  <si>
    <t>Central New York Psychiatric Center……………………..…………………………..……………………………….……….</t>
  </si>
  <si>
    <t>Creedmoor Psychiatric Center…………………………………………...……………….………………………………..……</t>
  </si>
  <si>
    <t>Elmira Psychiatric Center…………………………………………………..…………...………………………………………..……</t>
  </si>
  <si>
    <t>Greater Binghamton Health Center…………………………………………...……………………………..…………...….</t>
  </si>
  <si>
    <t>Kingsboro Psychiatric Center……………………………………………………..……….…………………………………….….</t>
  </si>
  <si>
    <t>Kirby Forensic Psychiatric Center……………………………….……………………………………………………...………..</t>
  </si>
  <si>
    <t>Manhattan Psychiatric Center……………………………………………….…………………..……………………………...….</t>
  </si>
  <si>
    <t>Mental Health, Office of………………………………………………….…………………...………………………………….….</t>
  </si>
  <si>
    <t>Mid-Hudson Forensic Psychiatric Center……………………………………..……………..…………………………..…</t>
  </si>
  <si>
    <t>Mohawk Valley Psychiatric Center…………………………………………...………………………………………..……….</t>
  </si>
  <si>
    <t>Nathan Kline Institute………………………………………………………….………………………………………...………….….</t>
  </si>
  <si>
    <t>New York State Psychiatric Institute…………………………………...………………………………………...…….……..</t>
  </si>
  <si>
    <t>Sagamore Children's Psychiatric Center…………………………………………....………………………...…….……….</t>
  </si>
  <si>
    <t>South Beach Psychiatric Center………………………………………..………………………………...…….</t>
  </si>
  <si>
    <t>Western New York Children's Psychiatric Center……………………...……………….…………………….....…….</t>
  </si>
  <si>
    <t>Motor Vehicles, Department of……………………………………….………………………….………………………...……</t>
  </si>
  <si>
    <t>Brooklyn DDSO…………………………………………………..……………….………...……….…</t>
  </si>
  <si>
    <t>Metro New York DDSO……………………………………………………….….…………………………………………....……..</t>
  </si>
  <si>
    <t>Public Service, Department of……………………………………………...……………………………..………………………..….</t>
  </si>
  <si>
    <t>New York State Police - Troop L………………………………………………………………….………...………………...…….</t>
  </si>
  <si>
    <t>SUNY at Buffalo……………………………………………………….…………………………………………………………..……...</t>
  </si>
  <si>
    <t>Taxation and Finance, Department of…………………………………………………………………………..….……………</t>
  </si>
  <si>
    <t>10th Judicial District Nassau County…………………………………………………….………………………………...……..</t>
  </si>
  <si>
    <t>Workers' Compensation Board………………………………………..……………………………………………………...…..</t>
  </si>
  <si>
    <t>PUBLIC BENEFIT CORPORATIONS:</t>
  </si>
  <si>
    <t>Development Authority of the North Country:</t>
  </si>
  <si>
    <t>Regional Economic Development Program……………………………………………….</t>
  </si>
  <si>
    <t>New York Racing Association - Economic Development…………………..</t>
  </si>
  <si>
    <t>TOTAL LOCAL ASSISTANCE ACCOUNT.................................................................................................................</t>
  </si>
  <si>
    <t>High Risk Targeted Investment Program………………………………………</t>
  </si>
  <si>
    <t>TOTAL STATE OPERATIONS ACCOUNT.................................................................................................................................................</t>
  </si>
  <si>
    <t>TOTAL GENERAL FUND.....................................................................................................................................................</t>
  </si>
  <si>
    <t xml:space="preserve">Medical Marihuana Trust </t>
  </si>
  <si>
    <t>CENTRALIZED SERVICES - INFORMATION RESOURCE MANAGEMENT………………………………………………………………………………………….</t>
  </si>
  <si>
    <t>CYBER SECURITY INTRUSION ACCOUNT………………………………………………………………………………………….</t>
  </si>
  <si>
    <t>HOUSING PROG FUND - AFFORD HOUSING-CORPORATION………………………………………………………………………………………….</t>
  </si>
  <si>
    <t>STATE SPECIAL REVENUE FUNDS………………………………………………………………………………………………………………………</t>
  </si>
  <si>
    <t>State Finance Law, §98-b</t>
  </si>
  <si>
    <t>State Police Motor Vehicle Law Enforcement and Motor Vehicle Theft</t>
  </si>
  <si>
    <t xml:space="preserve">and Insurance Fraud Prevention </t>
  </si>
  <si>
    <t>State Finance Law, §71, §72, §73, §92-h  and §92-z</t>
  </si>
  <si>
    <t>TOTAL DEBT OUTSTANDING………………………..</t>
  </si>
  <si>
    <t>State Guaranteed Authority Debt…………………………………..</t>
  </si>
  <si>
    <t xml:space="preserve">Moral Obligation Debt…………………………………………..  </t>
  </si>
  <si>
    <t>Transitional Finance Agency (TFA)…………………………..</t>
  </si>
  <si>
    <t xml:space="preserve">Sales Tax Asset Receivable Corporation (STARC)………..  </t>
  </si>
  <si>
    <t xml:space="preserve">Municipal Bond Bank Agency (MBBA)………………………….     </t>
  </si>
  <si>
    <t xml:space="preserve">Tobacco Settlement Financing Corporation………………..     </t>
  </si>
  <si>
    <t xml:space="preserve">  Obligation Debt……………………………………………..</t>
  </si>
  <si>
    <t xml:space="preserve">Lease/Purchase and Contractual               </t>
  </si>
  <si>
    <t>General Obligation Debt………………………………………….</t>
  </si>
  <si>
    <t xml:space="preserve">DEBT OUTSTANDING AS OF MARCH 31 </t>
  </si>
  <si>
    <t xml:space="preserve">   Per Capita…………………………….  </t>
  </si>
  <si>
    <t xml:space="preserve">   Change from Prior Year……………...   </t>
  </si>
  <si>
    <t xml:space="preserve">   Millions of Dollars……………………..</t>
  </si>
  <si>
    <t>Obligation Debt</t>
  </si>
  <si>
    <t xml:space="preserve">Lease/Purchase and Contractual     </t>
  </si>
  <si>
    <t>General Obligation Debt</t>
  </si>
  <si>
    <t xml:space="preserve">STATE SUPPORTED DEBT OUTSTANDING AS OF MARCH 31 PER CAPITA (*)         </t>
  </si>
  <si>
    <t xml:space="preserve">   Per Capita……………………………………………          </t>
  </si>
  <si>
    <t xml:space="preserve">   Change from Prior Year………………………………..</t>
  </si>
  <si>
    <t xml:space="preserve">   Millions of Dollars…………………………………. </t>
  </si>
  <si>
    <t xml:space="preserve">   Per Capita……………………………………………           </t>
  </si>
  <si>
    <t xml:space="preserve">   Change from Prior Year…………………………………</t>
  </si>
  <si>
    <t xml:space="preserve">   Millions of Dollars…………………………………..  </t>
  </si>
  <si>
    <t>SUNY Dormitory Facilities Revenue Bonds</t>
  </si>
  <si>
    <t xml:space="preserve">   Per Capita……………………………………………             </t>
  </si>
  <si>
    <t xml:space="preserve">   Change from Prior Year………………………………….   </t>
  </si>
  <si>
    <t xml:space="preserve">Sales Tax Asset Receivable Corporation (STARC)       </t>
  </si>
  <si>
    <t xml:space="preserve">   Per Capita……………………………………………            </t>
  </si>
  <si>
    <t xml:space="preserve">   Change from Prior Year………………………………..   </t>
  </si>
  <si>
    <t xml:space="preserve">Municipal Bond Bank Agency (MBBA)   </t>
  </si>
  <si>
    <t xml:space="preserve">   Per Capita……………………………………………        </t>
  </si>
  <si>
    <t xml:space="preserve">   Change from Prior Year……………………………….</t>
  </si>
  <si>
    <t xml:space="preserve">Tobacco Settlement Financing Corporation     </t>
  </si>
  <si>
    <t xml:space="preserve">   Change from Prior Year……………………………….   </t>
  </si>
  <si>
    <t xml:space="preserve">STATE FUNDED DEBT OBLIGATIONS OUTSTANDING AS OF MARCH 31 PER CAPITA (*)         </t>
  </si>
  <si>
    <t xml:space="preserve">   Per Capita………………………………..…..…..                                                                      </t>
  </si>
  <si>
    <t xml:space="preserve">   Change from Prior Year……………..…                                  </t>
  </si>
  <si>
    <t xml:space="preserve">   Millions of Dollars……………………….                              </t>
  </si>
  <si>
    <t xml:space="preserve">   Per Capita……………………………………………                                  </t>
  </si>
  <si>
    <t xml:space="preserve">   Change from Prior Year………………………………                                           </t>
  </si>
  <si>
    <t xml:space="preserve">   Millions of Dollars……………………………………………                                   </t>
  </si>
  <si>
    <t>State Guaranteed Authority Debt</t>
  </si>
  <si>
    <t xml:space="preserve">   Per Capita…………………………...…….                                </t>
  </si>
  <si>
    <t xml:space="preserve">   Change from Prior Year…………..                              </t>
  </si>
  <si>
    <t xml:space="preserve">   Millions of Dollars…………………..                           </t>
  </si>
  <si>
    <t xml:space="preserve">   Per Capita………………...……………..                               </t>
  </si>
  <si>
    <t xml:space="preserve">   Change from Prior Year…………..                                     </t>
  </si>
  <si>
    <t xml:space="preserve">   Millions of Dollars…………………..                    </t>
  </si>
  <si>
    <t xml:space="preserve">Moral Obligation Debt  </t>
  </si>
  <si>
    <t xml:space="preserve">   Per Capita………………………...……                     </t>
  </si>
  <si>
    <t xml:space="preserve">   Change from Prior Year…………..                         </t>
  </si>
  <si>
    <t xml:space="preserve">   Millions of Dollars…………………………..       </t>
  </si>
  <si>
    <t xml:space="preserve">STATE RELATED DEBT OBLIGATIONS OUTSTANDING AS OF MARCH 31 PER CAPITA (*)      </t>
  </si>
  <si>
    <t xml:space="preserve">        Returns……….....................................................................................</t>
  </si>
  <si>
    <t xml:space="preserve">        Racing and Exhibitions....................................................</t>
  </si>
  <si>
    <t xml:space="preserve"> Racing and Exhibitions..........................................</t>
  </si>
  <si>
    <t xml:space="preserve">     Returns..............................................................................</t>
  </si>
  <si>
    <t xml:space="preserve">     Racing and Exhibitions .....................................................</t>
  </si>
  <si>
    <t xml:space="preserve">        Racing and Exhibitions……….........................................</t>
  </si>
  <si>
    <t xml:space="preserve">         Other Public Health...............................................................................................</t>
  </si>
  <si>
    <t xml:space="preserve">           and Miscellaneous......................................................…………………..</t>
  </si>
  <si>
    <t>HEALTH CARE</t>
  </si>
  <si>
    <t xml:space="preserve">          Transportation Purposes (excluding MTA):</t>
  </si>
  <si>
    <t xml:space="preserve">(**)     Legislation authorizing the issuance of Rebuild and Renew New York Transportation Bonds only specified the total amount of bonds authorized to be issued for transportation purposes (excluding MTA).   </t>
  </si>
  <si>
    <t>Secured Hospital Debt</t>
  </si>
  <si>
    <t>LEASE/PURCHASE AND OTHER FINANCING AGREEMENT DISBURSEMENTS</t>
  </si>
  <si>
    <t>STATEMENT OF APPROPRIATION TRANSACTIONS (IN FORCE)</t>
  </si>
  <si>
    <t>BALANCE OF</t>
  </si>
  <si>
    <t>BUDGET PERIOD</t>
  </si>
  <si>
    <t>EXPENDITURES</t>
  </si>
  <si>
    <t xml:space="preserve">COMBINED STATEMENT OF RECEIPTS AND OTHER FINANCING RESOURCES    </t>
  </si>
  <si>
    <t>Justice Center for the Protection of People with Special Needs…………..</t>
  </si>
  <si>
    <t>Office of Information Technology Services……………………………..</t>
  </si>
  <si>
    <t>Debt Service Funds - Lease/Purchase and Other Financing Agreement Disbursements</t>
  </si>
  <si>
    <t>Lease/Purchase and Other Contractual Financing Obligations:</t>
  </si>
  <si>
    <t xml:space="preserve">COMBINED STATEMENT OF RECEIPTS AND OTHER FINANCING RESOURCES   </t>
  </si>
  <si>
    <t xml:space="preserve">       Support and Regulate Business.......................................................</t>
  </si>
  <si>
    <t xml:space="preserve">       Transportation......................................................................................</t>
  </si>
  <si>
    <t xml:space="preserve">       Public Safety.......................................................................................</t>
  </si>
  <si>
    <t xml:space="preserve">     Personal Service......................................................................................</t>
  </si>
  <si>
    <t xml:space="preserve">  Capital Projects.............................................................................................</t>
  </si>
  <si>
    <t xml:space="preserve">       Public Welfare..............................................................................................</t>
  </si>
  <si>
    <t xml:space="preserve">  Federal Receipts.............................................................................................</t>
  </si>
  <si>
    <t xml:space="preserve">       Public Safety...............................................................................................</t>
  </si>
  <si>
    <t xml:space="preserve">       Support and Regulate Business...............................................................................................</t>
  </si>
  <si>
    <t xml:space="preserve">       Transportation.................................................................................................</t>
  </si>
  <si>
    <t xml:space="preserve">     Non-Personal Service...........................................................................</t>
  </si>
  <si>
    <t>Secured Hospital Debt…………………………………</t>
  </si>
  <si>
    <t>SUNY Dormitory Facilities Revenue Bonds………………</t>
  </si>
  <si>
    <t>Moriah Shock Incarceration Correctional Facility………………..…………………………………………….….…..</t>
  </si>
  <si>
    <r>
      <t xml:space="preserve">     Improvements of the Nineties (ACTION) </t>
    </r>
    <r>
      <rPr>
        <sz val="12"/>
        <rFont val="Arial"/>
        <family val="2"/>
      </rPr>
      <t>....................................................................................................................................</t>
    </r>
  </si>
  <si>
    <t xml:space="preserve">  School Tax Relief (STAR)…………………………………………</t>
  </si>
  <si>
    <t>Lieutenant Governor ……………………………...…...…………………………..</t>
  </si>
  <si>
    <t xml:space="preserve">    Housing Finance Agency………………………………………………………………………………………………………………………………………………….</t>
  </si>
  <si>
    <t xml:space="preserve">    Dormitory Authority.………………………………………………………………………………………………………………………..</t>
  </si>
  <si>
    <t xml:space="preserve">    City University of New York.……………………………………………………………………………………</t>
  </si>
  <si>
    <t>All Other..................................................................................................</t>
  </si>
  <si>
    <t>Queens Facility Wide………………………………………….…………………………..</t>
  </si>
  <si>
    <t xml:space="preserve">COMBINING STATEMENT OF SELECTED DEPARTMENTAL DISBURSEMENTS        </t>
  </si>
  <si>
    <t xml:space="preserve">Regulate Business    </t>
  </si>
  <si>
    <r>
      <t xml:space="preserve">Park and Recreation Land Acquisition </t>
    </r>
    <r>
      <rPr>
        <sz val="12"/>
        <rFont val="Arial"/>
        <family val="2"/>
      </rPr>
      <t>....................................................................................................................................</t>
    </r>
  </si>
  <si>
    <r>
      <t xml:space="preserve">Outdoor Recreation Development </t>
    </r>
    <r>
      <rPr>
        <sz val="12"/>
        <rFont val="Arial"/>
        <family val="2"/>
      </rPr>
      <t>....................................................................................................................................</t>
    </r>
  </si>
  <si>
    <t xml:space="preserve">Other legislative actions represent additional appropriations enacted outside of the Executive budget process (i.e., deficiency and supplemental appropriation bills) and increases or reductions by the Legislature to a prior year appropriation.         </t>
  </si>
  <si>
    <t>2015-16</t>
  </si>
  <si>
    <t>Environmental Quality (1972):</t>
  </si>
  <si>
    <t xml:space="preserve">          Land Acquisition/Development/Restoration/Forests....................................................................................................................................</t>
  </si>
  <si>
    <t>33050-33099</t>
  </si>
  <si>
    <t>Dedicated Infrastructure Investment Fund</t>
  </si>
  <si>
    <t>State Finance Law, §93-b</t>
  </si>
  <si>
    <t xml:space="preserve">   New York State Thruway Authority..…………………………….</t>
  </si>
  <si>
    <t xml:space="preserve">       1987…………………………………………………………………………………………………..</t>
  </si>
  <si>
    <t xml:space="preserve">        Audit.........................................................................................</t>
  </si>
  <si>
    <t>MEDICAL</t>
  </si>
  <si>
    <t>TRUST</t>
  </si>
  <si>
    <t>(23750-23799)</t>
  </si>
  <si>
    <t>Eastern Correctional Facility…………………………………………………………..…………………………………………..…</t>
  </si>
  <si>
    <t>2nd Judicial District Kings County………………………………………………………..</t>
  </si>
  <si>
    <t>Note to users: This Excel file contains formulas.</t>
  </si>
  <si>
    <t>TRANSFERS (*)</t>
  </si>
  <si>
    <t>ACTIONS (**)</t>
  </si>
  <si>
    <t xml:space="preserve">    Special Emergency......................................................................................</t>
  </si>
  <si>
    <t>Franchise Oversight Board…………………………………………………………………………………………………………..</t>
  </si>
  <si>
    <t>Justice Center for the Protection of People with Special Needs……………………………………………..</t>
  </si>
  <si>
    <t>Public Benefit Corporations…………………………………………………………………………………………………………………..</t>
  </si>
  <si>
    <t>State University of New York……………………………………………………………………………………………………</t>
  </si>
  <si>
    <t>Justice Center for the Protection of People with Special Needs………………………………………………</t>
  </si>
  <si>
    <t>Lake George Park Commission…………………………………………………………………………….</t>
  </si>
  <si>
    <t>State University of New York……………………………………………………………………………………………………………</t>
  </si>
  <si>
    <t>State, Department of…………………………………………………………………………………………………………………………………………………………………</t>
  </si>
  <si>
    <t>Veterans' Affairs, Division of………………………………………………………………………………………………………………..</t>
  </si>
  <si>
    <t>Elections, Board of…………………………………………………………………………………………………………………………………………………………………………..</t>
  </si>
  <si>
    <t>Lake George Park Commission…………………………………………………………………………………………………………………………………………………………….</t>
  </si>
  <si>
    <t>Public Benefit Corporations…………………………………………………………………………………………………</t>
  </si>
  <si>
    <t>Unified Court System…………………………………………………………………………………………………………………………………………………………………………………………………………………………………..</t>
  </si>
  <si>
    <t>City University Construction Fund………………………………………………………………………………</t>
  </si>
  <si>
    <t>State University of New York…………………………………………………………………………………………</t>
  </si>
  <si>
    <t>Correctional Services, Department of (Corcraft)………………………………………………………..</t>
  </si>
  <si>
    <t>Labor, Department of…………………………………………………………………………………………………………………………………………………………………………………………………………………………..</t>
  </si>
  <si>
    <t>Mental Health, Office of…………………………………………………………………………………………………………………………………………………………………………………………………………………………..</t>
  </si>
  <si>
    <t xml:space="preserve">SUMMARY OF APPROPRIATED LOANS RECEIVABLE TRANSACTIONS BY FUND, BUSINESS UNIT AND DEPARTMENT      </t>
  </si>
  <si>
    <t xml:space="preserve">SUMMARY OF APPROPRIATED LOANS RECEIVABLE TRANSACTIONS BY FUND, BUSINESS UNIT AND DEPARTMENT    </t>
  </si>
  <si>
    <t>Office for People with Developmental Disabilities……………………………………………</t>
  </si>
  <si>
    <t>National and Community Service ……………………………………</t>
  </si>
  <si>
    <t xml:space="preserve">Safety </t>
  </si>
  <si>
    <t xml:space="preserve">Government </t>
  </si>
  <si>
    <t xml:space="preserve">    Fish and Game</t>
  </si>
  <si>
    <t>March 31, 2021</t>
  </si>
  <si>
    <t xml:space="preserve">Secured Hospital Debt - Contingent </t>
  </si>
  <si>
    <t xml:space="preserve">Secured Hospital Debt - Contingent…………………………………….. </t>
  </si>
  <si>
    <t xml:space="preserve">                   Total Transportation Purposes (excluding MTA)...............................................................................................................................</t>
  </si>
  <si>
    <t>MARIHUANA</t>
  </si>
  <si>
    <t>LOCAL ASSISTANCE DISBURSEMENTS BY PROGRAM</t>
  </si>
  <si>
    <t>Governmental Funds - Local Assistance Disbursements by Program</t>
  </si>
  <si>
    <t xml:space="preserve">       General Purpose......................................................................................</t>
  </si>
  <si>
    <t xml:space="preserve">       Education...................................................................................................</t>
  </si>
  <si>
    <t xml:space="preserve">       Medicaid.................................................................................................</t>
  </si>
  <si>
    <t xml:space="preserve">       Other Social Services........................................................................................</t>
  </si>
  <si>
    <t xml:space="preserve">       Health and Environment........................................................................</t>
  </si>
  <si>
    <t xml:space="preserve">       Mental Hygiene..........................................................................................</t>
  </si>
  <si>
    <t xml:space="preserve">       Transportation.........................................................................................</t>
  </si>
  <si>
    <t xml:space="preserve">       Medicaid................................................................................................</t>
  </si>
  <si>
    <t>Department of Agriculture and Markets..............................................................................</t>
  </si>
  <si>
    <t>Department of Agriculture and Markets ......................................................................................</t>
  </si>
  <si>
    <t>Department of Agriculture and Markets.........................................................................................................</t>
  </si>
  <si>
    <t>Department of Agriculture and Markets……………………………………………….</t>
  </si>
  <si>
    <t xml:space="preserve">TAX STABILIZATION RESERVE FUND </t>
  </si>
  <si>
    <t>CENTRALIZED SERVICES - INTERAGENCY MAIL &amp; MESSENGER COURIER SERVICE………………………………………………………………………………………….</t>
  </si>
  <si>
    <t>STATE OPERATING FUNDS</t>
  </si>
  <si>
    <t xml:space="preserve">       Criminal Justice, Emergency Management &amp; Security Services          </t>
  </si>
  <si>
    <t xml:space="preserve">       Criminal Justice, Emergency Management &amp; Security Services</t>
  </si>
  <si>
    <t>Excess (Deficiency) of Receipts over Disbursements.......................</t>
  </si>
  <si>
    <t xml:space="preserve">       Total Other Financing Sources (Uses)................................................</t>
  </si>
  <si>
    <t xml:space="preserve">       Total Local Assistance Grants…………..………………………………</t>
  </si>
  <si>
    <r>
      <t xml:space="preserve">Agreements </t>
    </r>
    <r>
      <rPr>
        <b/>
        <vertAlign val="superscript"/>
        <sz val="12"/>
        <rFont val="Arial"/>
        <family val="2"/>
      </rPr>
      <t>(*)</t>
    </r>
  </si>
  <si>
    <r>
      <t>Park and Recreation Land Acquisition</t>
    </r>
    <r>
      <rPr>
        <sz val="10"/>
        <rFont val="Arial"/>
        <family val="2"/>
      </rPr>
      <t>....................................................................................................................................</t>
    </r>
  </si>
  <si>
    <r>
      <t>Pure Waters</t>
    </r>
    <r>
      <rPr>
        <sz val="10"/>
        <rFont val="Arial"/>
        <family val="2"/>
      </rPr>
      <t>....................................................................................................................................</t>
    </r>
  </si>
  <si>
    <r>
      <t>Rail Preservation</t>
    </r>
    <r>
      <rPr>
        <sz val="10"/>
        <rFont val="Arial"/>
        <family val="2"/>
      </rPr>
      <t>....................................................................................................................................</t>
    </r>
  </si>
  <si>
    <t>FISCAL YEAR ENDED</t>
  </si>
  <si>
    <t>2016-17</t>
  </si>
  <si>
    <t>Division of Criminal Justice Services……………….………………………………………….</t>
  </si>
  <si>
    <t xml:space="preserve">   Metropolitan Transportation Authority …………………………………………..</t>
  </si>
  <si>
    <t xml:space="preserve">   Power Authority …………………………………………………….</t>
  </si>
  <si>
    <t>THRUWAY AUTHORITY ACCOUNT…………………………………………………………………………..</t>
  </si>
  <si>
    <t>LAKE GEORGE PARK TRUST FUND…………………………………………….</t>
  </si>
  <si>
    <t>EMPIRE STATE PLAZA GIFT SHOP………………………………………………</t>
  </si>
  <si>
    <t>March 31, 2022</t>
  </si>
  <si>
    <t>Criminal Justice Services, Division of………………………………………………………</t>
  </si>
  <si>
    <t>SCHEDULE 14</t>
  </si>
  <si>
    <t>SCHEDULE 20a</t>
  </si>
  <si>
    <t>SCHEDULE 20b</t>
  </si>
  <si>
    <t>SCHEDULE 20c</t>
  </si>
  <si>
    <t>Division of Alcohol Beverage Control.......................................................................................................................</t>
  </si>
  <si>
    <t xml:space="preserve">SCHEDULE 24         </t>
  </si>
  <si>
    <t>SCHEDULE 25</t>
  </si>
  <si>
    <t xml:space="preserve">            SCHEDULE 28</t>
  </si>
  <si>
    <t>SCHEDULE 29</t>
  </si>
  <si>
    <t xml:space="preserve">Other Funds </t>
  </si>
  <si>
    <t>Corrections and Community Supervision (Corcraft), Department of…………………………………………………………………………..……………………………..……</t>
  </si>
  <si>
    <t>Education, State Department of:</t>
  </si>
  <si>
    <t>Elections, Board of………………………………….………………….……..………………..</t>
  </si>
  <si>
    <t>Employee Relations, Office of………………………………………….………………………………………..……………..…......................................</t>
  </si>
  <si>
    <t>Joint Commission on Public Ethics……………………………………...………………………….…….…..</t>
  </si>
  <si>
    <t>Judicial Conduct………………………………….……………………………………..……….……</t>
  </si>
  <si>
    <t>Legislative Bill Drafting Commission…………………………………………………….….……………………………………………..</t>
  </si>
  <si>
    <t>Legislature - Assembly:</t>
  </si>
  <si>
    <t>Lawyers' Fund for Client Protection………………………………...……………………………….….</t>
  </si>
  <si>
    <t>23800-23899</t>
  </si>
  <si>
    <t>Dedicated Miscellaneous State Special Revenue</t>
  </si>
  <si>
    <t>24950-24999</t>
  </si>
  <si>
    <t>Interactive Fantasy Sports</t>
  </si>
  <si>
    <t>Racing, Pari-Mutuel Wagering and Breeding Law, Article 14</t>
  </si>
  <si>
    <t>Agency Enterprise</t>
  </si>
  <si>
    <t>HIGHWAY</t>
  </si>
  <si>
    <t>USE</t>
  </si>
  <si>
    <t>(23801)</t>
  </si>
  <si>
    <t>TAX ADMIN.</t>
  </si>
  <si>
    <t xml:space="preserve">         Construction and Development of Port Facilities……………………………………………...…………………………...............................................................</t>
  </si>
  <si>
    <t xml:space="preserve">         Port Authority of New York and New Jersey - South Bronx Oak Point Link...................................................................</t>
  </si>
  <si>
    <t xml:space="preserve">         Port of Oswego Authority - Construction and Development of Port Facilities...............................</t>
  </si>
  <si>
    <t xml:space="preserve">Transitional Finance Authority (TFA)  </t>
  </si>
  <si>
    <t xml:space="preserve">      Banking Development District programs.</t>
  </si>
  <si>
    <r>
      <t>Other Funds</t>
    </r>
    <r>
      <rPr>
        <sz val="12"/>
        <rFont val="Arial"/>
        <family val="2"/>
      </rPr>
      <t>:</t>
    </r>
  </si>
  <si>
    <t>State Finance Law, §97-l</t>
  </si>
  <si>
    <t xml:space="preserve">(*)  Related expenses include remarketing fees, cost of issuance expenses, administrative fees, capital expenses and other expenses paid to the bank and/or the  </t>
  </si>
  <si>
    <t>(*) The April 1, 2015 balance has been adjusted by $529 thousand to reverse out a prior period adjustment.</t>
  </si>
  <si>
    <t>2017-18</t>
  </si>
  <si>
    <t xml:space="preserve"> MARCH 31, 2018</t>
  </si>
  <si>
    <t xml:space="preserve"> 2017-18</t>
  </si>
  <si>
    <t>MARCH 31, 2018</t>
  </si>
  <si>
    <t>Department of Motor Vehicles................................................................................................................................................</t>
  </si>
  <si>
    <t xml:space="preserve">        Power Authority ……………………...…………………………………..</t>
  </si>
  <si>
    <t>HIGHWAY USE TAX ADMIN………………………………………………………….</t>
  </si>
  <si>
    <t>AVIATION PURPOSE ACCOUNT………………………………………………………………………………..</t>
  </si>
  <si>
    <t>CAPITAL PROJECTS MISCELLANEOUS GIFTS…………………………………..</t>
  </si>
  <si>
    <t>IT CAPITAL FINANCING ACCT…………………………………………………….</t>
  </si>
  <si>
    <t>CIVIL RECOVERIES ACCOUNT……………………………………………………</t>
  </si>
  <si>
    <t>FEDERAL CAPITAL PROJECTS FUND (ALL OTHER)………………………………………………………………………………………….</t>
  </si>
  <si>
    <t>Developmental Disabilities Planning Council..................................................................................................</t>
  </si>
  <si>
    <t xml:space="preserve">   Environmental Facilities Corporation………………………………………………….</t>
  </si>
  <si>
    <t>Thruway Authority……………………………………………………………………………….</t>
  </si>
  <si>
    <t>March 31, 2023</t>
  </si>
  <si>
    <t>Public Benefit Corporations………………………………………………………</t>
  </si>
  <si>
    <t>Labor, Department of……………………………………………………………….</t>
  </si>
  <si>
    <t>INTERSTATE RECIPROCITY FOR POST SEC DISTANCE ED……………………………..</t>
  </si>
  <si>
    <t>Schedule 20a</t>
  </si>
  <si>
    <t>Schedule 20b</t>
  </si>
  <si>
    <t>Schedule 20c</t>
  </si>
  <si>
    <t>Beginning Fund Balances (*)............................................................................</t>
  </si>
  <si>
    <t>Beginning Fund Balances (*).........................................................................</t>
  </si>
  <si>
    <t xml:space="preserve">Energy Conservation Through Improved Transportation (*****): </t>
  </si>
  <si>
    <t>Transportation Capital Facilities (*****):</t>
  </si>
  <si>
    <t xml:space="preserve">Energy Conservation Through Improved Transportation (*): </t>
  </si>
  <si>
    <t>Transportation Capital Facilities (*):</t>
  </si>
  <si>
    <t>(*) Schedule omits general obligaton purposes for which no debt was outstanding at March 31</t>
  </si>
  <si>
    <t>Clean Water/Clean Air (**):</t>
  </si>
  <si>
    <t>Energy Conservation Through Improved Transportation (**):</t>
  </si>
  <si>
    <t>Housing (**):</t>
  </si>
  <si>
    <t>Rebuild New York - Transportation Infrastructure Renewal (**):</t>
  </si>
  <si>
    <t>Transportation Capital Facilities (**):</t>
  </si>
  <si>
    <t>(**) Schedule omits general obligation purposes for which there are no future debt service requirements.</t>
  </si>
  <si>
    <t xml:space="preserve">     All purposes excluding SUNY and CUNY Senior Colleges....................................................................................................................................</t>
  </si>
  <si>
    <t>STATE - SUPPORTED DEBT</t>
  </si>
  <si>
    <t>STATE - FUNDED DEBT</t>
  </si>
  <si>
    <t xml:space="preserve">SUBTOTAL - STATE - SUPPORTED DEBT………...  </t>
  </si>
  <si>
    <t>SUBTOTAL - STATE - FUNDED DEBT…………………</t>
  </si>
  <si>
    <t>STATE - RELATED DEBT</t>
  </si>
  <si>
    <t xml:space="preserve">STATE - SUPPORTED DEBT: </t>
  </si>
  <si>
    <t xml:space="preserve">TOTAL STATE - SUPPORTED DEBT:  </t>
  </si>
  <si>
    <t>TOTAL STATE - FUNDED DEBT:</t>
  </si>
  <si>
    <t>TOTAL STATE - RELATED DEBT:</t>
  </si>
  <si>
    <t>This schedule presents balances of petty cash, travel, and other cash advances (i.e., confidential, patient, and inmate work release) issued to State business units pursuant to Section 115 of the State Finance Law.  Advances are issued from business unit appropriations and cash is transferred from the State Treasury to a local bank account for appropriate use. Cash advance accounts are reimbursed periodically by vouchers audited and approved by the State Comptroller for payment out of the State Treasury.</t>
  </si>
  <si>
    <t>Education Law, §355 (8)</t>
  </si>
  <si>
    <t>Expansion of U.S. Army Fort Drum……………………………………………………….</t>
  </si>
  <si>
    <t xml:space="preserve">(*)    Population estimates are based on current information published by the U.S. Census Bureau.  </t>
  </si>
  <si>
    <t>Account</t>
  </si>
  <si>
    <t xml:space="preserve">  Higher Education……………………………………………………………………..</t>
  </si>
  <si>
    <t xml:space="preserve">FISCAL YEAR ENDED MARCH 31, 2019   </t>
  </si>
  <si>
    <t>Temporary Loans Outstanding as of March 31, 2019</t>
  </si>
  <si>
    <t>FISCAL YEAR ENDED MARCH 31, 2019</t>
  </si>
  <si>
    <t>2018-19</t>
  </si>
  <si>
    <t xml:space="preserve"> MARCH 31, 2019</t>
  </si>
  <si>
    <t xml:space="preserve">FISCAL YEAR ENDED MARCH 31, 2019  </t>
  </si>
  <si>
    <t>BUDGET PERIOD ENDED MARCH 31, 2019</t>
  </si>
  <si>
    <t>APRIL 1, 2018</t>
  </si>
  <si>
    <t>MARCH 31, 2019</t>
  </si>
  <si>
    <t xml:space="preserve"> 2018-19</t>
  </si>
  <si>
    <t xml:space="preserve">FISCAL YEAR ENDED MARCH 31, 2019     </t>
  </si>
  <si>
    <t>AS OF MARCH 31, 2019</t>
  </si>
  <si>
    <t>Governmental Funds - Schedule of Receipts, Disbursements and Other Financing Sources (Uses):  Fiscal Years 2009-10 through 2018-19</t>
  </si>
  <si>
    <t>Fiscal Years 2009-10 through 2018-19</t>
  </si>
  <si>
    <t>Governmental Funds - Schedule of Tax Receipts: Fiscal Years 2009-10 through 2018-19</t>
  </si>
  <si>
    <t>Governmental Funds - State Tax Receipts per Capita: Fiscal Years 2009-10 through 2018-19</t>
  </si>
  <si>
    <t>General Obligation Debt - Principal and Interest Payments: Fiscal Years 2009-10 through 20188-19</t>
  </si>
  <si>
    <t>State Debt Outstanding as of March 31: Fiscal Years 2009-10 through 2018-19</t>
  </si>
  <si>
    <t>State Supported Debt Outstanding as of March 31 Per Capita: Fiscal Years 2009-10 through 2018-19</t>
  </si>
  <si>
    <t>State Funded Debt Obligations Outstanding as of March 31 Per Capita: Fiscal Years 2009-10 through 2018-19</t>
  </si>
  <si>
    <t>State Related Debt Obligations Outstanding as of March 31 Per Capita: Fiscal Years 2009-10 through 2018-19</t>
  </si>
  <si>
    <t>Tax Stabilization Reserve Account - Statement of Net Cash Transactions: Fiscal Years 1945-46 through 2018-19</t>
  </si>
  <si>
    <t>Short-Term Investment Pool: Fiscal Years 2009-10 through 2018-19</t>
  </si>
  <si>
    <t>Temporary Loans Outstanding: Fiscal Years 2009-10 through 2018-19</t>
  </si>
  <si>
    <t xml:space="preserve">FISCAL YEARS 2009-10 THROUGH 2018-19     </t>
  </si>
  <si>
    <t>FISCAL YEARS 2009-10 THROUGH 2018-19</t>
  </si>
  <si>
    <t>2018 LEGISLATURE</t>
  </si>
  <si>
    <t>2018 LEGISLATIVE</t>
  </si>
  <si>
    <t>2018-2019 MONTHLY RESULTS</t>
  </si>
  <si>
    <t>March 31, 2024</t>
  </si>
  <si>
    <t>REFUNDING</t>
  </si>
  <si>
    <t xml:space="preserve"> Medical Marijuana.........................................................</t>
  </si>
  <si>
    <t xml:space="preserve">        Medical Marijuana ...........................................................</t>
  </si>
  <si>
    <t xml:space="preserve">     Medical Marijuana ....................................................…</t>
  </si>
  <si>
    <t xml:space="preserve">        Medical Marijuana……...................................................</t>
  </si>
  <si>
    <t>FISCAL YEARS 1945-46 THROUGH 2018-19</t>
  </si>
  <si>
    <t xml:space="preserve">     Urban Development Corporation (Empire State Dev Corp)......................................................................................</t>
  </si>
  <si>
    <t xml:space="preserve">       be repaid within six years in at least three equal annual installments.  As of March 31, 2019, there are no loans outstanding.   </t>
  </si>
  <si>
    <t>(*****)  Schedule omits general obligation purposes for which no debt was outstanding at March 31 and no debt service was paid during fiscal years 2009-10 through 2018-19.</t>
  </si>
  <si>
    <t xml:space="preserve">   Roosevelt Island Operating Corporation …………………………………………………….</t>
  </si>
  <si>
    <t>CHANGE FROM 2009-10 TO 2018-19</t>
  </si>
  <si>
    <t>Temporary Loans are authorized pursuant to Subdivision 5 of Section 4 of the State Finance Law and Chapter 59, Part BBB, Section 1, of the Laws of 2018-19. These loans represent authorizations made by the Legislature to allow certain funds/accounts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or account.  In some cases, actual revenues are not sufficient to repay all loans made to the fund or account and a transfer from the General Fund "Repayment of Receivables" appropriation is approved by the Budget Director.</t>
  </si>
  <si>
    <t xml:space="preserve">Temporary Loans are authorized pursuant to Subdivision 5 of Section 4 of the State Finance Law and Chapter 59, Part BBB, Section 1, of the Laws of 2018-19. The loans represent authorizations made by the Legislature to allow certain funds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In some cases, actual revenues are not sufficient to repay all loans made to the fund and a transfer from the General Fund "Repayment of Receivables" appropriation is approved by the Budget Director. </t>
  </si>
  <si>
    <t>COURTS SPECIAL GRANTS………………………………………………………………………....</t>
  </si>
  <si>
    <t>UTILITY ENVIRONMENTAL REGULATORY ACCOUNT……………………………………………</t>
  </si>
  <si>
    <t>State funded debt obligations include all State-supported debt from Schedule 20a, plus certain other debt where the State has agreed to allow certain other entities to pledge or assign State resources to pay debt service on debt issued for State purposes or to finance State assistance payments to another entity.  These obligations include those associated with the sale of the State’s share of Tobacco Settlement proceeds, prior year school aid claims, debt issued by the Sales Tax Asset Receivable Corporation (STARC) for NYC debt relief, debt issued by the Transitional Finance Authority (TFA) for NYC school building aid, portions of the secured hospital program and obligations issued to finance certain State University of New York (SUNY) dormitory facilities.  Debt service on these obligations is secured by future State local assistance payments (financed with available General Fund resources or taxes), tobacco settlement payments, contingent debt service appropriations or SUNY dormitory rental income.</t>
  </si>
  <si>
    <t xml:space="preserve">State related debt obligations include all State funded debt from Schedule 20b, plus certain other debt issued by various authorities that may be supported by contingent State obligations to make payments. Such moral obligation, contingent obligation (secured hospital debt where the State has not been called on to pay debt service) and State guaranteed authority debt carries a pledge by the State to finance deficiencies in the authority's debt service or debt service reserve funds, if necessary. </t>
  </si>
  <si>
    <t>(amounts in thousands)</t>
  </si>
  <si>
    <t xml:space="preserve">(amounts in thousands) </t>
  </si>
  <si>
    <t>(amounts in millions)</t>
  </si>
  <si>
    <t xml:space="preserve">(amounts in thousands)  </t>
  </si>
  <si>
    <t xml:space="preserve">(amounts in thousands)   </t>
  </si>
  <si>
    <t xml:space="preserve">(amounts in millions) </t>
  </si>
  <si>
    <t>24900-24949</t>
  </si>
  <si>
    <t>Charitable Gifts Trust</t>
  </si>
  <si>
    <t>State Finance Law, §92-gg</t>
  </si>
  <si>
    <t>State Finance Law, §71 and Tax Law, §171-a</t>
  </si>
  <si>
    <t>State Finance Law, §71 and State Finance Law, §11</t>
  </si>
  <si>
    <r>
      <t xml:space="preserve">State Finance Law, §97-c and Labor Law, </t>
    </r>
    <r>
      <rPr>
        <sz val="9"/>
        <rFont val="Times New Roman"/>
        <family val="1"/>
      </rPr>
      <t>§</t>
    </r>
    <r>
      <rPr>
        <sz val="9"/>
        <rFont val="Arial"/>
        <family val="2"/>
      </rPr>
      <t>887</t>
    </r>
  </si>
  <si>
    <t>24850-24899</t>
  </si>
  <si>
    <t>State Finance Law, §92-hh</t>
  </si>
  <si>
    <t>Health Care Transformation</t>
  </si>
  <si>
    <t>State Finance Law, §97-lll</t>
  </si>
  <si>
    <t>State Finance Law, §71 and Education Law, §377</t>
  </si>
  <si>
    <t>Mental Hygiene Law, §7.27(c) and §13.27(c)</t>
  </si>
  <si>
    <t xml:space="preserve">        Corporation and Utilities......................................................</t>
  </si>
  <si>
    <t xml:space="preserve"> Corporation and Utilities..................................................</t>
  </si>
  <si>
    <t xml:space="preserve">     Corporation and Utilities ....................................................</t>
  </si>
  <si>
    <t xml:space="preserve">        Corporation and Utilities…...................................................</t>
  </si>
  <si>
    <t xml:space="preserve">      branches in areas where there is a demonstrated need for banking services.  Actual earnings in STIP are lower by $5,332,891 due to the effect of the Linked Deposit and</t>
  </si>
  <si>
    <t xml:space="preserve">INVESTMENT YIELDS, PORTFOLIO BALANCES AND INTEREST EARNINGS     </t>
  </si>
  <si>
    <t xml:space="preserve">    Local Gov't Assist. Tax Fund Debt Service</t>
  </si>
  <si>
    <t xml:space="preserve">INVESTMENT PORTFOLIO BALANCES   </t>
  </si>
  <si>
    <t xml:space="preserve">AGENCY FUNDS </t>
  </si>
  <si>
    <t>EMPLOYEES HEALTH INSURANCE ACCT......................................................................................</t>
  </si>
  <si>
    <t xml:space="preserve">    Urban Development Corporation (Empire State Dev Corp)………………………………………………………………………………..   </t>
  </si>
  <si>
    <t xml:space="preserve">New York State Storm Recovery </t>
  </si>
  <si>
    <t>Education Law, §355 (4)</t>
  </si>
  <si>
    <t>State Finance Law, §57 (5)</t>
  </si>
  <si>
    <t>State Finance Law, §60 (5)</t>
  </si>
  <si>
    <t>Civil Service Law, §167 (6)</t>
  </si>
  <si>
    <t>State Finance Law, §99-c (3)</t>
  </si>
  <si>
    <t>Civil Service Law, §154-b, §154-c, and Executive Law, §227-a (3)</t>
  </si>
  <si>
    <t>Agriculture and Markets Law, §258-b (4)(a)</t>
  </si>
  <si>
    <t>Children and Family Services, Office of………………………………………………………………….…………………………………..……..</t>
  </si>
  <si>
    <t>Harriet Tubman Residential Center………………………………………………………………….………………..</t>
  </si>
  <si>
    <t>Education, State Department of…………………………………….……………….………………………………….…....</t>
  </si>
  <si>
    <t>OCT-Response &amp; Training Sect/HQ…...……………………………….……….……</t>
  </si>
  <si>
    <t xml:space="preserve">   Public Benefit Corporations ..........................................................................................................................................</t>
  </si>
  <si>
    <t>Welfare Inspector General, Office of…………………………………………………………………………………………………………………………………………………………..</t>
  </si>
  <si>
    <t>Aging, State Office for the………………………………………………………………………………………………………………………………………………………….</t>
  </si>
  <si>
    <t>Arts, Council on the……………………………………………………………………………………………………………</t>
  </si>
  <si>
    <t>NY ENVIRONMENTAL PROTECTION &amp; SPILL REMEDIATION...........</t>
  </si>
  <si>
    <t>CORRECTIONAL FACILITY CAPITAL CLOSURE...............................</t>
  </si>
  <si>
    <t>HCR - MORTGAGE SERVICING………………………………………………………………………………………….</t>
  </si>
  <si>
    <t>HCR - HOUSING CREDIT AGENCY APPLY FEE………………………………………………………………………………………….</t>
  </si>
  <si>
    <r>
      <t xml:space="preserve">     Improvements of the Nineties (ACTION) </t>
    </r>
    <r>
      <rPr>
        <sz val="10"/>
        <rFont val="Arial"/>
        <family val="2"/>
      </rPr>
      <t>.....................................................................</t>
    </r>
  </si>
  <si>
    <t>TOTAL GENERAL OBLIGATION DEBT.........................................................................</t>
  </si>
  <si>
    <r>
      <t>TOTAL FUTURE DEBT SERVICE REQUIREMENTS</t>
    </r>
    <r>
      <rPr>
        <sz val="12"/>
        <rFont val="Arial"/>
        <family val="2"/>
      </rPr>
      <t>...........................................</t>
    </r>
  </si>
  <si>
    <r>
      <t xml:space="preserve">     Improvements of the Nineties (ACTION)</t>
    </r>
    <r>
      <rPr>
        <sz val="12"/>
        <rFont val="Arial"/>
        <family val="2"/>
      </rPr>
      <t>.............................................</t>
    </r>
  </si>
  <si>
    <t>Interest on Lawyer Account ….………..………………………………………………..</t>
  </si>
  <si>
    <t>Judicial Conduct……………………………………………………………………………</t>
  </si>
  <si>
    <t>NYC General Debt Service Funds...................................……………………</t>
  </si>
  <si>
    <t xml:space="preserve">   Fish and Game..........................................……………………..</t>
  </si>
  <si>
    <t xml:space="preserve">   Local Gov't Assist. Tax Fund Debt Service………………</t>
  </si>
  <si>
    <t xml:space="preserve">   Mental Health Services Fund............................................……………………</t>
  </si>
  <si>
    <t>TOTAL INVESTMENT PORTFOLIO......................................</t>
  </si>
  <si>
    <t xml:space="preserve">   Roswell Park Cancer Institute………………………………………………..</t>
  </si>
  <si>
    <t>AGENCY FUNDS....................................................................</t>
  </si>
  <si>
    <t>TOTAL AGENCY FUNDS………………………………………………………………………………………….................</t>
  </si>
  <si>
    <t>MMIS - STATE AND FEDERAL.................................................................................................................................................</t>
  </si>
  <si>
    <t xml:space="preserve">FISCAL YEAR ENDED MARCH 31, 2019          </t>
  </si>
  <si>
    <t>Commercial Gaming Revenue</t>
  </si>
  <si>
    <t>NYS SECURE CHOICE ADMIN...............................................................................</t>
  </si>
  <si>
    <t>FANTASY SPORTS ADMINISTRATION................................................................</t>
  </si>
  <si>
    <t xml:space="preserve">Total of Cash Advance Accounts by Business Unit and Department…………………………………………………….  </t>
  </si>
  <si>
    <t>August</t>
  </si>
  <si>
    <t>September</t>
  </si>
  <si>
    <t>October</t>
  </si>
  <si>
    <t>November</t>
  </si>
  <si>
    <t>December</t>
  </si>
  <si>
    <t>January</t>
  </si>
  <si>
    <t>February</t>
  </si>
  <si>
    <t>March</t>
  </si>
  <si>
    <t>State Finance Law, §8-b and Civil Service Law, §168</t>
  </si>
  <si>
    <t>State Finance Law, §57 (5), §76 (2) and §76 (3)</t>
  </si>
  <si>
    <t>CHILD HEALTH INSURANCE…………………………………………………………………………………………….</t>
  </si>
  <si>
    <t xml:space="preserve">  Debt Service, Including Payments on Financing Agreements……………………………</t>
  </si>
  <si>
    <t>Excess (Deficiency) of Receipts over Disbursements...........................................</t>
  </si>
  <si>
    <t xml:space="preserve">        Employer Compensation Expense Tax………............................................................</t>
  </si>
  <si>
    <t xml:space="preserve">INTEREST </t>
  </si>
  <si>
    <t>(*)  Schedule omits general obligation purposes for which no debt was outstanding at March 31 and no debt service was paid during fiscal years 2009-10 through 2018-19.</t>
  </si>
  <si>
    <r>
      <t xml:space="preserve">State supported debt includes capital leases for State facilities, and debt as defined in State Finance Law </t>
    </r>
    <r>
      <rPr>
        <sz val="12"/>
        <rFont val="Times New Roman"/>
        <family val="1"/>
      </rPr>
      <t>§</t>
    </r>
    <r>
      <rPr>
        <sz val="12"/>
        <rFont val="Arial"/>
        <family val="2"/>
      </rPr>
      <t>67-a, where the State is constitutionally obligated to pay debt service to bondholders or where it is contractually obligated to pay money to public authorities to enable it to make payments on its outstanding bonds.</t>
    </r>
  </si>
  <si>
    <t xml:space="preserve">        Commissions - Asset Conversion.....................................................................................................</t>
  </si>
  <si>
    <t xml:space="preserve">        Energy Research and Development Authority ……………………..….</t>
  </si>
  <si>
    <r>
      <t>Smart Schools Bond Act</t>
    </r>
    <r>
      <rPr>
        <sz val="10"/>
        <rFont val="Arial"/>
        <family val="2"/>
      </rPr>
      <t xml:space="preserve">…………………………….………………………………………………. </t>
    </r>
  </si>
  <si>
    <r>
      <t>Smart Schools Bond Act</t>
    </r>
    <r>
      <rPr>
        <sz val="12"/>
        <rFont val="Arial"/>
        <family val="2"/>
      </rPr>
      <t>……………………………………….…………</t>
    </r>
  </si>
  <si>
    <r>
      <t>Smart Schools Bond Act</t>
    </r>
    <r>
      <rPr>
        <sz val="12"/>
        <rFont val="Arial"/>
        <family val="2"/>
      </rPr>
      <t>……………………………………….……………………..</t>
    </r>
  </si>
  <si>
    <t xml:space="preserve">     Employer Compensation Expense Tax.........................................................</t>
  </si>
  <si>
    <t xml:space="preserve">FISCAL YEARS 2009-10 THROUGH 2018-19    </t>
  </si>
  <si>
    <t xml:space="preserve">      and no debt service was paid during fiscal years 2009-10 through 2018-19.</t>
  </si>
  <si>
    <t>Lake George Park Commission…………………………………………………..</t>
  </si>
  <si>
    <t>Investment Yields, Portfolio Balances and Interest Earnings</t>
  </si>
  <si>
    <t>Investment Portfolio Balances</t>
  </si>
  <si>
    <t>General Services, Office of………………………………………………………………….………………..</t>
  </si>
  <si>
    <t>Business Service Center - General………………………………………………………………….…………………………………..……..</t>
  </si>
  <si>
    <r>
      <t>Administrative Expenses for Variable Rate General Obligation Bonds</t>
    </r>
    <r>
      <rPr>
        <sz val="11"/>
        <rFont val="Arial"/>
        <family val="2"/>
      </rPr>
      <t>.............................................................................................…………..</t>
    </r>
  </si>
  <si>
    <t>Housing (*****):</t>
  </si>
  <si>
    <t>Housing (*):</t>
  </si>
  <si>
    <t xml:space="preserve">  Investments..............................................................................................</t>
  </si>
  <si>
    <t>NYS Gaming Commission………………………………………………………………………………………………..</t>
  </si>
  <si>
    <t>NYS Gaming Commission……………………………………………………………………………………..</t>
  </si>
  <si>
    <t xml:space="preserve">     NYS GAMING COMMISSION:</t>
  </si>
  <si>
    <t xml:space="preserve">   NYS Gaming Commission.......................................................................................................................................................................</t>
  </si>
  <si>
    <t xml:space="preserve">   Investments...................................................................................................</t>
  </si>
  <si>
    <t>NYS Gaming Commission………………………………………...……….…...……………………………..………………………</t>
  </si>
  <si>
    <t>NYS Gaming Commission ……………………………...…...…………………………………</t>
  </si>
  <si>
    <t>NYS Gaming Commission…................................................................................</t>
  </si>
  <si>
    <t xml:space="preserve">FISCAL YEAR ENDED MARCH 31, 2019           </t>
  </si>
  <si>
    <t xml:space="preserve">   Percentage of Total Taxes…………………………………..</t>
  </si>
  <si>
    <t xml:space="preserve">   Millions of Dollars…………………………………………………………</t>
  </si>
  <si>
    <t xml:space="preserve">   Change from Prior Year………………………………………</t>
  </si>
  <si>
    <t xml:space="preserve">   Per Capita……………………………………………….</t>
  </si>
  <si>
    <t xml:space="preserve">   Millions of Dollars………………………………………..</t>
  </si>
  <si>
    <t xml:space="preserve">   Percentage of Total Taxes…………………………………………….</t>
  </si>
  <si>
    <t xml:space="preserve">   Per Capita……………………………………………………..</t>
  </si>
  <si>
    <t xml:space="preserve">   Millions of Dollars………………………………. ………….</t>
  </si>
  <si>
    <t xml:space="preserve">   Percentage of Total Taxes………………………………………….</t>
  </si>
  <si>
    <t xml:space="preserve">   Change from Prior Year………………………………………..</t>
  </si>
  <si>
    <t xml:space="preserve">   Per Capita…………………………………………………</t>
  </si>
  <si>
    <t xml:space="preserve">  Bond and Note Proceeds, net..........................................................................</t>
  </si>
  <si>
    <t xml:space="preserve">     on Financing Agreements............................................................................</t>
  </si>
  <si>
    <t xml:space="preserve">     Non-Personal Service...................................................................................</t>
  </si>
  <si>
    <r>
      <t xml:space="preserve">     Improvements of the Nineties (ACTION)</t>
    </r>
    <r>
      <rPr>
        <sz val="12"/>
        <rFont val="Arial"/>
        <family val="2"/>
      </rPr>
      <t>.......................................................................................................................................</t>
    </r>
  </si>
  <si>
    <t xml:space="preserve">          Air Quality........................................................................................................................................</t>
  </si>
  <si>
    <t xml:space="preserve">          Safe Drinking Water........................................................................................................................................</t>
  </si>
  <si>
    <t xml:space="preserve">          Clean Water.......................................................................................................................................</t>
  </si>
  <si>
    <t xml:space="preserve">          Solid Waste.......................................................................................................................................</t>
  </si>
  <si>
    <t xml:space="preserve">          Environmental Restoration.......................................................................................................................................</t>
  </si>
  <si>
    <t xml:space="preserve">          Rapid Transit and Rail Freight.......................................................................................................................................</t>
  </si>
  <si>
    <t xml:space="preserve">          Air.......................................................................................................................................</t>
  </si>
  <si>
    <t xml:space="preserve">          Land and Wetlands.......................................................................................................................................</t>
  </si>
  <si>
    <t xml:space="preserve">          Water.......................................................................................................................................</t>
  </si>
  <si>
    <t xml:space="preserve">          Land Acquisition/Development/Restoration/Forests......................................................................................................................................</t>
  </si>
  <si>
    <t xml:space="preserve">          Solid Waste Management.......................................................................................................................................</t>
  </si>
  <si>
    <t xml:space="preserve">          Low Income.......................................................................................................................................</t>
  </si>
  <si>
    <t xml:space="preserve">          Middle Income.......................................................................................................................................</t>
  </si>
  <si>
    <r>
      <t>Outdoor Recreation Development</t>
    </r>
    <r>
      <rPr>
        <sz val="12"/>
        <rFont val="Arial"/>
        <family val="2"/>
      </rPr>
      <t>.......................................................................................................................................</t>
    </r>
  </si>
  <si>
    <r>
      <t>Park and Recreation Land Acquisition</t>
    </r>
    <r>
      <rPr>
        <sz val="12"/>
        <rFont val="Arial"/>
        <family val="2"/>
      </rPr>
      <t>.......................................................................................................................................</t>
    </r>
  </si>
  <si>
    <r>
      <t>Pure Waters</t>
    </r>
    <r>
      <rPr>
        <sz val="12"/>
        <rFont val="Arial"/>
        <family val="2"/>
      </rPr>
      <t>.......................................................................................................................................</t>
    </r>
  </si>
  <si>
    <r>
      <t>Rail Preservation</t>
    </r>
    <r>
      <rPr>
        <sz val="12"/>
        <rFont val="Arial"/>
        <family val="2"/>
      </rPr>
      <t>.......................................................................................................................................</t>
    </r>
  </si>
  <si>
    <t xml:space="preserve">          Highway Facilities.......................................................................................................................................</t>
  </si>
  <si>
    <t xml:space="preserve">          Canals and Waterways......................................................................................</t>
  </si>
  <si>
    <t xml:space="preserve">          Aviation...............................................................................................................</t>
  </si>
  <si>
    <t xml:space="preserve">          Rail and Port................................................................................................................................................</t>
  </si>
  <si>
    <t xml:space="preserve">          Highways, Parkways and Bridges...........................................................................................................................................</t>
  </si>
  <si>
    <t xml:space="preserve">          Ports, Canals and Waterways............................................................................................................</t>
  </si>
  <si>
    <t xml:space="preserve">          Rapid Transit, Rail and Aviation............................................................................................................</t>
  </si>
  <si>
    <r>
      <t>Smart Schools Bond Act</t>
    </r>
    <r>
      <rPr>
        <sz val="12"/>
        <rFont val="Arial"/>
        <family val="2"/>
      </rPr>
      <t>......................................................................................................................................</t>
    </r>
  </si>
  <si>
    <t xml:space="preserve">          Aviation......................................................................................................................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</si>
</sst>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409]mmmm\ d\,\ yyyy;@"/>
    <numFmt numFmtId="166" formatCode="[$$-409]#,##0"/>
    <numFmt numFmtId="167" formatCode="0.000%"/>
    <numFmt numFmtId="168" formatCode="&quot;$&quot;#,##0"/>
    <numFmt numFmtId="169" formatCode="#,##0.0_);\(#,##0.0\)"/>
    <numFmt numFmtId="170" formatCode="0_);\(0\)"/>
    <numFmt numFmtId="171" formatCode="_(&quot;$&quot;* #,##0_);_(&quot;$&quot;* \(#,##0\);_(&quot;$&quot;* &quot;-&quot;??_);_(@_)"/>
    <numFmt numFmtId="172" formatCode="_(* #,##0_);_(* \(#,##0\);_(* &quot;-&quot;??_);_(@_)"/>
    <numFmt numFmtId="173" formatCode="0.000"/>
    <numFmt numFmtId="174" formatCode="&quot;$&quot;#,##0.00"/>
    <numFmt numFmtId="175" formatCode="#,##0.000"/>
    <numFmt numFmtId="176" formatCode="&quot;$&quot;#,##0.0"/>
    <numFmt numFmtId="177" formatCode="_(&quot;$&quot;* #,##0.000_);_(&quot;$&quot;* \(#,##0.000\);_(&quot;$&quot;* &quot;-&quot;???_);_(@_)"/>
    <numFmt numFmtId="178" formatCode="#,##0.000_);\(#,##0.000\)"/>
    <numFmt numFmtId="179" formatCode="&quot;$&quot;#,##0.000_);\(&quot;$&quot;#,##0.000\)"/>
    <numFmt numFmtId="180" formatCode="_(* #,##0.000_);_(* \(#,##0.000\);_(* &quot;-&quot;???_);_(@_)"/>
    <numFmt numFmtId="181" formatCode="&quot;$&quot;#,##0.000"/>
    <numFmt numFmtId="182" formatCode="_(&quot;$&quot;* #,##0.0_);_(&quot;$&quot;* \(#,##0.0\);_(&quot;$&quot;* &quot;-&quot;?_);_(@_)"/>
    <numFmt numFmtId="183" formatCode="&quot;$&quot;#,##0.0;[Red]&quot;$&quot;#,##0.0"/>
    <numFmt numFmtId="184" formatCode="[$$-409]#,##0.00"/>
    <numFmt numFmtId="185" formatCode="_([$$-409]* #,##0.00_);_([$$-409]* \(#,##0.00\);_([$$-409]* &quot;-&quot;??_);_(@_)"/>
    <numFmt numFmtId="186" formatCode="mm/dd/yy;@"/>
    <numFmt numFmtId="187" formatCode="0.0%"/>
  </numFmts>
  <fonts count="151">
    <font>
      <sz val="1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b/>
      <sz val="16"/>
      <name val="Arial"/>
      <family val="2"/>
    </font>
    <font>
      <b/>
      <sz val="10"/>
      <name val="Arial"/>
      <family val="2"/>
    </font>
    <font>
      <sz val="10"/>
      <name val="Arial"/>
      <family val="2"/>
    </font>
    <font>
      <sz val="10"/>
      <name val="SWISS"/>
    </font>
    <font>
      <b/>
      <sz val="14"/>
      <name val="Arial"/>
      <family val="2"/>
    </font>
    <font>
      <sz val="14"/>
      <name val="Arial"/>
      <family val="2"/>
    </font>
    <font>
      <sz val="14"/>
      <name val="SWISS"/>
    </font>
    <font>
      <sz val="12"/>
      <color rgb="FFFF0000"/>
      <name val="Arial"/>
      <family val="2"/>
    </font>
    <font>
      <sz val="14"/>
      <color rgb="FFFF0000"/>
      <name val="SWISS"/>
    </font>
    <font>
      <sz val="10"/>
      <color rgb="FFFF0000"/>
      <name val="SWISS"/>
    </font>
    <font>
      <b/>
      <sz val="18"/>
      <name val="Arial"/>
      <family val="2"/>
    </font>
    <font>
      <b/>
      <sz val="10"/>
      <name val="SWISS"/>
    </font>
    <font>
      <b/>
      <sz val="17"/>
      <name val="Arial"/>
      <family val="2"/>
    </font>
    <font>
      <b/>
      <sz val="12"/>
      <name val="Arial"/>
      <family val="2"/>
    </font>
    <font>
      <b/>
      <sz val="12"/>
      <color indexed="8"/>
      <name val="Arial"/>
      <family val="2"/>
    </font>
    <font>
      <sz val="12"/>
      <color indexed="8"/>
      <name val="Arial"/>
      <family val="2"/>
    </font>
    <font>
      <sz val="12"/>
      <color theme="0"/>
      <name val="Arial"/>
      <family val="2"/>
    </font>
    <font>
      <sz val="12"/>
      <color theme="0"/>
      <name val="SWISS"/>
    </font>
    <font>
      <sz val="10"/>
      <color theme="0"/>
      <name val="SWISS"/>
    </font>
    <font>
      <sz val="12"/>
      <name val="SWISS"/>
    </font>
    <font>
      <sz val="8"/>
      <name val="Arial"/>
      <family val="2"/>
    </font>
    <font>
      <sz val="9.5"/>
      <name val="Arial"/>
      <family val="2"/>
    </font>
    <font>
      <sz val="14"/>
      <color indexed="8"/>
      <name val="Arial"/>
      <family val="2"/>
    </font>
    <font>
      <b/>
      <sz val="14"/>
      <color indexed="8"/>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1"/>
      <name val="Arial"/>
      <family val="2"/>
    </font>
    <font>
      <sz val="12"/>
      <name val="Times New Roman"/>
      <family val="1"/>
    </font>
    <font>
      <sz val="11"/>
      <color theme="1"/>
      <name val="Calibri"/>
      <family val="2"/>
      <scheme val="minor"/>
    </font>
    <font>
      <sz val="15"/>
      <name val="Arial"/>
      <family val="2"/>
    </font>
    <font>
      <sz val="16"/>
      <name val="Arial"/>
      <family val="2"/>
    </font>
    <font>
      <b/>
      <sz val="15"/>
      <name val="Arial"/>
      <family val="2"/>
    </font>
    <font>
      <b/>
      <sz val="8"/>
      <name val="Arial"/>
      <family val="2"/>
    </font>
    <font>
      <b/>
      <sz val="13"/>
      <name val="Arial"/>
      <family val="2"/>
    </font>
    <font>
      <b/>
      <u/>
      <sz val="13"/>
      <name val="Arial"/>
      <family val="2"/>
    </font>
    <font>
      <sz val="13"/>
      <name val="Arial"/>
      <family val="2"/>
    </font>
    <font>
      <sz val="10"/>
      <name val="Tahoma"/>
      <family val="2"/>
    </font>
    <font>
      <sz val="10"/>
      <color theme="1"/>
      <name val="Arial"/>
      <family val="2"/>
    </font>
    <font>
      <sz val="10"/>
      <color indexed="8"/>
      <name val="Arial"/>
      <family val="2"/>
    </font>
    <font>
      <sz val="10"/>
      <name val="Arial Unicode MS"/>
      <family val="2"/>
    </font>
    <font>
      <sz val="12"/>
      <color theme="1"/>
      <name val="Arial"/>
      <family val="2"/>
    </font>
    <font>
      <b/>
      <sz val="10"/>
      <name val="Arial Unicode MS"/>
      <family val="2"/>
    </font>
    <font>
      <sz val="11"/>
      <color theme="1"/>
      <name val="Calibri"/>
      <family val="2"/>
    </font>
    <font>
      <sz val="11"/>
      <color indexed="8"/>
      <name val="Calibri"/>
      <family val="2"/>
    </font>
    <font>
      <sz val="12"/>
      <color indexed="10"/>
      <name val="Arial"/>
      <family val="2"/>
    </font>
    <font>
      <sz val="10"/>
      <name val="Arial MT"/>
    </font>
    <font>
      <sz val="12"/>
      <name val="Arial MT"/>
    </font>
    <font>
      <b/>
      <sz val="12"/>
      <name val="Arial MT"/>
    </font>
    <font>
      <b/>
      <sz val="12"/>
      <color indexed="10"/>
      <name val="Arial"/>
      <family val="2"/>
    </font>
    <font>
      <sz val="12.5"/>
      <name val="Arial"/>
      <family val="2"/>
    </font>
    <font>
      <b/>
      <sz val="12.5"/>
      <name val="Arial"/>
      <family val="2"/>
    </font>
    <font>
      <sz val="12.5"/>
      <color indexed="8"/>
      <name val="Arial"/>
      <family val="2"/>
    </font>
    <font>
      <b/>
      <u/>
      <sz val="12"/>
      <name val="Arial"/>
      <family val="2"/>
    </font>
    <font>
      <u/>
      <sz val="10.45"/>
      <color indexed="12"/>
      <name val="Arial"/>
      <family val="2"/>
    </font>
    <font>
      <sz val="8"/>
      <name val="Times New Roman"/>
      <family val="1"/>
    </font>
    <font>
      <sz val="7"/>
      <name val="Times New Roman"/>
      <family val="1"/>
    </font>
    <font>
      <sz val="12"/>
      <color indexed="8"/>
      <name val="HLV"/>
    </font>
    <font>
      <b/>
      <sz val="12"/>
      <name val="SWISS"/>
    </font>
    <font>
      <sz val="8"/>
      <name val="SWISS"/>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8"/>
      <name val="Arial"/>
      <family val="2"/>
    </font>
    <font>
      <b/>
      <u/>
      <sz val="11"/>
      <name val="Arial"/>
      <family val="2"/>
    </font>
    <font>
      <sz val="11"/>
      <color indexed="8"/>
      <name val="Arial"/>
      <family val="2"/>
    </font>
    <font>
      <sz val="11"/>
      <name val="SWISS"/>
    </font>
    <font>
      <b/>
      <sz val="10"/>
      <color indexed="8"/>
      <name val="Arial"/>
      <family val="2"/>
    </font>
    <font>
      <vertAlign val="superscript"/>
      <sz val="11"/>
      <name val="Arial"/>
      <family val="2"/>
    </font>
    <font>
      <u/>
      <sz val="12"/>
      <name val="Arial"/>
      <family val="2"/>
    </font>
    <font>
      <b/>
      <sz val="12"/>
      <name val="Times New Roman"/>
      <family val="1"/>
    </font>
    <font>
      <b/>
      <u/>
      <sz val="12"/>
      <name val="Times New Roman"/>
      <family val="1"/>
    </font>
    <font>
      <sz val="12"/>
      <name val="Arial"/>
      <family val="2"/>
    </font>
    <font>
      <sz val="12"/>
      <color indexed="12"/>
      <name val="Arial"/>
      <family val="2"/>
    </font>
    <font>
      <b/>
      <sz val="20"/>
      <name val="Arial"/>
      <family val="2"/>
    </font>
    <font>
      <b/>
      <sz val="20"/>
      <name val="SWISS"/>
    </font>
    <font>
      <sz val="20"/>
      <name val="SWISS"/>
    </font>
    <font>
      <b/>
      <sz val="10"/>
      <color indexed="10"/>
      <name val="Arial"/>
      <family val="2"/>
    </font>
    <font>
      <sz val="16"/>
      <name val="SWISS"/>
    </font>
    <font>
      <b/>
      <sz val="16"/>
      <color indexed="8"/>
      <name val="Arial"/>
      <family val="2"/>
    </font>
    <font>
      <b/>
      <sz val="18"/>
      <color indexed="8"/>
      <name val="Arial"/>
      <family val="2"/>
    </font>
    <font>
      <sz val="18"/>
      <name val="SWISS"/>
    </font>
    <font>
      <sz val="18"/>
      <color indexed="8"/>
      <name val="Arial"/>
      <family val="2"/>
    </font>
    <font>
      <sz val="16"/>
      <color indexed="8"/>
      <name val="Arial"/>
      <family val="2"/>
    </font>
    <font>
      <b/>
      <sz val="15"/>
      <color indexed="8"/>
      <name val="Arial"/>
      <family val="2"/>
    </font>
    <font>
      <sz val="15"/>
      <name val="SWISS"/>
    </font>
    <font>
      <b/>
      <sz val="11"/>
      <color indexed="8"/>
      <name val="Arial"/>
      <family val="2"/>
    </font>
    <font>
      <sz val="12"/>
      <name val="Arial"/>
      <family val="2"/>
    </font>
    <font>
      <b/>
      <u val="singleAccounting"/>
      <sz val="11"/>
      <name val="Arial"/>
      <family val="2"/>
    </font>
    <font>
      <b/>
      <u val="doubleAccounting"/>
      <sz val="11"/>
      <name val="Arial"/>
      <family val="2"/>
    </font>
    <font>
      <sz val="12"/>
      <name val="Arial"/>
      <family val="2"/>
    </font>
    <font>
      <sz val="12"/>
      <name val="Arial"/>
      <family val="2"/>
    </font>
    <font>
      <u/>
      <sz val="8"/>
      <color indexed="12"/>
      <name val="Arial"/>
      <family val="2"/>
    </font>
    <font>
      <sz val="12"/>
      <name val="Arial"/>
      <family val="2"/>
    </font>
    <font>
      <sz val="9"/>
      <name val="SWISS"/>
    </font>
    <font>
      <sz val="12"/>
      <name val="Arial"/>
      <family val="2"/>
    </font>
    <font>
      <sz val="10"/>
      <name val="Arial"/>
      <family val="2"/>
    </font>
    <font>
      <sz val="12"/>
      <name val="Arial"/>
      <family val="2"/>
    </font>
    <font>
      <sz val="12"/>
      <name val="Arial"/>
      <family val="2"/>
    </font>
    <font>
      <sz val="12"/>
      <name val="Arial"/>
      <family val="2"/>
    </font>
    <font>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2"/>
      <name val="Times New Roman"/>
      <family val="1"/>
    </font>
    <font>
      <b/>
      <u/>
      <sz val="14"/>
      <name val="Arial"/>
      <family val="2"/>
    </font>
    <font>
      <b/>
      <sz val="12"/>
      <color theme="1"/>
      <name val="Arial"/>
      <family val="2"/>
    </font>
    <font>
      <sz val="12"/>
      <name val="Arial"/>
      <family val="2"/>
    </font>
    <font>
      <b/>
      <vertAlign val="superscript"/>
      <sz val="12"/>
      <name val="Arial"/>
      <family val="2"/>
    </font>
    <font>
      <sz val="8"/>
      <color indexed="8"/>
      <name val="Arial"/>
      <family val="2"/>
    </font>
    <font>
      <sz val="13"/>
      <color indexed="8"/>
      <name val="Arial"/>
      <family val="2"/>
    </font>
    <font>
      <sz val="10"/>
      <color indexed="10"/>
      <name val="Arial"/>
      <family val="2"/>
    </font>
    <font>
      <sz val="9"/>
      <name val="Times New Roman"/>
      <family val="1"/>
    </font>
    <font>
      <sz val="10.5"/>
      <name val="Arial"/>
      <family val="2"/>
    </font>
    <font>
      <sz val="14"/>
      <color rgb="FFFF0000"/>
      <name val="Arial"/>
      <family val="2"/>
    </font>
    <font>
      <b/>
      <sz val="17"/>
      <color theme="1"/>
      <name val="Arial"/>
      <family val="2"/>
    </font>
    <font>
      <b/>
      <sz val="12"/>
      <color rgb="FF00B0F0"/>
      <name val="Arial"/>
      <family val="2"/>
    </font>
  </fonts>
  <fills count="3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bgColor indexed="64"/>
      </patternFill>
    </fill>
    <fill>
      <patternFill patternType="solid">
        <fgColor theme="0"/>
        <bgColor indexed="64"/>
      </patternFill>
    </fill>
    <fill>
      <patternFill patternType="solid">
        <fgColor indexed="9"/>
        <bgColor indexed="9"/>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1"/>
        <bgColor indexed="64"/>
      </patternFill>
    </fill>
  </fills>
  <borders count="4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thin">
        <color indexed="64"/>
      </bottom>
      <diagonal/>
    </border>
    <border>
      <left/>
      <right/>
      <top style="thin">
        <color indexed="8"/>
      </top>
      <bottom/>
      <diagonal/>
    </border>
    <border>
      <left/>
      <right/>
      <top/>
      <bottom style="thin">
        <color indexed="8"/>
      </bottom>
      <diagonal/>
    </border>
    <border>
      <left/>
      <right/>
      <top style="double">
        <color indexed="8"/>
      </top>
      <bottom/>
      <diagonal/>
    </border>
    <border>
      <left/>
      <right/>
      <top style="thin">
        <color indexed="8"/>
      </top>
      <bottom style="thin">
        <color indexed="8"/>
      </bottom>
      <diagonal/>
    </border>
    <border>
      <left/>
      <right/>
      <top style="thin">
        <color indexed="8"/>
      </top>
      <bottom style="thin">
        <color indexed="64"/>
      </bottom>
      <diagonal/>
    </border>
    <border>
      <left/>
      <right/>
      <top/>
      <bottom style="double">
        <color indexed="64"/>
      </bottom>
      <diagonal/>
    </border>
    <border>
      <left/>
      <right/>
      <top style="thin">
        <color indexed="64"/>
      </top>
      <bottom style="double">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style="thin">
        <color indexed="8"/>
      </top>
      <bottom style="double">
        <color indexed="64"/>
      </bottom>
      <diagonal/>
    </border>
    <border>
      <left/>
      <right/>
      <top/>
      <bottom style="medium">
        <color indexed="64"/>
      </bottom>
      <diagonal/>
    </border>
    <border>
      <left style="thin">
        <color indexed="64"/>
      </left>
      <right style="thin">
        <color indexed="64"/>
      </right>
      <top/>
      <bottom/>
      <diagonal/>
    </border>
    <border>
      <left/>
      <right/>
      <top style="thin">
        <color auto="1"/>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right/>
      <top style="thin">
        <color indexed="8"/>
      </top>
      <bottom style="double">
        <color indexed="8"/>
      </bottom>
      <diagonal/>
    </border>
    <border>
      <left/>
      <right/>
      <top style="thin">
        <color indexed="64"/>
      </top>
      <bottom style="double">
        <color indexed="8"/>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60919">
    <xf numFmtId="0" fontId="0" fillId="0" borderId="0"/>
    <xf numFmtId="9" fontId="5" fillId="0" borderId="0" applyFont="0" applyFill="0" applyBorder="0" applyAlignment="0" applyProtection="0"/>
    <xf numFmtId="40" fontId="30" fillId="15" borderId="0">
      <alignment horizontal="right"/>
    </xf>
    <xf numFmtId="0" fontId="31" fillId="15" borderId="0">
      <alignment horizontal="right"/>
    </xf>
    <xf numFmtId="0" fontId="32" fillId="15" borderId="11"/>
    <xf numFmtId="0" fontId="32" fillId="0" borderId="0" applyBorder="0">
      <alignment horizontal="centerContinuous"/>
    </xf>
    <xf numFmtId="0" fontId="33" fillId="0" borderId="0" applyBorder="0">
      <alignment horizontal="centerContinuous"/>
    </xf>
    <xf numFmtId="0" fontId="5" fillId="0" borderId="0"/>
    <xf numFmtId="0" fontId="5" fillId="0" borderId="0"/>
    <xf numFmtId="0" fontId="8" fillId="0" borderId="0"/>
    <xf numFmtId="0" fontId="35" fillId="0" borderId="0"/>
    <xf numFmtId="0" fontId="5" fillId="0" borderId="0"/>
    <xf numFmtId="0" fontId="36" fillId="0" borderId="0"/>
    <xf numFmtId="0" fontId="8" fillId="0" borderId="0"/>
    <xf numFmtId="0" fontId="5" fillId="0" borderId="0"/>
    <xf numFmtId="0" fontId="5" fillId="0" borderId="0"/>
    <xf numFmtId="0" fontId="5" fillId="0" borderId="0"/>
    <xf numFmtId="0" fontId="5" fillId="0" borderId="0"/>
    <xf numFmtId="44" fontId="44" fillId="0" borderId="0" applyFont="0" applyFill="0" applyBorder="0" applyAlignment="0" applyProtection="0"/>
    <xf numFmtId="0" fontId="5" fillId="0" borderId="0"/>
    <xf numFmtId="44" fontId="35" fillId="0" borderId="0" applyFont="0" applyFill="0" applyBorder="0" applyAlignment="0" applyProtection="0"/>
    <xf numFmtId="44"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7" fillId="0" borderId="0"/>
    <xf numFmtId="0" fontId="5" fillId="0" borderId="0"/>
    <xf numFmtId="0" fontId="5" fillId="0" borderId="0"/>
    <xf numFmtId="0" fontId="5" fillId="0" borderId="0"/>
    <xf numFmtId="0" fontId="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44" fontId="36" fillId="0" borderId="0" applyFont="0" applyFill="0" applyBorder="0" applyAlignment="0" applyProtection="0"/>
    <xf numFmtId="0" fontId="45" fillId="0" borderId="0"/>
    <xf numFmtId="44"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5" fillId="0" borderId="0"/>
    <xf numFmtId="0" fontId="5"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50" fillId="0" borderId="0"/>
    <xf numFmtId="43" fontId="51" fillId="0" borderId="0" applyFont="0" applyFill="0" applyBorder="0" applyAlignment="0" applyProtection="0"/>
    <xf numFmtId="44" fontId="50"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5" fillId="0" borderId="0"/>
    <xf numFmtId="0" fontId="5" fillId="0" borderId="0"/>
    <xf numFmtId="43" fontId="35" fillId="0" borderId="0" applyFont="0" applyFill="0" applyBorder="0" applyAlignment="0" applyProtection="0"/>
    <xf numFmtId="0" fontId="61" fillId="0" borderId="0" applyNumberFormat="0" applyFill="0" applyBorder="0" applyAlignment="0" applyProtection="0">
      <alignment vertical="top"/>
      <protection locked="0"/>
    </xf>
    <xf numFmtId="9" fontId="35" fillId="0" borderId="0" applyFont="0" applyFill="0" applyBorder="0" applyAlignment="0" applyProtection="0"/>
    <xf numFmtId="3" fontId="62" fillId="0" borderId="0">
      <alignment horizontal="right"/>
      <protection locked="0"/>
    </xf>
    <xf numFmtId="0" fontId="63" fillId="0" borderId="0">
      <alignment horizontal="left"/>
      <protection locked="0"/>
    </xf>
    <xf numFmtId="3" fontId="62" fillId="0" borderId="5">
      <alignment horizontal="right"/>
      <protection locked="0"/>
    </xf>
    <xf numFmtId="0" fontId="62" fillId="0" borderId="0">
      <alignment horizontal="left"/>
    </xf>
    <xf numFmtId="0" fontId="64" fillId="17" borderId="0"/>
    <xf numFmtId="0" fontId="64" fillId="17" borderId="0"/>
    <xf numFmtId="0" fontId="64" fillId="17" borderId="0"/>
    <xf numFmtId="0" fontId="64" fillId="17" borderId="0"/>
    <xf numFmtId="0" fontId="64" fillId="17" borderId="0"/>
    <xf numFmtId="0" fontId="64" fillId="17" borderId="0"/>
    <xf numFmtId="0" fontId="64" fillId="17" borderId="0"/>
    <xf numFmtId="0" fontId="64" fillId="17" borderId="0"/>
    <xf numFmtId="174" fontId="26" fillId="0" borderId="0" applyFill="0"/>
    <xf numFmtId="174" fontId="26" fillId="0" borderId="0">
      <alignment horizontal="center"/>
    </xf>
    <xf numFmtId="0" fontId="26" fillId="0" borderId="0" applyFill="0">
      <alignment horizontal="center"/>
    </xf>
    <xf numFmtId="174" fontId="10" fillId="0" borderId="18" applyFill="0"/>
    <xf numFmtId="0" fontId="8" fillId="0" borderId="0" applyFont="0" applyAlignment="0"/>
    <xf numFmtId="0" fontId="67" fillId="0" borderId="0" applyFill="0">
      <alignment vertical="top"/>
    </xf>
    <xf numFmtId="0" fontId="10" fillId="0" borderId="0" applyFill="0">
      <alignment horizontal="left" vertical="top"/>
    </xf>
    <xf numFmtId="174" fontId="19" fillId="0" borderId="17" applyFill="0"/>
    <xf numFmtId="0" fontId="8" fillId="0" borderId="0" applyNumberFormat="0" applyFont="0" applyAlignment="0"/>
    <xf numFmtId="0" fontId="67" fillId="0" borderId="0" applyFill="0">
      <alignment wrapText="1"/>
    </xf>
    <xf numFmtId="0" fontId="10" fillId="0" borderId="0" applyFill="0">
      <alignment horizontal="left" vertical="top" wrapText="1"/>
    </xf>
    <xf numFmtId="174" fontId="68" fillId="0" borderId="0" applyFill="0"/>
    <xf numFmtId="0" fontId="69" fillId="0" borderId="0" applyNumberFormat="0" applyFont="0" applyAlignment="0">
      <alignment horizontal="center"/>
    </xf>
    <xf numFmtId="0" fontId="70" fillId="0" borderId="0" applyFill="0">
      <alignment vertical="top" wrapText="1"/>
    </xf>
    <xf numFmtId="0" fontId="19" fillId="0" borderId="0" applyFill="0">
      <alignment horizontal="left" vertical="top" wrapText="1"/>
    </xf>
    <xf numFmtId="174" fontId="8" fillId="0" borderId="0" applyFill="0"/>
    <xf numFmtId="0" fontId="69" fillId="0" borderId="0" applyNumberFormat="0" applyFont="0" applyAlignment="0">
      <alignment horizontal="center"/>
    </xf>
    <xf numFmtId="0" fontId="71" fillId="0" borderId="0" applyFill="0">
      <alignment vertical="center" wrapText="1"/>
    </xf>
    <xf numFmtId="0" fontId="5" fillId="0" borderId="0">
      <alignment horizontal="left" vertical="center" wrapText="1"/>
    </xf>
    <xf numFmtId="174" fontId="72" fillId="0" borderId="0" applyFill="0"/>
    <xf numFmtId="0" fontId="69" fillId="0" borderId="0" applyNumberFormat="0" applyFont="0" applyAlignment="0">
      <alignment horizontal="center"/>
    </xf>
    <xf numFmtId="0" fontId="73" fillId="0" borderId="0" applyFill="0">
      <alignment horizontal="center" vertical="center" wrapText="1"/>
    </xf>
    <xf numFmtId="0" fontId="8" fillId="0" borderId="0" applyFill="0">
      <alignment horizontal="center" vertical="center" wrapText="1"/>
    </xf>
    <xf numFmtId="174" fontId="74" fillId="0" borderId="0" applyFill="0"/>
    <xf numFmtId="0" fontId="69" fillId="0" borderId="0" applyNumberFormat="0" applyFont="0" applyAlignment="0">
      <alignment horizontal="center"/>
    </xf>
    <xf numFmtId="0" fontId="75" fillId="0" borderId="0" applyFill="0">
      <alignment horizontal="center" vertical="center" wrapText="1"/>
    </xf>
    <xf numFmtId="0" fontId="76" fillId="0" borderId="0" applyFill="0">
      <alignment horizontal="center" vertical="center" wrapText="1"/>
    </xf>
    <xf numFmtId="174" fontId="77" fillId="0" borderId="0" applyFill="0"/>
    <xf numFmtId="0" fontId="69" fillId="0" borderId="0" applyNumberFormat="0" applyFont="0" applyAlignment="0">
      <alignment horizontal="center"/>
    </xf>
    <xf numFmtId="0" fontId="78" fillId="0" borderId="0">
      <alignment horizontal="center" wrapText="1"/>
    </xf>
    <xf numFmtId="0" fontId="74" fillId="0" borderId="0" applyFill="0">
      <alignment horizontal="center" wrapText="1"/>
    </xf>
    <xf numFmtId="4" fontId="26" fillId="18" borderId="0" applyFill="0"/>
    <xf numFmtId="0" fontId="79" fillId="0" borderId="0">
      <alignment horizontal="left" indent="7"/>
    </xf>
    <xf numFmtId="0" fontId="26" fillId="0" borderId="0" applyFill="0">
      <alignment horizontal="left" indent="7"/>
    </xf>
    <xf numFmtId="174" fontId="80" fillId="0" borderId="2" applyFill="0">
      <alignment horizontal="right"/>
    </xf>
    <xf numFmtId="0" fontId="7" fillId="0" borderId="19" applyNumberFormat="0" applyFont="0" applyBorder="0">
      <alignment horizontal="right"/>
    </xf>
    <xf numFmtId="0" fontId="81" fillId="0" borderId="0" applyFill="0"/>
    <xf numFmtId="0" fontId="19" fillId="0" borderId="0" applyFill="0"/>
    <xf numFmtId="4" fontId="80" fillId="0" borderId="2" applyFill="0"/>
    <xf numFmtId="0" fontId="8" fillId="0" borderId="0" applyNumberFormat="0" applyFont="0" applyBorder="0" applyAlignment="0"/>
    <xf numFmtId="0" fontId="8" fillId="0" borderId="0" applyNumberFormat="0" applyFont="0" applyBorder="0" applyAlignment="0"/>
    <xf numFmtId="0" fontId="8" fillId="0" borderId="0" applyNumberFormat="0" applyFont="0" applyBorder="0" applyAlignment="0"/>
    <xf numFmtId="0" fontId="70" fillId="0" borderId="0" applyFill="0">
      <alignment horizontal="left" indent="1"/>
    </xf>
    <xf numFmtId="0" fontId="82" fillId="0" borderId="0" applyFill="0">
      <alignment horizontal="left" indent="1"/>
    </xf>
    <xf numFmtId="4" fontId="72" fillId="0" borderId="0" applyFill="0"/>
    <xf numFmtId="0" fontId="8" fillId="0" borderId="0" applyNumberFormat="0" applyFont="0" applyFill="0" applyBorder="0" applyAlignment="0"/>
    <xf numFmtId="0" fontId="70" fillId="0" borderId="0" applyFill="0">
      <alignment horizontal="left" indent="2"/>
    </xf>
    <xf numFmtId="0" fontId="19" fillId="0" borderId="0" applyFill="0">
      <alignment horizontal="left" indent="2"/>
    </xf>
    <xf numFmtId="4" fontId="72" fillId="0" borderId="0" applyFill="0"/>
    <xf numFmtId="0" fontId="8" fillId="0" borderId="0" applyNumberFormat="0" applyFont="0" applyBorder="0" applyAlignment="0"/>
    <xf numFmtId="0" fontId="83" fillId="0" borderId="0">
      <alignment horizontal="left" indent="3"/>
    </xf>
    <xf numFmtId="0" fontId="34" fillId="0" borderId="0" applyFill="0">
      <alignment horizontal="left" indent="3"/>
    </xf>
    <xf numFmtId="4" fontId="72" fillId="0" borderId="0" applyFill="0"/>
    <xf numFmtId="0" fontId="8" fillId="0" borderId="0" applyNumberFormat="0" applyFont="0" applyBorder="0" applyAlignment="0"/>
    <xf numFmtId="0" fontId="73" fillId="0" borderId="0">
      <alignment horizontal="left" indent="4"/>
    </xf>
    <xf numFmtId="0" fontId="8" fillId="0" borderId="0" applyFill="0">
      <alignment horizontal="left" indent="4"/>
    </xf>
    <xf numFmtId="4" fontId="74" fillId="0" borderId="0" applyFill="0"/>
    <xf numFmtId="0" fontId="8" fillId="0" borderId="0" applyNumberFormat="0" applyFont="0" applyBorder="0" applyAlignment="0"/>
    <xf numFmtId="0" fontId="75" fillId="0" borderId="0">
      <alignment horizontal="left" indent="5"/>
    </xf>
    <xf numFmtId="0" fontId="76" fillId="0" borderId="0" applyFill="0">
      <alignment horizontal="left" indent="5"/>
    </xf>
    <xf numFmtId="4" fontId="77" fillId="0" borderId="0" applyFill="0"/>
    <xf numFmtId="0" fontId="8" fillId="0" borderId="0" applyNumberFormat="0" applyFont="0" applyFill="0" applyBorder="0" applyAlignment="0"/>
    <xf numFmtId="0" fontId="78" fillId="0" borderId="0" applyFill="0">
      <alignment horizontal="left" indent="6"/>
    </xf>
    <xf numFmtId="0" fontId="74" fillId="0" borderId="0" applyFill="0">
      <alignment horizontal="left" indent="6"/>
    </xf>
    <xf numFmtId="0" fontId="5" fillId="0" borderId="0"/>
    <xf numFmtId="43" fontId="8" fillId="0" borderId="0" applyFont="0" applyFill="0" applyBorder="0" applyAlignment="0" applyProtection="0"/>
    <xf numFmtId="0" fontId="5" fillId="0" borderId="0"/>
    <xf numFmtId="176" fontId="5" fillId="0" borderId="0"/>
    <xf numFmtId="3" fontId="9" fillId="0" borderId="0"/>
    <xf numFmtId="0" fontId="93" fillId="0" borderId="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08" fillId="0" borderId="0"/>
    <xf numFmtId="187" fontId="5" fillId="0" borderId="0"/>
    <xf numFmtId="0" fontId="111" fillId="0" borderId="0"/>
    <xf numFmtId="0" fontId="112" fillId="0" borderId="0"/>
    <xf numFmtId="0" fontId="114" fillId="0" borderId="0"/>
    <xf numFmtId="0" fontId="116" fillId="0" borderId="0"/>
    <xf numFmtId="0" fontId="117" fillId="0" borderId="0"/>
    <xf numFmtId="0" fontId="4" fillId="0" borderId="0"/>
    <xf numFmtId="0" fontId="4" fillId="0" borderId="0"/>
    <xf numFmtId="43" fontId="8" fillId="0" borderId="0" applyFont="0" applyFill="0" applyBorder="0" applyAlignment="0" applyProtection="0"/>
    <xf numFmtId="0" fontId="4" fillId="0" borderId="0"/>
    <xf numFmtId="0" fontId="4" fillId="0" borderId="0"/>
    <xf numFmtId="0" fontId="3" fillId="0" borderId="0"/>
    <xf numFmtId="0" fontId="116" fillId="0" borderId="0"/>
    <xf numFmtId="0" fontId="118" fillId="0" borderId="0"/>
    <xf numFmtId="0" fontId="2" fillId="0" borderId="0"/>
    <xf numFmtId="0" fontId="118" fillId="0" borderId="0"/>
    <xf numFmtId="176" fontId="119" fillId="0" borderId="0"/>
    <xf numFmtId="0" fontId="120" fillId="0" borderId="0"/>
    <xf numFmtId="0" fontId="1" fillId="0" borderId="0"/>
    <xf numFmtId="0" fontId="120" fillId="0" borderId="0"/>
    <xf numFmtId="0" fontId="121" fillId="0" borderId="0"/>
    <xf numFmtId="0" fontId="122" fillId="0" borderId="0" applyNumberFormat="0" applyFill="0" applyBorder="0" applyAlignment="0" applyProtection="0"/>
    <xf numFmtId="0" fontId="123" fillId="0" borderId="26" applyNumberFormat="0" applyFill="0" applyAlignment="0" applyProtection="0"/>
    <xf numFmtId="0" fontId="124" fillId="0" borderId="27" applyNumberFormat="0" applyFill="0" applyAlignment="0" applyProtection="0"/>
    <xf numFmtId="0" fontId="125" fillId="0" borderId="28" applyNumberFormat="0" applyFill="0" applyAlignment="0" applyProtection="0"/>
    <xf numFmtId="0" fontId="125" fillId="0" borderId="0" applyNumberFormat="0" applyFill="0" applyBorder="0" applyAlignment="0" applyProtection="0"/>
    <xf numFmtId="0" fontId="126" fillId="19" borderId="0" applyNumberFormat="0" applyBorder="0" applyAlignment="0" applyProtection="0"/>
    <xf numFmtId="0" fontId="127" fillId="20" borderId="0" applyNumberFormat="0" applyBorder="0" applyAlignment="0" applyProtection="0"/>
    <xf numFmtId="0" fontId="128" fillId="21" borderId="0" applyNumberFormat="0" applyBorder="0" applyAlignment="0" applyProtection="0"/>
    <xf numFmtId="0" fontId="129" fillId="22" borderId="29" applyNumberFormat="0" applyAlignment="0" applyProtection="0"/>
    <xf numFmtId="0" fontId="130" fillId="23" borderId="30" applyNumberFormat="0" applyAlignment="0" applyProtection="0"/>
    <xf numFmtId="0" fontId="131" fillId="23" borderId="29" applyNumberFormat="0" applyAlignment="0" applyProtection="0"/>
    <xf numFmtId="0" fontId="132" fillId="0" borderId="31" applyNumberFormat="0" applyFill="0" applyAlignment="0" applyProtection="0"/>
    <xf numFmtId="0" fontId="133" fillId="24" borderId="32" applyNumberFormat="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6" fillId="0" borderId="33" applyNumberFormat="0" applyFill="0" applyAlignment="0" applyProtection="0"/>
    <xf numFmtId="0" fontId="137"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37" fillId="26" borderId="0" applyNumberFormat="0" applyBorder="0" applyAlignment="0" applyProtection="0"/>
    <xf numFmtId="0" fontId="137"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37" fillId="28" borderId="0" applyNumberFormat="0" applyBorder="0" applyAlignment="0" applyProtection="0"/>
    <xf numFmtId="0" fontId="137"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37" fillId="30" borderId="0" applyNumberFormat="0" applyBorder="0" applyAlignment="0" applyProtection="0"/>
    <xf numFmtId="0" fontId="137"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37" fillId="32" borderId="0" applyNumberFormat="0" applyBorder="0" applyAlignment="0" applyProtection="0"/>
    <xf numFmtId="0" fontId="137"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37" fillId="34" borderId="0" applyNumberFormat="0" applyBorder="0" applyAlignment="0" applyProtection="0"/>
    <xf numFmtId="0" fontId="137"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37" fillId="36"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8" fillId="0" borderId="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 fillId="0" borderId="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 fillId="0" borderId="0"/>
  </cellStyleXfs>
  <cellXfs count="2370">
    <xf numFmtId="0" fontId="0" fillId="0" borderId="0" xfId="0"/>
    <xf numFmtId="0" fontId="6" fillId="0" borderId="0" xfId="0" applyNumberFormat="1" applyFont="1" applyAlignment="1"/>
    <xf numFmtId="0" fontId="7" fillId="0" borderId="0" xfId="0" applyNumberFormat="1" applyFont="1" applyAlignment="1"/>
    <xf numFmtId="0" fontId="8" fillId="0" borderId="0" xfId="0" applyNumberFormat="1" applyFont="1" applyAlignment="1"/>
    <xf numFmtId="0" fontId="9" fillId="0" borderId="0" xfId="0" applyNumberFormat="1" applyFont="1" applyAlignment="1"/>
    <xf numFmtId="0" fontId="6" fillId="0" borderId="0" xfId="0" quotePrefix="1" applyNumberFormat="1" applyFont="1" applyAlignment="1">
      <alignment horizontal="left"/>
    </xf>
    <xf numFmtId="0" fontId="10" fillId="0" borderId="0" xfId="0" applyNumberFormat="1" applyFont="1" applyAlignment="1">
      <alignment horizontal="right"/>
    </xf>
    <xf numFmtId="164" fontId="10" fillId="0" borderId="0" xfId="0" applyNumberFormat="1" applyFont="1" applyAlignment="1"/>
    <xf numFmtId="0" fontId="10" fillId="0" borderId="0" xfId="0" applyNumberFormat="1" applyFont="1" applyAlignment="1"/>
    <xf numFmtId="0" fontId="9" fillId="0" borderId="0" xfId="0" quotePrefix="1" applyNumberFormat="1" applyFont="1" applyAlignment="1">
      <alignment horizontal="center"/>
    </xf>
    <xf numFmtId="0" fontId="10" fillId="0" borderId="0" xfId="0" applyNumberFormat="1" applyFont="1" applyAlignment="1">
      <alignment horizontal="center"/>
    </xf>
    <xf numFmtId="0" fontId="9" fillId="0" borderId="0" xfId="0" applyNumberFormat="1" applyFont="1" applyAlignment="1">
      <alignment horizontal="center"/>
    </xf>
    <xf numFmtId="0" fontId="10" fillId="0" borderId="3" xfId="0" quotePrefix="1" applyNumberFormat="1" applyFont="1" applyBorder="1" applyAlignment="1">
      <alignment horizontal="center"/>
    </xf>
    <xf numFmtId="0" fontId="10" fillId="0" borderId="0" xfId="0" applyNumberFormat="1" applyFont="1" applyBorder="1" applyAlignment="1">
      <alignment horizontal="center"/>
    </xf>
    <xf numFmtId="0" fontId="11" fillId="0" borderId="4" xfId="0" applyNumberFormat="1" applyFont="1" applyBorder="1" applyAlignment="1"/>
    <xf numFmtId="0" fontId="11" fillId="0" borderId="0" xfId="0" applyNumberFormat="1" applyFont="1" applyAlignment="1"/>
    <xf numFmtId="0" fontId="11" fillId="0" borderId="0" xfId="0" applyNumberFormat="1" applyFont="1" applyBorder="1" applyAlignment="1"/>
    <xf numFmtId="42" fontId="11" fillId="0" borderId="0" xfId="0" applyNumberFormat="1" applyFont="1" applyAlignment="1"/>
    <xf numFmtId="42" fontId="10" fillId="0" borderId="0" xfId="0" applyNumberFormat="1" applyFont="1" applyAlignment="1">
      <alignment horizontal="fill"/>
    </xf>
    <xf numFmtId="42" fontId="10" fillId="0" borderId="0" xfId="0" applyNumberFormat="1" applyFont="1" applyAlignment="1">
      <alignment horizontal="right"/>
    </xf>
    <xf numFmtId="42" fontId="10" fillId="0" borderId="0" xfId="0" applyNumberFormat="1" applyFont="1" applyAlignment="1"/>
    <xf numFmtId="42" fontId="10" fillId="0" borderId="0" xfId="0" applyNumberFormat="1" applyFont="1" applyAlignment="1" applyProtection="1">
      <protection locked="0"/>
    </xf>
    <xf numFmtId="42" fontId="10" fillId="0" borderId="0" xfId="0" applyNumberFormat="1" applyFont="1" applyBorder="1" applyAlignment="1">
      <alignment horizontal="right"/>
    </xf>
    <xf numFmtId="42" fontId="9" fillId="0" borderId="0" xfId="0" applyNumberFormat="1" applyFont="1" applyAlignment="1"/>
    <xf numFmtId="37" fontId="11" fillId="0" borderId="4" xfId="0" applyNumberFormat="1" applyFont="1" applyBorder="1" applyAlignment="1"/>
    <xf numFmtId="37" fontId="11" fillId="0" borderId="0" xfId="0" applyNumberFormat="1" applyFont="1" applyAlignment="1"/>
    <xf numFmtId="3" fontId="11" fillId="0" borderId="0" xfId="0" applyNumberFormat="1" applyFont="1" applyAlignment="1"/>
    <xf numFmtId="3" fontId="10" fillId="0" borderId="0" xfId="0" applyNumberFormat="1" applyFont="1" applyAlignment="1"/>
    <xf numFmtId="3" fontId="11" fillId="0" borderId="0" xfId="0" applyNumberFormat="1" applyFont="1" applyAlignment="1">
      <alignment horizontal="fill"/>
    </xf>
    <xf numFmtId="37" fontId="9" fillId="0" borderId="0" xfId="0" applyNumberFormat="1" applyFont="1" applyAlignment="1"/>
    <xf numFmtId="3" fontId="11" fillId="0" borderId="0" xfId="0" quotePrefix="1" applyNumberFormat="1" applyFont="1" applyAlignment="1">
      <alignment horizontal="left"/>
    </xf>
    <xf numFmtId="164" fontId="11" fillId="0" borderId="0" xfId="0" applyNumberFormat="1" applyFont="1" applyAlignment="1"/>
    <xf numFmtId="3" fontId="10" fillId="0" borderId="0" xfId="0" applyNumberFormat="1" applyFont="1" applyAlignment="1">
      <alignment horizontal="fill"/>
    </xf>
    <xf numFmtId="37" fontId="10" fillId="0" borderId="0" xfId="0" applyNumberFormat="1" applyFont="1" applyAlignment="1"/>
    <xf numFmtId="37" fontId="10" fillId="0" borderId="0" xfId="0" applyNumberFormat="1" applyFont="1" applyBorder="1" applyAlignment="1"/>
    <xf numFmtId="37" fontId="9" fillId="0" borderId="0" xfId="0" applyNumberFormat="1" applyFont="1" applyBorder="1" applyAlignment="1"/>
    <xf numFmtId="0" fontId="9" fillId="0" borderId="0" xfId="0" applyNumberFormat="1" applyFont="1" applyBorder="1" applyAlignment="1"/>
    <xf numFmtId="44" fontId="9" fillId="0" borderId="0" xfId="0" applyNumberFormat="1" applyFont="1" applyAlignment="1"/>
    <xf numFmtId="44" fontId="10" fillId="0" borderId="0" xfId="0" applyNumberFormat="1" applyFont="1" applyAlignment="1">
      <alignment horizontal="fill"/>
    </xf>
    <xf numFmtId="44" fontId="10" fillId="0" borderId="0" xfId="0" applyNumberFormat="1" applyFont="1" applyAlignment="1">
      <alignment horizontal="right"/>
    </xf>
    <xf numFmtId="42" fontId="10" fillId="0" borderId="4" xfId="0" applyNumberFormat="1" applyFont="1" applyBorder="1" applyAlignment="1"/>
    <xf numFmtId="0" fontId="12" fillId="0" borderId="0" xfId="0" applyNumberFormat="1" applyFont="1" applyAlignment="1"/>
    <xf numFmtId="3" fontId="12" fillId="0" borderId="0" xfId="0" applyNumberFormat="1" applyFont="1" applyAlignment="1"/>
    <xf numFmtId="3" fontId="12" fillId="0" borderId="6" xfId="0" applyNumberFormat="1" applyFont="1" applyBorder="1" applyAlignment="1"/>
    <xf numFmtId="3" fontId="12" fillId="0" borderId="0" xfId="0" applyNumberFormat="1" applyFont="1" applyBorder="1" applyAlignment="1"/>
    <xf numFmtId="0" fontId="13" fillId="0" borderId="0" xfId="0" quotePrefix="1" applyNumberFormat="1" applyFont="1" applyAlignment="1"/>
    <xf numFmtId="3" fontId="13" fillId="0" borderId="0" xfId="0" applyNumberFormat="1" applyFont="1" applyAlignment="1"/>
    <xf numFmtId="3" fontId="14" fillId="0" borderId="0" xfId="0" applyNumberFormat="1" applyFont="1" applyAlignment="1"/>
    <xf numFmtId="0" fontId="15" fillId="0" borderId="0" xfId="0" applyNumberFormat="1" applyFont="1" applyBorder="1" applyAlignment="1"/>
    <xf numFmtId="0" fontId="15" fillId="0" borderId="0" xfId="0" applyNumberFormat="1" applyFont="1" applyAlignment="1"/>
    <xf numFmtId="164" fontId="13" fillId="0" borderId="0" xfId="0" applyNumberFormat="1" applyFont="1" applyAlignment="1"/>
    <xf numFmtId="3" fontId="14" fillId="0" borderId="0" xfId="0" applyNumberFormat="1" applyFont="1" applyBorder="1" applyAlignment="1"/>
    <xf numFmtId="4" fontId="12" fillId="0" borderId="0" xfId="0" applyNumberFormat="1" applyFont="1" applyAlignment="1"/>
    <xf numFmtId="3" fontId="9" fillId="0" borderId="0" xfId="0" applyNumberFormat="1" applyFont="1" applyAlignment="1"/>
    <xf numFmtId="4" fontId="9" fillId="0" borderId="0" xfId="0" applyNumberFormat="1" applyFont="1" applyAlignment="1"/>
    <xf numFmtId="164" fontId="16" fillId="0" borderId="0" xfId="0" applyNumberFormat="1" applyFont="1" applyAlignment="1"/>
    <xf numFmtId="164" fontId="7" fillId="0" borderId="0" xfId="0" applyNumberFormat="1" applyFont="1" applyAlignment="1"/>
    <xf numFmtId="164" fontId="17" fillId="0" borderId="0" xfId="0" applyNumberFormat="1" applyFont="1" applyAlignment="1"/>
    <xf numFmtId="164" fontId="9" fillId="0" borderId="0" xfId="0" applyNumberFormat="1" applyFont="1" applyAlignment="1"/>
    <xf numFmtId="164" fontId="18" fillId="0" borderId="0" xfId="0" applyNumberFormat="1" applyFont="1" applyAlignment="1">
      <alignment horizontal="right"/>
    </xf>
    <xf numFmtId="164" fontId="16" fillId="0" borderId="0" xfId="0" quotePrefix="1" applyNumberFormat="1" applyFont="1" applyAlignment="1">
      <alignment horizontal="left"/>
    </xf>
    <xf numFmtId="164" fontId="6" fillId="0" borderId="0" xfId="0" applyNumberFormat="1" applyFont="1" applyAlignment="1"/>
    <xf numFmtId="164" fontId="8" fillId="0" borderId="0" xfId="0" applyNumberFormat="1" applyFont="1" applyAlignment="1"/>
    <xf numFmtId="164" fontId="5" fillId="0" borderId="0" xfId="0" applyNumberFormat="1" applyFont="1" applyAlignment="1"/>
    <xf numFmtId="164" fontId="19" fillId="0" borderId="0" xfId="0" applyNumberFormat="1" applyFont="1" applyAlignment="1"/>
    <xf numFmtId="164" fontId="19" fillId="0" borderId="0" xfId="0" applyNumberFormat="1" applyFont="1" applyAlignment="1">
      <alignment horizontal="centerContinuous"/>
    </xf>
    <xf numFmtId="164" fontId="19" fillId="0" borderId="0" xfId="0" quotePrefix="1" applyNumberFormat="1" applyFont="1" applyAlignment="1">
      <alignment horizontal="center"/>
    </xf>
    <xf numFmtId="164" fontId="19" fillId="0" borderId="4" xfId="0" applyNumberFormat="1" applyFont="1" applyBorder="1" applyAlignment="1"/>
    <xf numFmtId="164" fontId="5" fillId="0" borderId="0" xfId="0" applyNumberFormat="1" applyFont="1" applyAlignment="1" applyProtection="1">
      <protection locked="0"/>
    </xf>
    <xf numFmtId="164" fontId="20" fillId="0" borderId="0" xfId="0" quotePrefix="1" applyNumberFormat="1" applyFont="1" applyAlignment="1" applyProtection="1">
      <alignment horizontal="center"/>
      <protection locked="0"/>
    </xf>
    <xf numFmtId="164" fontId="20" fillId="0" borderId="0" xfId="0" applyNumberFormat="1" applyFont="1" applyAlignment="1" applyProtection="1">
      <protection locked="0"/>
    </xf>
    <xf numFmtId="164" fontId="19" fillId="0" borderId="0" xfId="0" applyNumberFormat="1" applyFont="1" applyAlignment="1" applyProtection="1">
      <protection locked="0"/>
    </xf>
    <xf numFmtId="164" fontId="5" fillId="0" borderId="4" xfId="0" applyNumberFormat="1" applyFont="1" applyBorder="1" applyAlignment="1" applyProtection="1">
      <protection locked="0"/>
    </xf>
    <xf numFmtId="164" fontId="5" fillId="0" borderId="4" xfId="0" applyNumberFormat="1" applyFont="1" applyBorder="1" applyAlignment="1"/>
    <xf numFmtId="164" fontId="5" fillId="0" borderId="0" xfId="0" applyNumberFormat="1" applyFont="1" applyBorder="1" applyAlignment="1"/>
    <xf numFmtId="164" fontId="5" fillId="0" borderId="0" xfId="0" applyNumberFormat="1" applyFont="1" applyBorder="1" applyAlignment="1" applyProtection="1">
      <protection locked="0"/>
    </xf>
    <xf numFmtId="164" fontId="8" fillId="0" borderId="0" xfId="0" applyNumberFormat="1" applyFont="1" applyBorder="1" applyAlignment="1"/>
    <xf numFmtId="164" fontId="9" fillId="0" borderId="0" xfId="0" applyNumberFormat="1" applyFont="1" applyBorder="1" applyAlignment="1"/>
    <xf numFmtId="44" fontId="0" fillId="0" borderId="0" xfId="0" applyNumberFormat="1" applyAlignment="1"/>
    <xf numFmtId="44" fontId="5" fillId="0" borderId="0" xfId="0" applyNumberFormat="1" applyFont="1" applyBorder="1" applyAlignment="1"/>
    <xf numFmtId="42" fontId="5" fillId="0" borderId="0" xfId="0" applyNumberFormat="1" applyFont="1" applyAlignment="1"/>
    <xf numFmtId="44" fontId="8" fillId="0" borderId="0" xfId="0" applyNumberFormat="1" applyFont="1" applyBorder="1" applyAlignment="1"/>
    <xf numFmtId="44" fontId="9" fillId="0" borderId="0" xfId="0" applyNumberFormat="1" applyFont="1" applyBorder="1" applyAlignment="1"/>
    <xf numFmtId="37" fontId="21" fillId="0" borderId="0" xfId="0" applyNumberFormat="1" applyFont="1" applyAlignment="1" applyProtection="1">
      <protection locked="0"/>
    </xf>
    <xf numFmtId="37" fontId="5" fillId="0" borderId="0" xfId="0" applyNumberFormat="1" applyFont="1" applyAlignment="1"/>
    <xf numFmtId="164" fontId="5" fillId="0" borderId="0" xfId="0" applyNumberFormat="1" applyFont="1" applyAlignment="1" applyProtection="1">
      <alignment horizontal="right"/>
      <protection locked="0"/>
    </xf>
    <xf numFmtId="164" fontId="5" fillId="0" borderId="0" xfId="0" applyNumberFormat="1" applyFont="1" applyAlignment="1">
      <alignment horizontal="right"/>
    </xf>
    <xf numFmtId="37" fontId="21" fillId="0" borderId="4" xfId="0" applyNumberFormat="1" applyFont="1" applyBorder="1" applyAlignment="1" applyProtection="1">
      <protection locked="0"/>
    </xf>
    <xf numFmtId="37" fontId="5" fillId="0" borderId="4" xfId="0" applyNumberFormat="1" applyFont="1" applyBorder="1" applyAlignment="1"/>
    <xf numFmtId="37" fontId="5" fillId="0" borderId="0" xfId="0" applyNumberFormat="1" applyFont="1" applyFill="1" applyAlignment="1"/>
    <xf numFmtId="3" fontId="8" fillId="0" borderId="0" xfId="0" applyNumberFormat="1" applyFont="1" applyAlignment="1"/>
    <xf numFmtId="164" fontId="5" fillId="0" borderId="0" xfId="0" quotePrefix="1" applyNumberFormat="1" applyFont="1" applyAlignment="1">
      <alignment horizontal="left"/>
    </xf>
    <xf numFmtId="37" fontId="19" fillId="0" borderId="0" xfId="0" applyNumberFormat="1" applyFont="1" applyAlignment="1"/>
    <xf numFmtId="37" fontId="19" fillId="0" borderId="4" xfId="0" applyNumberFormat="1" applyFont="1" applyBorder="1" applyAlignment="1"/>
    <xf numFmtId="164" fontId="0" fillId="0" borderId="0" xfId="0" applyNumberFormat="1" applyAlignment="1"/>
    <xf numFmtId="164" fontId="5" fillId="0" borderId="0" xfId="0" applyNumberFormat="1" applyFont="1" applyAlignment="1">
      <alignment horizontal="left"/>
    </xf>
    <xf numFmtId="164" fontId="5" fillId="0" borderId="0" xfId="0" applyNumberFormat="1" applyFont="1" applyAlignment="1" applyProtection="1">
      <alignment horizontal="left"/>
      <protection locked="0"/>
    </xf>
    <xf numFmtId="164" fontId="10" fillId="0" borderId="0" xfId="0" applyNumberFormat="1" applyFont="1" applyFill="1" applyAlignment="1"/>
    <xf numFmtId="164" fontId="5" fillId="0" borderId="0" xfId="0" applyNumberFormat="1" applyFont="1" applyFill="1" applyAlignment="1"/>
    <xf numFmtId="164" fontId="5" fillId="0" borderId="0" xfId="0" applyNumberFormat="1" applyFont="1" applyFill="1" applyAlignment="1" applyProtection="1">
      <protection locked="0"/>
    </xf>
    <xf numFmtId="164" fontId="8" fillId="0" borderId="0" xfId="0" applyNumberFormat="1" applyFont="1" applyFill="1" applyAlignment="1"/>
    <xf numFmtId="164" fontId="9" fillId="0" borderId="0" xfId="0" applyNumberFormat="1" applyFont="1" applyFill="1" applyAlignment="1"/>
    <xf numFmtId="164" fontId="10" fillId="0" borderId="0" xfId="0" quotePrefix="1" applyNumberFormat="1" applyFont="1" applyAlignment="1">
      <alignment horizontal="left"/>
    </xf>
    <xf numFmtId="44" fontId="10" fillId="0" borderId="0" xfId="0" applyNumberFormat="1" applyFont="1" applyAlignment="1">
      <alignment horizontal="left"/>
    </xf>
    <xf numFmtId="44" fontId="10" fillId="0" borderId="0" xfId="0" applyNumberFormat="1" applyFont="1" applyAlignment="1"/>
    <xf numFmtId="44" fontId="5" fillId="0" borderId="0" xfId="0" applyNumberFormat="1" applyFont="1" applyAlignment="1"/>
    <xf numFmtId="44" fontId="8" fillId="0" borderId="0" xfId="0" applyNumberFormat="1" applyFont="1" applyAlignment="1"/>
    <xf numFmtId="164" fontId="5" fillId="0" borderId="6" xfId="0" applyNumberFormat="1" applyFont="1" applyBorder="1" applyAlignment="1" applyProtection="1">
      <protection locked="0"/>
    </xf>
    <xf numFmtId="164" fontId="5" fillId="0" borderId="6" xfId="0" applyNumberFormat="1" applyFont="1" applyBorder="1" applyAlignment="1"/>
    <xf numFmtId="0" fontId="22" fillId="0" borderId="0" xfId="0" applyNumberFormat="1" applyFont="1" applyAlignment="1"/>
    <xf numFmtId="164" fontId="22" fillId="0" borderId="0" xfId="0" applyNumberFormat="1" applyFont="1" applyAlignment="1"/>
    <xf numFmtId="164" fontId="23" fillId="0" borderId="0" xfId="0" applyNumberFormat="1" applyFont="1" applyAlignment="1"/>
    <xf numFmtId="3" fontId="23" fillId="0" borderId="0" xfId="0" applyNumberFormat="1" applyFont="1" applyAlignment="1"/>
    <xf numFmtId="164" fontId="24" fillId="0" borderId="0" xfId="0" applyNumberFormat="1" applyFont="1" applyAlignment="1"/>
    <xf numFmtId="164" fontId="25" fillId="0" borderId="0" xfId="0" applyNumberFormat="1" applyFont="1" applyAlignment="1"/>
    <xf numFmtId="3" fontId="25" fillId="0" borderId="0" xfId="0" applyNumberFormat="1" applyFont="1" applyAlignment="1"/>
    <xf numFmtId="164" fontId="26" fillId="0" borderId="0" xfId="0" applyNumberFormat="1" applyFont="1" applyAlignment="1"/>
    <xf numFmtId="164" fontId="9" fillId="0" borderId="0" xfId="0" applyNumberFormat="1" applyFont="1"/>
    <xf numFmtId="164" fontId="6" fillId="0" borderId="0" xfId="0" quotePrefix="1" applyNumberFormat="1" applyFont="1" applyAlignment="1">
      <alignment horizontal="left"/>
    </xf>
    <xf numFmtId="164" fontId="11" fillId="0" borderId="0" xfId="0" applyNumberFormat="1" applyFont="1" applyAlignment="1">
      <alignment horizontal="centerContinuous"/>
    </xf>
    <xf numFmtId="164" fontId="10" fillId="0" borderId="0" xfId="0" applyNumberFormat="1" applyFont="1" applyAlignment="1">
      <alignment horizontal="right"/>
    </xf>
    <xf numFmtId="164" fontId="8" fillId="0" borderId="0" xfId="0" applyNumberFormat="1" applyFont="1" applyAlignment="1" applyProtection="1">
      <protection locked="0"/>
    </xf>
    <xf numFmtId="42" fontId="8" fillId="0" borderId="0" xfId="0" quotePrefix="1" applyNumberFormat="1" applyFont="1" applyAlignment="1">
      <alignment horizontal="left"/>
    </xf>
    <xf numFmtId="42" fontId="8" fillId="0" borderId="0" xfId="0" applyNumberFormat="1" applyFont="1" applyAlignment="1">
      <alignment horizontal="right"/>
    </xf>
    <xf numFmtId="164" fontId="8" fillId="0" borderId="0" xfId="0" quotePrefix="1" applyNumberFormat="1" applyFont="1" applyAlignment="1">
      <alignment horizontal="left"/>
    </xf>
    <xf numFmtId="37" fontId="8" fillId="0" borderId="0" xfId="0" applyNumberFormat="1" applyFont="1" applyAlignment="1"/>
    <xf numFmtId="37" fontId="8" fillId="0" borderId="0" xfId="0" applyNumberFormat="1" applyFont="1" applyAlignment="1" applyProtection="1">
      <protection locked="0"/>
    </xf>
    <xf numFmtId="37" fontId="7" fillId="0" borderId="4" xfId="0" applyNumberFormat="1" applyFont="1" applyBorder="1" applyAlignment="1"/>
    <xf numFmtId="42" fontId="19" fillId="0" borderId="0" xfId="0" applyNumberFormat="1" applyFont="1" applyAlignment="1"/>
    <xf numFmtId="42" fontId="7" fillId="0" borderId="0" xfId="0" applyNumberFormat="1" applyFont="1" applyAlignment="1">
      <alignment horizontal="right"/>
    </xf>
    <xf numFmtId="42" fontId="7" fillId="0" borderId="9" xfId="0" applyNumberFormat="1" applyFont="1" applyBorder="1" applyAlignment="1"/>
    <xf numFmtId="37" fontId="8" fillId="0" borderId="6" xfId="0" applyNumberFormat="1" applyFont="1" applyBorder="1" applyAlignment="1" applyProtection="1">
      <protection locked="0"/>
    </xf>
    <xf numFmtId="37" fontId="8" fillId="0" borderId="0" xfId="0" applyNumberFormat="1" applyFont="1" applyAlignment="1">
      <alignment horizontal="right"/>
    </xf>
    <xf numFmtId="164" fontId="27" fillId="0" borderId="0" xfId="0" applyNumberFormat="1" applyFont="1" applyAlignment="1"/>
    <xf numFmtId="37" fontId="8" fillId="0" borderId="0" xfId="0" applyNumberFormat="1" applyFont="1" applyBorder="1" applyAlignment="1" applyProtection="1">
      <protection locked="0"/>
    </xf>
    <xf numFmtId="37" fontId="8" fillId="0" borderId="0" xfId="0" applyNumberFormat="1" applyFont="1" applyBorder="1" applyAlignment="1">
      <alignment horizontal="right"/>
    </xf>
    <xf numFmtId="0" fontId="27" fillId="0" borderId="0" xfId="0" quotePrefix="1" applyNumberFormat="1" applyFont="1" applyAlignment="1"/>
    <xf numFmtId="164" fontId="8" fillId="0" borderId="0" xfId="0" applyNumberFormat="1" applyFont="1" applyAlignment="1">
      <alignment horizontal="left"/>
    </xf>
    <xf numFmtId="0" fontId="17" fillId="0" borderId="0" xfId="0" applyNumberFormat="1" applyFont="1" applyAlignment="1"/>
    <xf numFmtId="164" fontId="18" fillId="0" borderId="0" xfId="0" quotePrefix="1" applyNumberFormat="1" applyFont="1" applyAlignment="1">
      <alignment horizontal="right"/>
    </xf>
    <xf numFmtId="0" fontId="0" fillId="0" borderId="0" xfId="0" applyAlignment="1"/>
    <xf numFmtId="164" fontId="19" fillId="0" borderId="0" xfId="0" applyNumberFormat="1" applyFont="1" applyBorder="1" applyAlignment="1">
      <alignment horizontal="center"/>
    </xf>
    <xf numFmtId="164" fontId="19" fillId="0" borderId="0" xfId="0" applyNumberFormat="1" applyFont="1" applyBorder="1" applyAlignment="1"/>
    <xf numFmtId="164" fontId="19" fillId="0" borderId="11" xfId="0" applyNumberFormat="1" applyFont="1" applyBorder="1" applyAlignment="1">
      <alignment horizontal="center"/>
    </xf>
    <xf numFmtId="49" fontId="5" fillId="0" borderId="11" xfId="0" applyNumberFormat="1" applyFont="1" applyBorder="1" applyAlignment="1">
      <alignment horizontal="center" wrapText="1"/>
    </xf>
    <xf numFmtId="0" fontId="25" fillId="0" borderId="0" xfId="0" applyNumberFormat="1" applyFont="1" applyAlignment="1"/>
    <xf numFmtId="164" fontId="19" fillId="0" borderId="12" xfId="0" applyNumberFormat="1" applyFont="1" applyBorder="1" applyAlignment="1"/>
    <xf numFmtId="164" fontId="25" fillId="0" borderId="12" xfId="0" applyNumberFormat="1" applyFont="1" applyBorder="1" applyAlignment="1"/>
    <xf numFmtId="164" fontId="19" fillId="0" borderId="0" xfId="0" applyNumberFormat="1" applyFont="1" applyBorder="1" applyAlignment="1">
      <alignment horizontal="center" wrapText="1"/>
    </xf>
    <xf numFmtId="37" fontId="28" fillId="0" borderId="11" xfId="0" quotePrefix="1" applyNumberFormat="1" applyFont="1" applyBorder="1" applyAlignment="1" applyProtection="1">
      <alignment horizontal="center"/>
      <protection locked="0"/>
    </xf>
    <xf numFmtId="164" fontId="19" fillId="0" borderId="0" xfId="0" quotePrefix="1" applyNumberFormat="1" applyFont="1" applyBorder="1" applyAlignment="1">
      <alignment horizontal="center" wrapText="1"/>
    </xf>
    <xf numFmtId="164" fontId="5" fillId="0" borderId="11" xfId="0" applyNumberFormat="1" applyFont="1" applyBorder="1" applyAlignment="1">
      <alignment horizontal="center" wrapText="1"/>
    </xf>
    <xf numFmtId="164" fontId="5" fillId="0" borderId="0" xfId="0" applyNumberFormat="1" applyFont="1" applyBorder="1" applyAlignment="1">
      <alignment horizontal="center"/>
    </xf>
    <xf numFmtId="164" fontId="5" fillId="0" borderId="0" xfId="0" applyNumberFormat="1" applyFont="1" applyAlignment="1">
      <alignment horizontal="center"/>
    </xf>
    <xf numFmtId="37" fontId="28" fillId="0" borderId="11" xfId="0" applyNumberFormat="1" applyFont="1" applyBorder="1" applyAlignment="1" applyProtection="1">
      <protection locked="0"/>
    </xf>
    <xf numFmtId="164" fontId="5" fillId="0" borderId="12" xfId="0" applyNumberFormat="1" applyFont="1" applyBorder="1" applyAlignment="1">
      <alignment horizontal="center"/>
    </xf>
    <xf numFmtId="164" fontId="25" fillId="0" borderId="0" xfId="0" applyNumberFormat="1" applyFont="1" applyAlignment="1">
      <alignment horizontal="center"/>
    </xf>
    <xf numFmtId="49" fontId="5" fillId="0" borderId="0" xfId="0" applyNumberFormat="1" applyFont="1" applyBorder="1" applyAlignment="1">
      <alignment horizontal="center"/>
    </xf>
    <xf numFmtId="49" fontId="5" fillId="0" borderId="0" xfId="0" applyNumberFormat="1" applyFont="1" applyAlignment="1">
      <alignment horizontal="center"/>
    </xf>
    <xf numFmtId="49" fontId="19" fillId="0" borderId="0" xfId="0" applyNumberFormat="1" applyFont="1" applyBorder="1" applyAlignment="1">
      <alignment horizontal="center" wrapText="1"/>
    </xf>
    <xf numFmtId="49" fontId="5" fillId="0" borderId="12" xfId="0" applyNumberFormat="1" applyFont="1" applyBorder="1" applyAlignment="1">
      <alignment horizontal="center"/>
    </xf>
    <xf numFmtId="49" fontId="25" fillId="0" borderId="0" xfId="0" applyNumberFormat="1" applyFont="1" applyBorder="1" applyAlignment="1">
      <alignment horizontal="center"/>
    </xf>
    <xf numFmtId="49" fontId="25" fillId="0" borderId="12" xfId="0" applyNumberFormat="1" applyFont="1" applyBorder="1" applyAlignment="1"/>
    <xf numFmtId="164" fontId="5" fillId="0" borderId="0" xfId="0" applyNumberFormat="1" applyFont="1" applyBorder="1" applyAlignment="1">
      <alignment horizontal="center" wrapText="1"/>
    </xf>
    <xf numFmtId="42" fontId="29" fillId="0" borderId="0" xfId="0" applyNumberFormat="1" applyFont="1" applyAlignment="1" applyProtection="1">
      <protection locked="0"/>
    </xf>
    <xf numFmtId="42" fontId="28" fillId="0" borderId="11" xfId="0" applyNumberFormat="1" applyFont="1" applyBorder="1" applyAlignment="1" applyProtection="1">
      <protection locked="0"/>
    </xf>
    <xf numFmtId="42" fontId="29" fillId="0" borderId="0" xfId="0" applyNumberFormat="1" applyFont="1" applyBorder="1" applyAlignment="1" applyProtection="1">
      <protection locked="0"/>
    </xf>
    <xf numFmtId="164" fontId="11" fillId="0" borderId="0" xfId="0" applyNumberFormat="1" applyFont="1" applyAlignment="1" applyProtection="1">
      <protection locked="0"/>
    </xf>
    <xf numFmtId="37" fontId="28" fillId="0" borderId="0" xfId="0" applyNumberFormat="1" applyFont="1" applyAlignment="1" applyProtection="1">
      <protection locked="0"/>
    </xf>
    <xf numFmtId="37" fontId="28" fillId="0" borderId="0" xfId="0" applyNumberFormat="1" applyFont="1" applyBorder="1" applyAlignment="1" applyProtection="1">
      <protection locked="0"/>
    </xf>
    <xf numFmtId="41" fontId="5" fillId="0" borderId="0" xfId="0" applyNumberFormat="1" applyFont="1" applyAlignment="1">
      <alignment horizontal="center"/>
    </xf>
    <xf numFmtId="37" fontId="28" fillId="0" borderId="0" xfId="0" quotePrefix="1" applyNumberFormat="1" applyFont="1" applyAlignment="1" applyProtection="1">
      <alignment horizontal="center"/>
      <protection locked="0"/>
    </xf>
    <xf numFmtId="164" fontId="11" fillId="0" borderId="0" xfId="0" quotePrefix="1" applyNumberFormat="1" applyFont="1" applyAlignment="1">
      <alignment horizontal="left"/>
    </xf>
    <xf numFmtId="37" fontId="29" fillId="0" borderId="0" xfId="0" applyNumberFormat="1" applyFont="1" applyBorder="1" applyAlignment="1" applyProtection="1">
      <protection locked="0"/>
    </xf>
    <xf numFmtId="164" fontId="11" fillId="0" borderId="0" xfId="0" applyNumberFormat="1" applyFont="1" applyAlignment="1">
      <alignment horizontal="left"/>
    </xf>
    <xf numFmtId="164" fontId="11" fillId="0" borderId="0" xfId="0" applyNumberFormat="1" applyFont="1" applyAlignment="1" applyProtection="1">
      <alignment horizontal="left"/>
      <protection locked="0"/>
    </xf>
    <xf numFmtId="37" fontId="28" fillId="0" borderId="0" xfId="0" quotePrefix="1" applyNumberFormat="1" applyFont="1" applyBorder="1" applyAlignment="1" applyProtection="1">
      <alignment horizontal="center"/>
      <protection locked="0"/>
    </xf>
    <xf numFmtId="37" fontId="29" fillId="0" borderId="0" xfId="0" quotePrefix="1" applyNumberFormat="1" applyFont="1" applyBorder="1" applyAlignment="1" applyProtection="1">
      <alignment horizontal="center"/>
      <protection locked="0"/>
    </xf>
    <xf numFmtId="164" fontId="11" fillId="0" borderId="0" xfId="0" applyNumberFormat="1" applyFont="1" applyBorder="1" applyAlignment="1" applyProtection="1">
      <protection locked="0"/>
    </xf>
    <xf numFmtId="42" fontId="10" fillId="0" borderId="0" xfId="0" applyNumberFormat="1" applyFont="1" applyAlignment="1">
      <alignment horizontal="left"/>
    </xf>
    <xf numFmtId="42" fontId="10" fillId="0" borderId="0" xfId="0" applyNumberFormat="1" applyFont="1" applyAlignment="1" applyProtection="1">
      <alignment horizontal="right"/>
      <protection locked="0"/>
    </xf>
    <xf numFmtId="42" fontId="29" fillId="0" borderId="11" xfId="0" applyNumberFormat="1" applyFont="1" applyBorder="1" applyAlignment="1" applyProtection="1">
      <protection locked="0"/>
    </xf>
    <xf numFmtId="37" fontId="21" fillId="0" borderId="0" xfId="0" applyNumberFormat="1" applyFont="1" applyBorder="1" applyAlignment="1" applyProtection="1">
      <protection locked="0"/>
    </xf>
    <xf numFmtId="0" fontId="5" fillId="0" borderId="0" xfId="0" quotePrefix="1" applyNumberFormat="1" applyFont="1" applyAlignment="1"/>
    <xf numFmtId="0" fontId="19" fillId="0" borderId="0" xfId="0" applyNumberFormat="1" applyFont="1" applyAlignment="1"/>
    <xf numFmtId="0" fontId="8" fillId="0" borderId="0" xfId="0" applyNumberFormat="1" applyFont="1"/>
    <xf numFmtId="0" fontId="19" fillId="0" borderId="0" xfId="0" applyNumberFormat="1" applyFont="1" applyAlignment="1">
      <alignment horizontal="right"/>
    </xf>
    <xf numFmtId="0" fontId="19" fillId="0" borderId="0" xfId="0" quotePrefix="1" applyNumberFormat="1" applyFont="1" applyAlignment="1">
      <alignment horizontal="left"/>
    </xf>
    <xf numFmtId="0" fontId="20" fillId="0" borderId="0" xfId="0" applyNumberFormat="1" applyFont="1" applyAlignment="1"/>
    <xf numFmtId="0" fontId="21" fillId="0" borderId="0" xfId="0" applyNumberFormat="1" applyFont="1" applyAlignment="1"/>
    <xf numFmtId="10" fontId="8" fillId="0" borderId="0" xfId="1" applyNumberFormat="1" applyFont="1" applyAlignment="1"/>
    <xf numFmtId="9" fontId="8" fillId="0" borderId="0" xfId="1" applyFont="1" applyAlignment="1"/>
    <xf numFmtId="0" fontId="8" fillId="0" borderId="0" xfId="0" applyNumberFormat="1" applyFont="1" applyBorder="1" applyAlignment="1"/>
    <xf numFmtId="0" fontId="21" fillId="0" borderId="0" xfId="0" applyNumberFormat="1" applyFont="1" applyBorder="1" applyAlignment="1">
      <alignment horizontal="center"/>
    </xf>
    <xf numFmtId="0" fontId="21" fillId="0" borderId="0" xfId="0" quotePrefix="1" applyNumberFormat="1" applyFont="1" applyAlignment="1">
      <alignment horizontal="left"/>
    </xf>
    <xf numFmtId="42" fontId="21" fillId="0" borderId="0" xfId="0" applyNumberFormat="1" applyFont="1" applyFill="1" applyAlignment="1"/>
    <xf numFmtId="166" fontId="21" fillId="0" borderId="0" xfId="0" applyNumberFormat="1" applyFont="1" applyFill="1" applyAlignment="1"/>
    <xf numFmtId="167" fontId="8" fillId="0" borderId="0" xfId="0" applyNumberFormat="1" applyFont="1" applyAlignment="1"/>
    <xf numFmtId="10" fontId="21" fillId="0" borderId="0" xfId="0" applyNumberFormat="1" applyFont="1" applyFill="1" applyAlignment="1"/>
    <xf numFmtId="10" fontId="21" fillId="0" borderId="0" xfId="1" applyNumberFormat="1" applyFont="1" applyFill="1" applyAlignment="1"/>
    <xf numFmtId="41" fontId="8" fillId="0" borderId="0" xfId="0" applyNumberFormat="1" applyFont="1" applyAlignment="1"/>
    <xf numFmtId="41" fontId="21" fillId="0" borderId="0" xfId="0" applyNumberFormat="1" applyFont="1" applyFill="1" applyAlignment="1"/>
    <xf numFmtId="0" fontId="8" fillId="0" borderId="0" xfId="0" applyNumberFormat="1" applyFont="1" applyFill="1" applyAlignment="1"/>
    <xf numFmtId="166" fontId="5" fillId="0" borderId="0" xfId="0" applyNumberFormat="1" applyFont="1" applyFill="1" applyAlignment="1"/>
    <xf numFmtId="0" fontId="21" fillId="0" borderId="0" xfId="0" applyNumberFormat="1" applyFont="1" applyBorder="1" applyAlignment="1"/>
    <xf numFmtId="0" fontId="8" fillId="0" borderId="2" xfId="0" applyNumberFormat="1" applyFont="1" applyFill="1" applyBorder="1" applyAlignment="1"/>
    <xf numFmtId="0" fontId="8" fillId="0" borderId="0" xfId="0" applyNumberFormat="1" applyFont="1" applyFill="1" applyBorder="1" applyAlignment="1"/>
    <xf numFmtId="0" fontId="8" fillId="0" borderId="13" xfId="0" applyNumberFormat="1" applyFont="1" applyFill="1" applyBorder="1" applyAlignment="1"/>
    <xf numFmtId="0" fontId="20" fillId="0" borderId="0" xfId="0" quotePrefix="1" applyNumberFormat="1" applyFont="1" applyAlignment="1">
      <alignment horizontal="left"/>
    </xf>
    <xf numFmtId="3" fontId="20" fillId="0" borderId="0" xfId="0" applyNumberFormat="1" applyFont="1" applyAlignment="1"/>
    <xf numFmtId="42" fontId="20" fillId="0" borderId="0" xfId="0" applyNumberFormat="1" applyFont="1" applyFill="1" applyAlignment="1"/>
    <xf numFmtId="10" fontId="20" fillId="0" borderId="0" xfId="0" applyNumberFormat="1" applyFont="1" applyFill="1" applyAlignment="1"/>
    <xf numFmtId="0" fontId="5" fillId="0" borderId="0" xfId="0" applyNumberFormat="1" applyFont="1" applyAlignment="1"/>
    <xf numFmtId="166" fontId="8" fillId="0" borderId="0" xfId="0" applyNumberFormat="1" applyFont="1" applyAlignment="1"/>
    <xf numFmtId="0" fontId="8" fillId="0" borderId="9" xfId="0" applyNumberFormat="1" applyFont="1" applyBorder="1" applyAlignment="1"/>
    <xf numFmtId="0" fontId="8" fillId="0" borderId="9" xfId="0" applyNumberFormat="1" applyFont="1" applyFill="1" applyBorder="1" applyAlignment="1"/>
    <xf numFmtId="0" fontId="8" fillId="0" borderId="0" xfId="0" applyNumberFormat="1" applyFont="1" applyBorder="1"/>
    <xf numFmtId="0" fontId="8" fillId="0" borderId="6" xfId="0" applyNumberFormat="1" applyFont="1" applyBorder="1"/>
    <xf numFmtId="0" fontId="8" fillId="0" borderId="0" xfId="0" applyNumberFormat="1" applyFont="1" applyAlignment="1">
      <alignment horizontal="left"/>
    </xf>
    <xf numFmtId="0" fontId="8" fillId="0" borderId="0" xfId="0" quotePrefix="1" applyNumberFormat="1" applyFont="1" applyAlignment="1"/>
    <xf numFmtId="6" fontId="8" fillId="0" borderId="0" xfId="0" applyNumberFormat="1" applyFont="1" applyAlignment="1"/>
    <xf numFmtId="10" fontId="8" fillId="0" borderId="0" xfId="0" applyNumberFormat="1" applyFont="1" applyAlignment="1"/>
    <xf numFmtId="164" fontId="10" fillId="0" borderId="0" xfId="7" applyNumberFormat="1" applyFont="1" applyAlignment="1"/>
    <xf numFmtId="164" fontId="6" fillId="0" borderId="0" xfId="7" applyNumberFormat="1" applyFont="1" applyAlignment="1"/>
    <xf numFmtId="164" fontId="8" fillId="0" borderId="0" xfId="7" applyNumberFormat="1" applyFont="1" applyAlignment="1"/>
    <xf numFmtId="164" fontId="10" fillId="0" borderId="0" xfId="7" applyNumberFormat="1" applyFont="1" applyAlignment="1">
      <alignment horizontal="right"/>
    </xf>
    <xf numFmtId="164" fontId="6" fillId="0" borderId="0" xfId="7" applyNumberFormat="1" applyFont="1" applyAlignment="1">
      <alignment horizontal="right"/>
    </xf>
    <xf numFmtId="164" fontId="10" fillId="0" borderId="0" xfId="7" quotePrefix="1" applyNumberFormat="1" applyFont="1" applyAlignment="1">
      <alignment horizontal="left"/>
    </xf>
    <xf numFmtId="164" fontId="6" fillId="0" borderId="0" xfId="7" quotePrefix="1" applyNumberFormat="1" applyFont="1" applyAlignment="1">
      <alignment horizontal="left"/>
    </xf>
    <xf numFmtId="164" fontId="8" fillId="0" borderId="0" xfId="7" quotePrefix="1" applyNumberFormat="1" applyFont="1" applyAlignment="1"/>
    <xf numFmtId="164" fontId="19" fillId="0" borderId="0" xfId="7" applyNumberFormat="1" applyFont="1" applyAlignment="1"/>
    <xf numFmtId="164" fontId="5" fillId="0" borderId="0" xfId="7" applyNumberFormat="1" applyFont="1" applyAlignment="1"/>
    <xf numFmtId="164" fontId="7" fillId="0" borderId="0" xfId="7" applyNumberFormat="1" applyFont="1" applyAlignment="1">
      <alignment horizontal="center"/>
    </xf>
    <xf numFmtId="164" fontId="8" fillId="0" borderId="4" xfId="7" applyNumberFormat="1" applyFont="1" applyBorder="1"/>
    <xf numFmtId="164" fontId="8" fillId="0" borderId="0" xfId="7" applyNumberFormat="1" applyFont="1" applyBorder="1"/>
    <xf numFmtId="49" fontId="5" fillId="0" borderId="0" xfId="7" quotePrefix="1" applyNumberFormat="1" applyFont="1" applyAlignment="1">
      <alignment horizontal="left"/>
    </xf>
    <xf numFmtId="164" fontId="5" fillId="0" borderId="0" xfId="0" applyNumberFormat="1" applyFont="1" applyAlignment="1">
      <alignment horizontal="fill"/>
    </xf>
    <xf numFmtId="42" fontId="5" fillId="0" borderId="0" xfId="7" applyNumberFormat="1" applyFont="1" applyAlignment="1"/>
    <xf numFmtId="42" fontId="5" fillId="0" borderId="0" xfId="7" applyNumberFormat="1" applyFont="1" applyAlignment="1">
      <alignment horizontal="right"/>
    </xf>
    <xf numFmtId="49" fontId="5" fillId="0" borderId="0" xfId="7" applyNumberFormat="1" applyAlignment="1"/>
    <xf numFmtId="164" fontId="0" fillId="0" borderId="0" xfId="0" applyNumberFormat="1" applyAlignment="1">
      <alignment horizontal="fill"/>
    </xf>
    <xf numFmtId="41" fontId="5" fillId="0" borderId="0" xfId="7" applyNumberFormat="1" applyFont="1" applyAlignment="1"/>
    <xf numFmtId="37" fontId="5" fillId="0" borderId="0" xfId="7" applyNumberFormat="1" applyFont="1" applyAlignment="1"/>
    <xf numFmtId="49" fontId="5" fillId="0" borderId="0" xfId="7" applyNumberFormat="1" applyFont="1" applyAlignment="1"/>
    <xf numFmtId="37" fontId="5" fillId="0" borderId="0" xfId="7" applyNumberFormat="1" applyFont="1" applyBorder="1" applyAlignment="1"/>
    <xf numFmtId="49" fontId="19" fillId="0" borderId="0" xfId="7" applyNumberFormat="1" applyFont="1" applyAlignment="1"/>
    <xf numFmtId="164" fontId="19" fillId="0" borderId="0" xfId="0" applyNumberFormat="1" applyFont="1" applyAlignment="1">
      <alignment horizontal="fill"/>
    </xf>
    <xf numFmtId="41" fontId="19" fillId="0" borderId="4" xfId="7" applyNumberFormat="1" applyFont="1" applyBorder="1" applyAlignment="1"/>
    <xf numFmtId="37" fontId="19" fillId="0" borderId="0" xfId="7" applyNumberFormat="1" applyFont="1" applyBorder="1" applyAlignment="1"/>
    <xf numFmtId="41" fontId="8" fillId="0" borderId="4" xfId="7" applyNumberFormat="1" applyFont="1" applyBorder="1"/>
    <xf numFmtId="37" fontId="8" fillId="0" borderId="0" xfId="7" applyNumberFormat="1" applyFont="1" applyBorder="1"/>
    <xf numFmtId="41" fontId="8" fillId="0" borderId="0" xfId="7" applyNumberFormat="1" applyFont="1" applyAlignment="1"/>
    <xf numFmtId="37" fontId="8" fillId="0" borderId="0" xfId="7" applyNumberFormat="1" applyFont="1" applyAlignment="1"/>
    <xf numFmtId="3" fontId="5" fillId="0" borderId="0" xfId="7" applyNumberFormat="1" applyFont="1" applyAlignment="1">
      <alignment vertical="center"/>
    </xf>
    <xf numFmtId="41" fontId="5" fillId="0" borderId="0" xfId="7" quotePrefix="1" applyNumberFormat="1" applyFont="1" applyBorder="1" applyAlignment="1">
      <alignment horizontal="center"/>
    </xf>
    <xf numFmtId="41" fontId="5" fillId="0" borderId="0" xfId="7" applyNumberFormat="1" applyFont="1" applyBorder="1" applyAlignment="1"/>
    <xf numFmtId="3" fontId="5" fillId="0" borderId="0" xfId="7" applyNumberFormat="1" applyFont="1" applyAlignment="1">
      <alignment horizontal="left" vertical="center"/>
    </xf>
    <xf numFmtId="41" fontId="5" fillId="0" borderId="0" xfId="7" quotePrefix="1" applyNumberFormat="1" applyFont="1" applyAlignment="1">
      <alignment horizontal="center" vertical="center"/>
    </xf>
    <xf numFmtId="164" fontId="7" fillId="0" borderId="0" xfId="7" applyNumberFormat="1" applyFont="1" applyAlignment="1"/>
    <xf numFmtId="37" fontId="8" fillId="0" borderId="0" xfId="7" applyNumberFormat="1" applyFont="1"/>
    <xf numFmtId="41" fontId="19" fillId="0" borderId="0" xfId="7" applyNumberFormat="1" applyFont="1" applyAlignment="1"/>
    <xf numFmtId="37" fontId="19" fillId="0" borderId="0" xfId="7" applyNumberFormat="1" applyFont="1" applyAlignment="1"/>
    <xf numFmtId="49" fontId="19" fillId="0" borderId="0" xfId="7" quotePrefix="1" applyNumberFormat="1" applyFont="1" applyAlignment="1">
      <alignment horizontal="left"/>
    </xf>
    <xf numFmtId="42" fontId="19" fillId="0" borderId="14" xfId="7" applyNumberFormat="1" applyFont="1" applyBorder="1" applyAlignment="1"/>
    <xf numFmtId="37" fontId="19" fillId="0" borderId="0" xfId="7" applyNumberFormat="1" applyFont="1" applyAlignment="1">
      <alignment horizontal="right"/>
    </xf>
    <xf numFmtId="168" fontId="19" fillId="0" borderId="0" xfId="7" applyNumberFormat="1" applyFont="1" applyAlignment="1">
      <alignment horizontal="right"/>
    </xf>
    <xf numFmtId="42" fontId="19" fillId="0" borderId="0" xfId="7" applyNumberFormat="1" applyFont="1" applyAlignment="1">
      <alignment horizontal="right"/>
    </xf>
    <xf numFmtId="168" fontId="8" fillId="0" borderId="0" xfId="7" applyNumberFormat="1" applyFont="1" applyAlignment="1"/>
    <xf numFmtId="164" fontId="34" fillId="0" borderId="0" xfId="8" applyNumberFormat="1" applyFont="1" applyAlignment="1"/>
    <xf numFmtId="0" fontId="34" fillId="0" borderId="0" xfId="7" applyFont="1"/>
    <xf numFmtId="164" fontId="10" fillId="0" borderId="0" xfId="11" applyNumberFormat="1" applyFont="1" applyAlignment="1"/>
    <xf numFmtId="164" fontId="5" fillId="0" borderId="0" xfId="11" applyNumberFormat="1" applyFont="1" applyAlignment="1"/>
    <xf numFmtId="164" fontId="8" fillId="0" borderId="0" xfId="11" applyNumberFormat="1" applyFont="1" applyAlignment="1"/>
    <xf numFmtId="164" fontId="10" fillId="0" borderId="0" xfId="11" applyNumberFormat="1" applyFont="1" applyAlignment="1">
      <alignment horizontal="right"/>
    </xf>
    <xf numFmtId="164" fontId="6" fillId="0" borderId="0" xfId="11" applyNumberFormat="1" applyFont="1" applyAlignment="1">
      <alignment horizontal="right"/>
    </xf>
    <xf numFmtId="169" fontId="6" fillId="0" borderId="0" xfId="11" applyNumberFormat="1" applyFont="1" applyFill="1" applyAlignment="1">
      <alignment horizontal="right"/>
    </xf>
    <xf numFmtId="169" fontId="10" fillId="0" borderId="0" xfId="11" applyNumberFormat="1" applyFont="1" applyFill="1" applyAlignment="1">
      <alignment horizontal="right"/>
    </xf>
    <xf numFmtId="164" fontId="10" fillId="0" borderId="0" xfId="11" quotePrefix="1" applyNumberFormat="1" applyFont="1" applyAlignment="1">
      <alignment horizontal="left"/>
    </xf>
    <xf numFmtId="164" fontId="8" fillId="0" borderId="0" xfId="11" quotePrefix="1" applyNumberFormat="1" applyFont="1" applyAlignment="1"/>
    <xf numFmtId="164" fontId="19" fillId="0" borderId="0" xfId="11" applyNumberFormat="1" applyFont="1" applyAlignment="1"/>
    <xf numFmtId="164" fontId="7" fillId="0" borderId="0" xfId="11" applyNumberFormat="1" applyFont="1" applyAlignment="1">
      <alignment horizontal="center"/>
    </xf>
    <xf numFmtId="164" fontId="5" fillId="0" borderId="0" xfId="11" quotePrefix="1" applyNumberFormat="1" applyFont="1" applyBorder="1" applyAlignment="1">
      <alignment horizontal="center"/>
    </xf>
    <xf numFmtId="164" fontId="8" fillId="0" borderId="4" xfId="11" applyNumberFormat="1" applyFont="1" applyBorder="1"/>
    <xf numFmtId="164" fontId="8" fillId="0" borderId="0" xfId="11" applyNumberFormat="1" applyFont="1" applyBorder="1"/>
    <xf numFmtId="164" fontId="8" fillId="16" borderId="0" xfId="11" applyNumberFormat="1" applyFont="1" applyFill="1" applyAlignment="1"/>
    <xf numFmtId="49" fontId="5" fillId="0" borderId="0" xfId="11" quotePrefix="1" applyNumberFormat="1" applyFont="1" applyAlignment="1">
      <alignment horizontal="left"/>
    </xf>
    <xf numFmtId="164" fontId="5" fillId="0" borderId="0" xfId="11" applyNumberFormat="1" applyFont="1" applyAlignment="1">
      <alignment horizontal="fill"/>
    </xf>
    <xf numFmtId="42" fontId="5" fillId="0" borderId="0" xfId="11" applyNumberFormat="1" applyFont="1" applyAlignment="1"/>
    <xf numFmtId="37" fontId="5" fillId="0" borderId="0" xfId="11" applyNumberFormat="1" applyFont="1" applyAlignment="1">
      <alignment horizontal="right"/>
    </xf>
    <xf numFmtId="49" fontId="5" fillId="0" borderId="0" xfId="11" applyNumberFormat="1" applyFont="1" applyAlignment="1"/>
    <xf numFmtId="41" fontId="5" fillId="0" borderId="0" xfId="11" applyNumberFormat="1" applyFont="1" applyAlignment="1"/>
    <xf numFmtId="37" fontId="5" fillId="0" borderId="0" xfId="11" applyNumberFormat="1" applyFont="1" applyAlignment="1"/>
    <xf numFmtId="37" fontId="5" fillId="0" borderId="0" xfId="11" applyNumberFormat="1" applyFont="1" applyBorder="1" applyAlignment="1"/>
    <xf numFmtId="49" fontId="19" fillId="0" borderId="0" xfId="11" applyNumberFormat="1" applyFont="1" applyAlignment="1"/>
    <xf numFmtId="164" fontId="19" fillId="0" borderId="0" xfId="11" applyNumberFormat="1" applyFont="1" applyAlignment="1">
      <alignment horizontal="fill"/>
    </xf>
    <xf numFmtId="41" fontId="19" fillId="0" borderId="4" xfId="11" applyNumberFormat="1" applyFont="1" applyBorder="1" applyAlignment="1"/>
    <xf numFmtId="37" fontId="19" fillId="0" borderId="0" xfId="11" applyNumberFormat="1" applyFont="1" applyBorder="1" applyAlignment="1"/>
    <xf numFmtId="41" fontId="8" fillId="0" borderId="4" xfId="11" applyNumberFormat="1" applyFont="1" applyBorder="1"/>
    <xf numFmtId="37" fontId="8" fillId="0" borderId="0" xfId="11" applyNumberFormat="1" applyFont="1" applyBorder="1"/>
    <xf numFmtId="41" fontId="8" fillId="0" borderId="0" xfId="11" applyNumberFormat="1" applyFont="1" applyAlignment="1"/>
    <xf numFmtId="37" fontId="8" fillId="0" borderId="0" xfId="11" applyNumberFormat="1" applyFont="1" applyAlignment="1"/>
    <xf numFmtId="3" fontId="5" fillId="0" borderId="0" xfId="11" applyNumberFormat="1" applyFont="1" applyAlignment="1">
      <alignment vertical="center"/>
    </xf>
    <xf numFmtId="41" fontId="5" fillId="0" borderId="0" xfId="11" quotePrefix="1" applyNumberFormat="1" applyFont="1" applyAlignment="1">
      <alignment horizontal="center"/>
    </xf>
    <xf numFmtId="41" fontId="19" fillId="0" borderId="8" xfId="11" applyNumberFormat="1" applyFont="1" applyBorder="1" applyAlignment="1"/>
    <xf numFmtId="37" fontId="8" fillId="0" borderId="0" xfId="11" applyNumberFormat="1" applyFont="1"/>
    <xf numFmtId="41" fontId="19" fillId="0" borderId="0" xfId="11" applyNumberFormat="1" applyFont="1" applyAlignment="1"/>
    <xf numFmtId="37" fontId="19" fillId="0" borderId="0" xfId="11" applyNumberFormat="1" applyFont="1" applyAlignment="1"/>
    <xf numFmtId="49" fontId="19" fillId="0" borderId="0" xfId="11" quotePrefix="1" applyNumberFormat="1" applyFont="1" applyAlignment="1">
      <alignment horizontal="left"/>
    </xf>
    <xf numFmtId="42" fontId="19" fillId="0" borderId="14" xfId="11" applyNumberFormat="1" applyFont="1" applyBorder="1" applyAlignment="1"/>
    <xf numFmtId="37" fontId="19" fillId="0" borderId="0" xfId="11" applyNumberFormat="1" applyFont="1" applyAlignment="1">
      <alignment horizontal="right"/>
    </xf>
    <xf numFmtId="164" fontId="19" fillId="0" borderId="0" xfId="11" quotePrefix="1" applyNumberFormat="1" applyFont="1" applyAlignment="1">
      <alignment horizontal="fill"/>
    </xf>
    <xf numFmtId="0" fontId="5" fillId="0" borderId="0" xfId="11" applyFont="1"/>
    <xf numFmtId="3" fontId="5" fillId="0" borderId="0" xfId="11" applyNumberFormat="1" applyFont="1" applyBorder="1"/>
    <xf numFmtId="3" fontId="5" fillId="0" borderId="0" xfId="11" applyNumberFormat="1" applyFont="1"/>
    <xf numFmtId="164" fontId="34" fillId="0" borderId="0" xfId="11" applyNumberFormat="1" applyFont="1" applyAlignment="1"/>
    <xf numFmtId="170" fontId="10" fillId="0" borderId="0" xfId="13" quotePrefix="1" applyNumberFormat="1" applyFont="1" applyFill="1" applyAlignment="1">
      <alignment horizontal="left" vertical="justify"/>
    </xf>
    <xf numFmtId="170" fontId="37" fillId="0" borderId="0" xfId="13" applyNumberFormat="1" applyFont="1" applyFill="1" applyAlignment="1">
      <alignment horizontal="center" vertical="justify"/>
    </xf>
    <xf numFmtId="170" fontId="38" fillId="0" borderId="0" xfId="13" applyNumberFormat="1" applyFont="1" applyFill="1" applyAlignment="1">
      <alignment horizontal="center" vertical="justify"/>
    </xf>
    <xf numFmtId="170" fontId="10" fillId="0" borderId="0" xfId="13" applyNumberFormat="1" applyFont="1" applyFill="1" applyAlignment="1">
      <alignment horizontal="center" vertical="top"/>
    </xf>
    <xf numFmtId="170" fontId="26" fillId="0" borderId="0" xfId="13" applyNumberFormat="1" applyFont="1" applyFill="1" applyAlignment="1">
      <alignment horizontal="center" vertical="justify"/>
    </xf>
    <xf numFmtId="0" fontId="5" fillId="0" borderId="0" xfId="13" applyFont="1" applyBorder="1"/>
    <xf numFmtId="0" fontId="5" fillId="0" borderId="0" xfId="13" applyFont="1"/>
    <xf numFmtId="170" fontId="37" fillId="0" borderId="0" xfId="13" applyNumberFormat="1" applyFont="1" applyFill="1" applyBorder="1" applyAlignment="1">
      <alignment horizontal="center" vertical="justify"/>
    </xf>
    <xf numFmtId="170" fontId="38" fillId="0" borderId="0" xfId="13" applyNumberFormat="1" applyFont="1" applyFill="1" applyBorder="1" applyAlignment="1">
      <alignment horizontal="center" vertical="justify"/>
    </xf>
    <xf numFmtId="170" fontId="26" fillId="0" borderId="0" xfId="13" applyNumberFormat="1" applyFont="1" applyFill="1" applyBorder="1" applyAlignment="1">
      <alignment horizontal="center" vertical="justify"/>
    </xf>
    <xf numFmtId="170" fontId="5" fillId="0" borderId="0" xfId="13" applyNumberFormat="1" applyFont="1"/>
    <xf numFmtId="4" fontId="10" fillId="0" borderId="0" xfId="13" quotePrefix="1" applyNumberFormat="1" applyFont="1" applyFill="1" applyAlignment="1">
      <alignment horizontal="left" vertical="center" readingOrder="1"/>
    </xf>
    <xf numFmtId="0" fontId="37" fillId="0" borderId="0" xfId="13" applyFont="1" applyBorder="1" applyAlignment="1">
      <alignment vertical="justify" wrapText="1" readingOrder="1"/>
    </xf>
    <xf numFmtId="0" fontId="38" fillId="0" borderId="0" xfId="13" applyFont="1" applyFill="1" applyAlignment="1">
      <alignment horizontal="center" vertical="justify"/>
    </xf>
    <xf numFmtId="0" fontId="26" fillId="0" borderId="0" xfId="13" applyFont="1" applyFill="1" applyAlignment="1">
      <alignment horizontal="center" vertical="justify"/>
    </xf>
    <xf numFmtId="0" fontId="5" fillId="0" borderId="0" xfId="13" applyFont="1" applyFill="1"/>
    <xf numFmtId="4" fontId="10" fillId="0" borderId="0" xfId="13" quotePrefix="1" applyNumberFormat="1" applyFont="1" applyFill="1" applyAlignment="1">
      <alignment horizontal="left" vertical="center"/>
    </xf>
    <xf numFmtId="4" fontId="39" fillId="0" borderId="0" xfId="13" applyNumberFormat="1" applyFont="1" applyFill="1" applyAlignment="1">
      <alignment horizontal="center" vertical="justify"/>
    </xf>
    <xf numFmtId="4" fontId="6" fillId="0" borderId="0" xfId="13" applyNumberFormat="1" applyFont="1" applyFill="1" applyAlignment="1">
      <alignment horizontal="center" vertical="justify"/>
    </xf>
    <xf numFmtId="4" fontId="40" fillId="0" borderId="0" xfId="13" applyNumberFormat="1" applyFont="1" applyFill="1" applyAlignment="1">
      <alignment horizontal="center" vertical="justify"/>
    </xf>
    <xf numFmtId="4" fontId="5" fillId="0" borderId="0" xfId="13" applyNumberFormat="1" applyFont="1"/>
    <xf numFmtId="4" fontId="19" fillId="0" borderId="0" xfId="13" quotePrefix="1" applyNumberFormat="1" applyFont="1" applyFill="1" applyAlignment="1">
      <alignment horizontal="left" vertical="justify"/>
    </xf>
    <xf numFmtId="0" fontId="37" fillId="0" borderId="0" xfId="13" applyFont="1" applyFill="1" applyAlignment="1">
      <alignment horizontal="center" vertical="justify"/>
    </xf>
    <xf numFmtId="0" fontId="5" fillId="0" borderId="0" xfId="13" quotePrefix="1" applyFont="1" applyBorder="1" applyAlignment="1">
      <alignment horizontal="center"/>
    </xf>
    <xf numFmtId="4" fontId="41" fillId="0" borderId="0" xfId="13" applyNumberFormat="1" applyFont="1" applyFill="1" applyAlignment="1"/>
    <xf numFmtId="0" fontId="8" fillId="0" borderId="0" xfId="13" applyNumberFormat="1" applyFont="1" applyFill="1" applyAlignment="1"/>
    <xf numFmtId="4" fontId="41" fillId="0" borderId="0" xfId="13" applyNumberFormat="1" applyFont="1" applyFill="1" applyAlignment="1">
      <alignment horizontal="center"/>
    </xf>
    <xf numFmtId="4" fontId="42" fillId="0" borderId="0" xfId="13" applyNumberFormat="1" applyFont="1" applyFill="1" applyAlignment="1"/>
    <xf numFmtId="4" fontId="41" fillId="0" borderId="2" xfId="13" applyNumberFormat="1" applyFont="1" applyFill="1" applyBorder="1" applyAlignment="1">
      <alignment horizontal="center"/>
    </xf>
    <xf numFmtId="3" fontId="41" fillId="0" borderId="2" xfId="13" applyNumberFormat="1" applyFont="1" applyFill="1" applyBorder="1" applyAlignment="1">
      <alignment horizontal="center"/>
    </xf>
    <xf numFmtId="3" fontId="41" fillId="0" borderId="0" xfId="13" applyNumberFormat="1" applyFont="1" applyFill="1" applyBorder="1" applyAlignment="1">
      <alignment horizontal="center"/>
    </xf>
    <xf numFmtId="4" fontId="41" fillId="0" borderId="2" xfId="13" quotePrefix="1" applyNumberFormat="1" applyFont="1" applyFill="1" applyBorder="1" applyAlignment="1">
      <alignment horizontal="center"/>
    </xf>
    <xf numFmtId="4" fontId="40" fillId="0" borderId="0" xfId="13" quotePrefix="1" applyNumberFormat="1" applyFont="1" applyFill="1" applyBorder="1" applyAlignment="1">
      <alignment horizontal="center"/>
    </xf>
    <xf numFmtId="4" fontId="41" fillId="0" borderId="2" xfId="13" applyNumberFormat="1" applyFont="1" applyBorder="1" applyAlignment="1">
      <alignment horizontal="center"/>
    </xf>
    <xf numFmtId="4" fontId="43" fillId="0" borderId="0" xfId="13" applyNumberFormat="1" applyFont="1" applyFill="1" applyAlignment="1">
      <alignment horizontal="right"/>
    </xf>
    <xf numFmtId="4" fontId="43" fillId="0" borderId="0" xfId="13" applyNumberFormat="1" applyFont="1" applyFill="1" applyAlignment="1"/>
    <xf numFmtId="0" fontId="8" fillId="0" borderId="0" xfId="13" applyNumberFormat="1" applyFont="1" applyFill="1" applyAlignment="1">
      <alignment horizontal="center"/>
    </xf>
    <xf numFmtId="4" fontId="26" fillId="0" borderId="0" xfId="13" applyNumberFormat="1" applyFont="1" applyFill="1" applyAlignment="1"/>
    <xf numFmtId="4" fontId="43" fillId="0" borderId="0" xfId="13" applyNumberFormat="1" applyFont="1" applyFill="1" applyAlignment="1">
      <alignment horizontal="left"/>
    </xf>
    <xf numFmtId="4" fontId="43" fillId="0" borderId="0" xfId="13" applyNumberFormat="1" applyFont="1" applyFill="1" applyAlignment="1">
      <alignment horizontal="center"/>
    </xf>
    <xf numFmtId="42" fontId="43" fillId="0" borderId="0" xfId="13" applyNumberFormat="1" applyFont="1" applyFill="1" applyBorder="1" applyAlignment="1"/>
    <xf numFmtId="37" fontId="5" fillId="0" borderId="0" xfId="13" applyNumberFormat="1" applyFont="1" applyBorder="1"/>
    <xf numFmtId="41" fontId="43" fillId="0" borderId="0" xfId="13" applyNumberFormat="1" applyFont="1" applyFill="1" applyAlignment="1">
      <alignment horizontal="right"/>
    </xf>
    <xf numFmtId="37" fontId="43" fillId="0" borderId="0" xfId="13" quotePrefix="1" applyNumberFormat="1" applyFont="1" applyFill="1" applyAlignment="1">
      <alignment horizontal="center"/>
    </xf>
    <xf numFmtId="41" fontId="43" fillId="0" borderId="0" xfId="13" quotePrefix="1" applyNumberFormat="1" applyFont="1" applyFill="1" applyAlignment="1">
      <alignment horizontal="center"/>
    </xf>
    <xf numFmtId="41" fontId="43" fillId="0" borderId="0" xfId="13" applyNumberFormat="1" applyFont="1" applyFill="1" applyBorder="1" applyAlignment="1"/>
    <xf numFmtId="37" fontId="43" fillId="0" borderId="0" xfId="13" applyNumberFormat="1" applyFont="1" applyFill="1" applyBorder="1" applyAlignment="1"/>
    <xf numFmtId="37" fontId="43" fillId="0" borderId="0" xfId="13" applyNumberFormat="1" applyFont="1"/>
    <xf numFmtId="41" fontId="41" fillId="0" borderId="3" xfId="13" applyNumberFormat="1" applyFont="1" applyFill="1" applyBorder="1" applyAlignment="1">
      <alignment horizontal="right"/>
    </xf>
    <xf numFmtId="37" fontId="41" fillId="0" borderId="0" xfId="13" applyNumberFormat="1" applyFont="1" applyFill="1" applyBorder="1" applyAlignment="1">
      <alignment horizontal="center"/>
    </xf>
    <xf numFmtId="37" fontId="41" fillId="0" borderId="0" xfId="13" applyNumberFormat="1" applyFont="1" applyFill="1" applyBorder="1" applyAlignment="1"/>
    <xf numFmtId="41" fontId="43" fillId="0" borderId="0" xfId="13" applyNumberFormat="1" applyFont="1" applyFill="1" applyAlignment="1"/>
    <xf numFmtId="37" fontId="43" fillId="0" borderId="0" xfId="13" applyNumberFormat="1" applyFont="1" applyFill="1" applyAlignment="1">
      <alignment horizontal="center"/>
    </xf>
    <xf numFmtId="0" fontId="43" fillId="0" borderId="0" xfId="13" applyNumberFormat="1" applyFont="1" applyFill="1" applyAlignment="1"/>
    <xf numFmtId="0" fontId="43" fillId="0" borderId="0" xfId="13" applyFont="1"/>
    <xf numFmtId="4" fontId="41" fillId="0" borderId="0" xfId="13" applyNumberFormat="1" applyFont="1" applyFill="1" applyAlignment="1">
      <alignment horizontal="left"/>
    </xf>
    <xf numFmtId="41" fontId="41" fillId="0" borderId="7" xfId="13" applyNumberFormat="1" applyFont="1" applyFill="1" applyBorder="1" applyAlignment="1">
      <alignment horizontal="right"/>
    </xf>
    <xf numFmtId="41" fontId="43" fillId="0" borderId="0" xfId="13" applyNumberFormat="1" applyFont="1" applyFill="1" applyAlignment="1">
      <alignment horizontal="center"/>
    </xf>
    <xf numFmtId="41" fontId="41" fillId="0" borderId="3" xfId="13" quotePrefix="1" applyNumberFormat="1" applyFont="1" applyFill="1" applyBorder="1" applyAlignment="1">
      <alignment horizontal="right"/>
    </xf>
    <xf numFmtId="4" fontId="43" fillId="0" borderId="0" xfId="13" applyNumberFormat="1" applyFont="1"/>
    <xf numFmtId="41" fontId="43" fillId="0" borderId="0" xfId="13" quotePrefix="1" applyNumberFormat="1" applyFont="1" applyFill="1" applyAlignment="1">
      <alignment horizontal="right"/>
    </xf>
    <xf numFmtId="8" fontId="5" fillId="0" borderId="0" xfId="13" applyNumberFormat="1" applyFont="1" applyBorder="1"/>
    <xf numFmtId="37" fontId="5" fillId="0" borderId="0" xfId="13" applyNumberFormat="1" applyFont="1" applyFill="1" applyBorder="1"/>
    <xf numFmtId="4" fontId="41" fillId="0" borderId="0" xfId="13" quotePrefix="1" applyNumberFormat="1" applyFont="1" applyFill="1" applyAlignment="1">
      <alignment horizontal="left"/>
    </xf>
    <xf numFmtId="41" fontId="41" fillId="0" borderId="0" xfId="13" quotePrefix="1" applyNumberFormat="1" applyFont="1" applyFill="1" applyBorder="1" applyAlignment="1">
      <alignment horizontal="right"/>
    </xf>
    <xf numFmtId="41" fontId="41" fillId="0" borderId="0" xfId="13" applyNumberFormat="1" applyFont="1" applyFill="1" applyBorder="1" applyAlignment="1"/>
    <xf numFmtId="42" fontId="41" fillId="0" borderId="9" xfId="13" applyNumberFormat="1" applyFont="1" applyFill="1" applyBorder="1" applyAlignment="1">
      <alignment horizontal="right"/>
    </xf>
    <xf numFmtId="37" fontId="41" fillId="0" borderId="0" xfId="13" applyNumberFormat="1" applyFont="1" applyFill="1" applyBorder="1" applyAlignment="1">
      <alignment horizontal="right"/>
    </xf>
    <xf numFmtId="3" fontId="43" fillId="0" borderId="0" xfId="13" applyNumberFormat="1" applyFont="1" applyFill="1" applyAlignment="1"/>
    <xf numFmtId="3" fontId="43" fillId="0" borderId="0" xfId="13" applyNumberFormat="1" applyFont="1"/>
    <xf numFmtId="2" fontId="5" fillId="0" borderId="0" xfId="13" applyNumberFormat="1" applyFont="1" applyBorder="1"/>
    <xf numFmtId="0" fontId="5" fillId="0" borderId="0" xfId="13" quotePrefix="1" applyNumberFormat="1" applyFont="1" applyFill="1" applyAlignment="1">
      <alignment horizontal="left"/>
    </xf>
    <xf numFmtId="4" fontId="5" fillId="0" borderId="0" xfId="13" applyNumberFormat="1" applyFont="1" applyFill="1" applyAlignment="1"/>
    <xf numFmtId="0" fontId="5" fillId="0" borderId="0" xfId="13" applyNumberFormat="1" applyFont="1" applyFill="1" applyAlignment="1">
      <alignment horizontal="left"/>
    </xf>
    <xf numFmtId="0" fontId="5" fillId="0" borderId="0" xfId="13" applyNumberFormat="1" applyFont="1" applyFill="1" applyAlignment="1"/>
    <xf numFmtId="0" fontId="43" fillId="0" borderId="0" xfId="13" applyNumberFormat="1" applyFont="1" applyFill="1" applyAlignment="1">
      <alignment horizontal="center"/>
    </xf>
    <xf numFmtId="0" fontId="26" fillId="0" borderId="0" xfId="13" applyNumberFormat="1" applyFont="1" applyFill="1" applyAlignment="1"/>
    <xf numFmtId="0" fontId="5" fillId="0" borderId="0" xfId="13" applyFont="1" applyFill="1" applyAlignment="1">
      <alignment horizontal="left"/>
    </xf>
    <xf numFmtId="4" fontId="5" fillId="0" borderId="0" xfId="13" applyNumberFormat="1" applyFont="1" applyFill="1" applyAlignment="1">
      <alignment horizontal="left"/>
    </xf>
    <xf numFmtId="4" fontId="8" fillId="0" borderId="0" xfId="13" applyNumberFormat="1" applyFont="1" applyFill="1" applyAlignment="1"/>
    <xf numFmtId="0" fontId="11" fillId="0" borderId="0" xfId="13" applyNumberFormat="1" applyFont="1" applyFill="1" applyAlignment="1">
      <alignment horizontal="left"/>
    </xf>
    <xf numFmtId="0" fontId="34" fillId="0" borderId="0" xfId="13" applyFont="1"/>
    <xf numFmtId="0" fontId="11" fillId="0" borderId="0" xfId="13" applyNumberFormat="1" applyFont="1" applyFill="1" applyAlignment="1"/>
    <xf numFmtId="0" fontId="11" fillId="0" borderId="0" xfId="13" applyNumberFormat="1" applyFont="1" applyFill="1" applyAlignment="1">
      <alignment horizontal="center"/>
    </xf>
    <xf numFmtId="8" fontId="43" fillId="0" borderId="0" xfId="13" applyNumberFormat="1" applyFont="1" applyFill="1" applyAlignment="1"/>
    <xf numFmtId="166" fontId="43" fillId="0" borderId="0" xfId="13" applyNumberFormat="1" applyFont="1" applyFill="1" applyAlignment="1"/>
    <xf numFmtId="3" fontId="6" fillId="0" borderId="0" xfId="14" applyNumberFormat="1" applyFont="1" applyAlignment="1">
      <alignment horizontal="right"/>
    </xf>
    <xf numFmtId="3" fontId="6" fillId="0" borderId="0" xfId="14" applyNumberFormat="1" applyFont="1" applyBorder="1" applyAlignment="1">
      <alignment horizontal="left"/>
    </xf>
    <xf numFmtId="3" fontId="38" fillId="0" borderId="0" xfId="14" applyNumberFormat="1" applyFont="1" applyAlignment="1"/>
    <xf numFmtId="37" fontId="38" fillId="0" borderId="0" xfId="14" applyNumberFormat="1" applyFont="1" applyAlignment="1">
      <alignment horizontal="right"/>
    </xf>
    <xf numFmtId="3" fontId="6" fillId="0" borderId="0" xfId="14" quotePrefix="1" applyNumberFormat="1" applyFont="1" applyAlignment="1">
      <alignment horizontal="left"/>
    </xf>
    <xf numFmtId="3" fontId="19" fillId="0" borderId="0" xfId="14" applyNumberFormat="1" applyFont="1" applyAlignment="1"/>
    <xf numFmtId="3" fontId="5" fillId="0" borderId="0" xfId="14" applyNumberFormat="1" applyFont="1" applyFill="1" applyAlignment="1">
      <alignment horizontal="right"/>
    </xf>
    <xf numFmtId="3" fontId="5" fillId="0" borderId="0" xfId="14" applyNumberFormat="1" applyFont="1" applyAlignment="1"/>
    <xf numFmtId="3" fontId="5" fillId="0" borderId="0" xfId="14" applyNumberFormat="1" applyFont="1" applyAlignment="1">
      <alignment horizontal="right"/>
    </xf>
    <xf numFmtId="37" fontId="5" fillId="0" borderId="0" xfId="14" applyNumberFormat="1" applyFont="1" applyAlignment="1">
      <alignment horizontal="right"/>
    </xf>
    <xf numFmtId="41" fontId="5" fillId="0" borderId="0" xfId="18" applyNumberFormat="1" applyFont="1" applyFill="1" applyAlignment="1">
      <alignment horizontal="center"/>
    </xf>
    <xf numFmtId="41" fontId="5" fillId="0" borderId="0" xfId="18" applyNumberFormat="1" applyFont="1" applyFill="1" applyBorder="1" applyAlignment="1"/>
    <xf numFmtId="3" fontId="5" fillId="0" borderId="0" xfId="10" applyNumberFormat="1" applyFont="1" applyAlignment="1"/>
    <xf numFmtId="3" fontId="11" fillId="0" borderId="0" xfId="14" applyNumberFormat="1" applyFont="1" applyAlignment="1"/>
    <xf numFmtId="3" fontId="11" fillId="0" borderId="0" xfId="14" applyNumberFormat="1" applyFont="1" applyFill="1" applyAlignment="1">
      <alignment horizontal="right"/>
    </xf>
    <xf numFmtId="3" fontId="11" fillId="0" borderId="0" xfId="14" applyNumberFormat="1" applyFont="1" applyAlignment="1">
      <alignment horizontal="right"/>
    </xf>
    <xf numFmtId="44" fontId="36" fillId="0" borderId="0" xfId="21" applyFont="1"/>
    <xf numFmtId="3" fontId="6" fillId="0" borderId="0" xfId="0" applyNumberFormat="1" applyFont="1" applyFill="1" applyAlignment="1">
      <alignment horizontal="right"/>
    </xf>
    <xf numFmtId="3" fontId="6" fillId="0" borderId="0" xfId="0" applyNumberFormat="1" applyFont="1" applyFill="1" applyBorder="1" applyAlignment="1">
      <alignment horizontal="left"/>
    </xf>
    <xf numFmtId="0" fontId="6" fillId="0" borderId="0" xfId="0" applyFont="1" applyFill="1" applyAlignment="1">
      <alignment horizontal="right"/>
    </xf>
    <xf numFmtId="3" fontId="38" fillId="0" borderId="0" xfId="0" applyNumberFormat="1" applyFont="1" applyFill="1" applyAlignment="1"/>
    <xf numFmtId="3" fontId="19" fillId="0" borderId="0" xfId="0" applyNumberFormat="1" applyFont="1" applyFill="1" applyAlignment="1"/>
    <xf numFmtId="3" fontId="5" fillId="0" borderId="0" xfId="0" applyNumberFormat="1" applyFont="1" applyFill="1" applyAlignment="1">
      <alignment horizontal="right"/>
    </xf>
    <xf numFmtId="3" fontId="5" fillId="0" borderId="0" xfId="0" applyNumberFormat="1" applyFont="1" applyFill="1" applyAlignment="1"/>
    <xf numFmtId="3" fontId="19" fillId="0" borderId="0" xfId="0" applyNumberFormat="1" applyFont="1" applyFill="1" applyAlignment="1">
      <alignment horizontal="left"/>
    </xf>
    <xf numFmtId="3" fontId="5" fillId="0" borderId="0" xfId="0" applyNumberFormat="1" applyFont="1" applyFill="1" applyAlignment="1">
      <alignment horizontal="center"/>
    </xf>
    <xf numFmtId="3" fontId="19" fillId="0" borderId="0" xfId="0" applyNumberFormat="1" applyFont="1" applyFill="1" applyAlignment="1">
      <alignment horizontal="center"/>
    </xf>
    <xf numFmtId="0" fontId="5" fillId="0" borderId="0" xfId="0" applyNumberFormat="1" applyFont="1" applyFill="1" applyAlignment="1"/>
    <xf numFmtId="3" fontId="19" fillId="0" borderId="0" xfId="0" applyNumberFormat="1" applyFont="1" applyFill="1" applyAlignment="1">
      <alignment horizontal="right"/>
    </xf>
    <xf numFmtId="43" fontId="19" fillId="0" borderId="0" xfId="0" applyNumberFormat="1" applyFont="1" applyFill="1" applyAlignment="1">
      <alignment horizontal="center"/>
    </xf>
    <xf numFmtId="3" fontId="19" fillId="0" borderId="0" xfId="0" quotePrefix="1" applyNumberFormat="1" applyFont="1" applyFill="1" applyAlignment="1">
      <alignment horizontal="center"/>
    </xf>
    <xf numFmtId="0" fontId="19" fillId="0" borderId="0" xfId="0" applyNumberFormat="1" applyFont="1" applyFill="1" applyBorder="1" applyAlignment="1"/>
    <xf numFmtId="3" fontId="5" fillId="0" borderId="0" xfId="0" applyNumberFormat="1" applyFont="1" applyFill="1" applyBorder="1" applyAlignment="1">
      <alignment horizontal="right"/>
    </xf>
    <xf numFmtId="3" fontId="19" fillId="0" borderId="0" xfId="0" applyNumberFormat="1" applyFont="1" applyFill="1" applyBorder="1" applyAlignment="1">
      <alignment horizontal="right"/>
    </xf>
    <xf numFmtId="0" fontId="5" fillId="0" borderId="0" xfId="0" applyNumberFormat="1" applyFont="1" applyFill="1" applyBorder="1" applyAlignment="1"/>
    <xf numFmtId="3" fontId="5" fillId="0" borderId="4" xfId="0" applyNumberFormat="1" applyFont="1" applyFill="1" applyBorder="1" applyAlignment="1"/>
    <xf numFmtId="0" fontId="10" fillId="0" borderId="0" xfId="0" applyNumberFormat="1" applyFont="1" applyFill="1" applyAlignment="1">
      <alignment horizontal="left"/>
    </xf>
    <xf numFmtId="37" fontId="5" fillId="0" borderId="0" xfId="0" applyNumberFormat="1" applyFont="1" applyFill="1" applyAlignment="1">
      <alignment horizontal="right"/>
    </xf>
    <xf numFmtId="37" fontId="5" fillId="0" borderId="0" xfId="0" applyNumberFormat="1" applyFont="1" applyFill="1" applyAlignment="1">
      <alignment horizontal="left"/>
    </xf>
    <xf numFmtId="3" fontId="5" fillId="0" borderId="0" xfId="0" applyNumberFormat="1" applyFont="1" applyFill="1" applyAlignment="1">
      <alignment horizontal="left"/>
    </xf>
    <xf numFmtId="3" fontId="5" fillId="0" borderId="0" xfId="0" quotePrefix="1" applyNumberFormat="1" applyFont="1" applyFill="1" applyBorder="1" applyAlignment="1">
      <alignment horizontal="right"/>
    </xf>
    <xf numFmtId="0" fontId="21" fillId="0" borderId="0" xfId="0" applyFont="1" applyFill="1" applyBorder="1" applyAlignment="1">
      <alignment horizontal="left" vertical="top"/>
    </xf>
    <xf numFmtId="42" fontId="5" fillId="0" borderId="0" xfId="0" quotePrefix="1" applyNumberFormat="1" applyFont="1" applyFill="1" applyBorder="1" applyAlignment="1">
      <alignment horizontal="right"/>
    </xf>
    <xf numFmtId="3" fontId="5" fillId="0" borderId="0" xfId="0" applyNumberFormat="1" applyFont="1" applyFill="1" applyBorder="1" applyAlignment="1"/>
    <xf numFmtId="41" fontId="5" fillId="0" borderId="0" xfId="18" applyNumberFormat="1" applyFont="1" applyFill="1" applyBorder="1" applyAlignment="1">
      <alignment horizontal="right"/>
    </xf>
    <xf numFmtId="41" fontId="5" fillId="0" borderId="0" xfId="0" applyNumberFormat="1" applyFont="1" applyFill="1" applyBorder="1" applyAlignment="1">
      <alignment horizontal="right"/>
    </xf>
    <xf numFmtId="41" fontId="5" fillId="0" borderId="0" xfId="0" quotePrefix="1" applyNumberFormat="1" applyFont="1" applyFill="1" applyBorder="1" applyAlignment="1">
      <alignment horizontal="right"/>
    </xf>
    <xf numFmtId="41" fontId="19" fillId="0" borderId="0" xfId="0" applyNumberFormat="1" applyFont="1" applyFill="1" applyBorder="1" applyAlignment="1">
      <alignment horizontal="right"/>
    </xf>
    <xf numFmtId="42" fontId="19" fillId="0" borderId="0" xfId="0" quotePrefix="1" applyNumberFormat="1" applyFont="1" applyFill="1" applyBorder="1" applyAlignment="1">
      <alignment horizontal="right"/>
    </xf>
    <xf numFmtId="41" fontId="19" fillId="0" borderId="0" xfId="0" quotePrefix="1" applyNumberFormat="1" applyFont="1" applyFill="1" applyBorder="1" applyAlignment="1">
      <alignment horizontal="right"/>
    </xf>
    <xf numFmtId="42" fontId="5" fillId="0" borderId="0" xfId="0" quotePrefix="1" applyNumberFormat="1" applyFont="1" applyFill="1" applyBorder="1" applyAlignment="1"/>
    <xf numFmtId="41" fontId="5" fillId="0" borderId="0" xfId="0" applyNumberFormat="1" applyFont="1" applyFill="1" applyBorder="1" applyAlignment="1"/>
    <xf numFmtId="41" fontId="5" fillId="0" borderId="0" xfId="18" applyNumberFormat="1" applyFont="1" applyFill="1" applyBorder="1" applyAlignment="1">
      <alignment horizontal="center"/>
    </xf>
    <xf numFmtId="41" fontId="5" fillId="0" borderId="0" xfId="0" quotePrefix="1" applyNumberFormat="1" applyFont="1" applyFill="1" applyBorder="1" applyAlignment="1"/>
    <xf numFmtId="41" fontId="5" fillId="0" borderId="0" xfId="0" applyNumberFormat="1" applyFont="1" applyFill="1"/>
    <xf numFmtId="41" fontId="5" fillId="0" borderId="0" xfId="0" applyNumberFormat="1" applyFont="1" applyFill="1" applyBorder="1"/>
    <xf numFmtId="0" fontId="19" fillId="0" borderId="0" xfId="0" applyNumberFormat="1" applyFont="1" applyFill="1" applyBorder="1" applyAlignment="1">
      <alignment horizontal="left"/>
    </xf>
    <xf numFmtId="37" fontId="19" fillId="0" borderId="0" xfId="0" applyNumberFormat="1" applyFont="1" applyFill="1" applyBorder="1" applyAlignment="1" applyProtection="1">
      <protection locked="0"/>
    </xf>
    <xf numFmtId="41" fontId="19" fillId="0" borderId="0" xfId="0" applyNumberFormat="1" applyFont="1" applyFill="1" applyBorder="1" applyAlignment="1" applyProtection="1">
      <protection locked="0"/>
    </xf>
    <xf numFmtId="41" fontId="5" fillId="0" borderId="0" xfId="0" applyNumberFormat="1" applyFont="1" applyFill="1" applyBorder="1" applyAlignment="1" applyProtection="1">
      <protection locked="0"/>
    </xf>
    <xf numFmtId="43" fontId="5" fillId="0" borderId="0" xfId="0" applyNumberFormat="1" applyFont="1" applyFill="1" applyBorder="1" applyAlignment="1"/>
    <xf numFmtId="43" fontId="19" fillId="0" borderId="0" xfId="0" applyNumberFormat="1" applyFont="1" applyFill="1" applyBorder="1" applyAlignment="1">
      <alignment horizontal="left"/>
    </xf>
    <xf numFmtId="41" fontId="5" fillId="0" borderId="0" xfId="18" applyNumberFormat="1" applyFont="1" applyFill="1" applyBorder="1" applyAlignment="1" applyProtection="1">
      <alignment horizontal="right"/>
      <protection locked="0"/>
    </xf>
    <xf numFmtId="41" fontId="5" fillId="0" borderId="0" xfId="0" applyNumberFormat="1" applyFont="1" applyFill="1" applyBorder="1" applyAlignment="1" applyProtection="1">
      <alignment horizontal="right"/>
      <protection locked="0"/>
    </xf>
    <xf numFmtId="0" fontId="19" fillId="0" borderId="0" xfId="0" quotePrefix="1" applyNumberFormat="1" applyFont="1" applyFill="1" applyBorder="1" applyAlignment="1">
      <alignment horizontal="left"/>
    </xf>
    <xf numFmtId="0" fontId="5" fillId="0" borderId="0" xfId="0" applyFont="1" applyFill="1" applyBorder="1"/>
    <xf numFmtId="41" fontId="19" fillId="0" borderId="0" xfId="0" quotePrefix="1" applyNumberFormat="1" applyFont="1" applyFill="1" applyBorder="1" applyAlignment="1" applyProtection="1">
      <alignment horizontal="left"/>
      <protection locked="0"/>
    </xf>
    <xf numFmtId="41" fontId="5" fillId="0" borderId="0" xfId="18" applyNumberFormat="1" applyFont="1" applyFill="1" applyAlignment="1"/>
    <xf numFmtId="41" fontId="5" fillId="0" borderId="0" xfId="0" applyNumberFormat="1" applyFont="1" applyFill="1" applyAlignment="1">
      <alignment horizontal="right"/>
    </xf>
    <xf numFmtId="41" fontId="0" fillId="0" borderId="0" xfId="0" quotePrefix="1" applyNumberFormat="1" applyFont="1" applyFill="1" applyAlignment="1" applyProtection="1">
      <alignment horizontal="right"/>
      <protection locked="0"/>
    </xf>
    <xf numFmtId="0" fontId="21" fillId="0" borderId="0" xfId="0" applyNumberFormat="1" applyFont="1" applyFill="1" applyBorder="1" applyAlignment="1">
      <alignment horizontal="left" vertical="top"/>
    </xf>
    <xf numFmtId="3" fontId="11" fillId="0" borderId="0" xfId="0" applyNumberFormat="1" applyFont="1" applyFill="1" applyAlignment="1">
      <alignment horizontal="right"/>
    </xf>
    <xf numFmtId="41" fontId="11" fillId="0" borderId="0" xfId="0" applyNumberFormat="1" applyFont="1" applyFill="1" applyAlignment="1">
      <alignment horizontal="right"/>
    </xf>
    <xf numFmtId="3" fontId="11" fillId="0" borderId="0" xfId="0" applyNumberFormat="1" applyFont="1" applyFill="1" applyAlignment="1"/>
    <xf numFmtId="41" fontId="0" fillId="0" borderId="0" xfId="0" applyNumberFormat="1" applyFill="1"/>
    <xf numFmtId="3" fontId="5" fillId="0" borderId="0" xfId="18" applyNumberFormat="1" applyFont="1" applyFill="1" applyAlignment="1">
      <alignment horizontal="right"/>
    </xf>
    <xf numFmtId="38" fontId="5" fillId="0" borderId="0" xfId="0" applyNumberFormat="1" applyFont="1" applyFill="1" applyAlignment="1">
      <alignment horizontal="right"/>
    </xf>
    <xf numFmtId="3" fontId="0" fillId="0" borderId="0" xfId="0" quotePrefix="1" applyNumberFormat="1" applyFont="1" applyFill="1" applyAlignment="1" applyProtection="1">
      <alignment horizontal="center"/>
      <protection locked="0"/>
    </xf>
    <xf numFmtId="41" fontId="0" fillId="0" borderId="0" xfId="0" quotePrefix="1" applyNumberFormat="1" applyFont="1" applyFill="1" applyAlignment="1" applyProtection="1">
      <alignment horizontal="center"/>
      <protection locked="0"/>
    </xf>
    <xf numFmtId="0" fontId="19" fillId="0" borderId="0" xfId="0" applyNumberFormat="1" applyFont="1" applyFill="1" applyAlignment="1"/>
    <xf numFmtId="41" fontId="19" fillId="0" borderId="0" xfId="0" applyNumberFormat="1" applyFont="1" applyFill="1" applyBorder="1" applyAlignment="1"/>
    <xf numFmtId="41" fontId="5" fillId="0" borderId="0" xfId="0" applyNumberFormat="1" applyFont="1" applyFill="1" applyAlignment="1">
      <alignment horizontal="left"/>
    </xf>
    <xf numFmtId="3" fontId="5" fillId="0" borderId="0" xfId="0" applyNumberFormat="1" applyFont="1" applyFill="1" applyBorder="1"/>
    <xf numFmtId="41" fontId="19" fillId="0" borderId="0" xfId="17" applyNumberFormat="1" applyFont="1" applyFill="1" applyBorder="1" applyAlignment="1">
      <alignment wrapText="1"/>
    </xf>
    <xf numFmtId="41" fontId="48" fillId="0" borderId="0" xfId="36107" applyNumberFormat="1" applyFont="1" applyFill="1" applyBorder="1"/>
    <xf numFmtId="41" fontId="48" fillId="0" borderId="0" xfId="36101" applyNumberFormat="1" applyFont="1" applyFill="1" applyBorder="1"/>
    <xf numFmtId="41" fontId="48" fillId="0" borderId="0" xfId="36096" applyNumberFormat="1" applyFont="1" applyFill="1" applyBorder="1"/>
    <xf numFmtId="41" fontId="48" fillId="0" borderId="0" xfId="36102" applyNumberFormat="1" applyFont="1" applyFill="1" applyBorder="1"/>
    <xf numFmtId="41" fontId="48" fillId="0" borderId="0" xfId="36110" applyNumberFormat="1" applyFont="1" applyFill="1" applyBorder="1"/>
    <xf numFmtId="41" fontId="48" fillId="0" borderId="0" xfId="36094" applyNumberFormat="1" applyFont="1" applyFill="1" applyBorder="1"/>
    <xf numFmtId="41" fontId="48" fillId="0" borderId="0" xfId="36109" applyNumberFormat="1" applyFont="1" applyFill="1" applyBorder="1"/>
    <xf numFmtId="41" fontId="5" fillId="0" borderId="0" xfId="0" applyNumberFormat="1" applyFont="1" applyFill="1" applyBorder="1" applyAlignment="1" applyProtection="1"/>
    <xf numFmtId="41" fontId="48" fillId="0" borderId="0" xfId="36108" applyNumberFormat="1" applyFont="1" applyFill="1" applyBorder="1"/>
    <xf numFmtId="41" fontId="48" fillId="0" borderId="0" xfId="36105" applyNumberFormat="1" applyFont="1" applyFill="1" applyBorder="1"/>
    <xf numFmtId="41" fontId="48" fillId="0" borderId="0" xfId="36099" applyNumberFormat="1" applyFont="1" applyFill="1" applyBorder="1"/>
    <xf numFmtId="41" fontId="48" fillId="0" borderId="0" xfId="36095" applyNumberFormat="1" applyFont="1" applyFill="1" applyBorder="1"/>
    <xf numFmtId="41" fontId="48" fillId="0" borderId="0" xfId="36098" applyNumberFormat="1" applyFont="1" applyFill="1" applyBorder="1"/>
    <xf numFmtId="41" fontId="48" fillId="0" borderId="0" xfId="36100" applyNumberFormat="1" applyFont="1" applyFill="1" applyBorder="1"/>
    <xf numFmtId="41" fontId="48" fillId="0" borderId="0" xfId="49924" applyNumberFormat="1" applyFont="1" applyFill="1" applyBorder="1"/>
    <xf numFmtId="43" fontId="5" fillId="0" borderId="0" xfId="0" applyNumberFormat="1" applyFont="1" applyFill="1" applyAlignment="1"/>
    <xf numFmtId="41" fontId="48" fillId="0" borderId="0" xfId="36093" applyNumberFormat="1" applyFont="1" applyFill="1" applyBorder="1"/>
    <xf numFmtId="41" fontId="48" fillId="0" borderId="0" xfId="36097" applyNumberFormat="1" applyFont="1" applyFill="1" applyBorder="1"/>
    <xf numFmtId="41" fontId="48" fillId="0" borderId="0" xfId="36111" applyNumberFormat="1" applyFont="1" applyFill="1" applyBorder="1"/>
    <xf numFmtId="41" fontId="48" fillId="0" borderId="0" xfId="36106" applyNumberFormat="1" applyFont="1" applyFill="1" applyBorder="1"/>
    <xf numFmtId="41" fontId="19" fillId="0" borderId="0" xfId="0" quotePrefix="1" applyNumberFormat="1" applyFont="1" applyFill="1" applyBorder="1" applyAlignment="1"/>
    <xf numFmtId="41" fontId="5" fillId="0" borderId="0" xfId="0" quotePrefix="1" applyNumberFormat="1" applyFont="1" applyFill="1" applyBorder="1" applyAlignment="1">
      <alignment horizontal="center"/>
    </xf>
    <xf numFmtId="41" fontId="19" fillId="0" borderId="0" xfId="17" applyNumberFormat="1" applyFont="1" applyFill="1" applyBorder="1" applyAlignment="1"/>
    <xf numFmtId="41" fontId="0" fillId="0" borderId="0" xfId="0" applyNumberFormat="1" applyFill="1" applyBorder="1"/>
    <xf numFmtId="41" fontId="5" fillId="0" borderId="0" xfId="0" quotePrefix="1" applyNumberFormat="1" applyFont="1" applyFill="1" applyAlignment="1" applyProtection="1">
      <alignment horizontal="right"/>
      <protection locked="0"/>
    </xf>
    <xf numFmtId="43" fontId="5" fillId="0" borderId="0" xfId="0" quotePrefix="1" applyNumberFormat="1" applyFont="1" applyFill="1" applyBorder="1" applyAlignment="1">
      <alignment horizontal="center"/>
    </xf>
    <xf numFmtId="41" fontId="5" fillId="0" borderId="0" xfId="0" quotePrefix="1" applyNumberFormat="1" applyFont="1" applyFill="1" applyAlignment="1" applyProtection="1">
      <alignment horizontal="center"/>
      <protection locked="0"/>
    </xf>
    <xf numFmtId="3" fontId="5" fillId="0" borderId="0" xfId="0" quotePrefix="1" applyNumberFormat="1" applyFont="1" applyFill="1" applyBorder="1" applyAlignment="1">
      <alignment horizontal="center"/>
    </xf>
    <xf numFmtId="41" fontId="11" fillId="0" borderId="0" xfId="0" applyNumberFormat="1" applyFont="1" applyFill="1" applyAlignment="1"/>
    <xf numFmtId="42" fontId="19" fillId="0" borderId="9" xfId="0" applyNumberFormat="1" applyFont="1" applyFill="1" applyBorder="1" applyAlignment="1"/>
    <xf numFmtId="42" fontId="19" fillId="0" borderId="9" xfId="0" applyNumberFormat="1" applyFont="1" applyFill="1" applyBorder="1" applyAlignment="1">
      <alignment horizontal="right"/>
    </xf>
    <xf numFmtId="41" fontId="5" fillId="0" borderId="0" xfId="0" applyNumberFormat="1" applyFont="1" applyFill="1" applyAlignment="1">
      <alignment horizontal="center"/>
    </xf>
    <xf numFmtId="3" fontId="19" fillId="0" borderId="0" xfId="0" quotePrefix="1" applyNumberFormat="1" applyFont="1" applyFill="1" applyAlignment="1">
      <alignment horizontal="left"/>
    </xf>
    <xf numFmtId="41" fontId="49" fillId="0" borderId="0" xfId="46099" applyNumberFormat="1" applyFont="1" applyFill="1" applyBorder="1"/>
    <xf numFmtId="0" fontId="10" fillId="0" borderId="0" xfId="0" quotePrefix="1" applyNumberFormat="1" applyFont="1" applyFill="1" applyAlignment="1">
      <alignment horizontal="left"/>
    </xf>
    <xf numFmtId="0" fontId="19" fillId="0" borderId="0" xfId="0" quotePrefix="1" applyNumberFormat="1" applyFont="1" applyFill="1" applyAlignment="1">
      <alignment horizontal="left"/>
    </xf>
    <xf numFmtId="42" fontId="19" fillId="0" borderId="9" xfId="18" applyNumberFormat="1" applyFont="1" applyFill="1" applyBorder="1" applyAlignment="1">
      <alignment horizontal="right"/>
    </xf>
    <xf numFmtId="41" fontId="19" fillId="0" borderId="0" xfId="18" applyNumberFormat="1" applyFont="1" applyFill="1" applyBorder="1" applyAlignment="1">
      <alignment horizontal="right"/>
    </xf>
    <xf numFmtId="41" fontId="19" fillId="0" borderId="0" xfId="0" quotePrefix="1" applyNumberFormat="1" applyFont="1" applyFill="1" applyBorder="1" applyAlignment="1">
      <alignment horizontal="center"/>
    </xf>
    <xf numFmtId="41" fontId="11" fillId="0" borderId="0" xfId="0" applyNumberFormat="1" applyFont="1" applyFill="1" applyBorder="1" applyAlignment="1"/>
    <xf numFmtId="41" fontId="11" fillId="0" borderId="0" xfId="0" applyNumberFormat="1" applyFont="1" applyFill="1" applyBorder="1" applyAlignment="1">
      <alignment horizontal="right"/>
    </xf>
    <xf numFmtId="37" fontId="5" fillId="0" borderId="0" xfId="0" applyNumberFormat="1" applyFont="1"/>
    <xf numFmtId="37" fontId="10" fillId="0" borderId="0" xfId="0" applyNumberFormat="1" applyFont="1" applyAlignment="1">
      <alignment horizontal="right"/>
    </xf>
    <xf numFmtId="37" fontId="10" fillId="0" borderId="0" xfId="0" quotePrefix="1" applyNumberFormat="1" applyFont="1" applyAlignment="1">
      <alignment horizontal="left"/>
    </xf>
    <xf numFmtId="37" fontId="19" fillId="0" borderId="0" xfId="0" applyNumberFormat="1" applyFont="1" applyAlignment="1">
      <alignment horizontal="center"/>
    </xf>
    <xf numFmtId="37" fontId="19" fillId="0" borderId="0" xfId="0" quotePrefix="1" applyNumberFormat="1" applyFont="1" applyAlignment="1">
      <alignment horizontal="center"/>
    </xf>
    <xf numFmtId="49" fontId="19" fillId="0" borderId="0" xfId="0" applyNumberFormat="1" applyFont="1" applyAlignment="1">
      <alignment horizontal="center"/>
    </xf>
    <xf numFmtId="37" fontId="5" fillId="0" borderId="0" xfId="0" quotePrefix="1" applyNumberFormat="1" applyFont="1" applyAlignment="1">
      <alignment horizontal="left"/>
    </xf>
    <xf numFmtId="42" fontId="5" fillId="0" borderId="0" xfId="0" applyNumberFormat="1" applyFont="1" applyAlignment="1">
      <alignment horizontal="center"/>
    </xf>
    <xf numFmtId="42" fontId="5" fillId="0" borderId="0" xfId="0" applyNumberFormat="1" applyFont="1" applyFill="1"/>
    <xf numFmtId="0" fontId="19" fillId="0" borderId="0" xfId="0" applyNumberFormat="1" applyFont="1" applyAlignment="1">
      <alignment horizontal="center"/>
    </xf>
    <xf numFmtId="37" fontId="19" fillId="0" borderId="0" xfId="0" quotePrefix="1" applyNumberFormat="1" applyFont="1" applyAlignment="1">
      <alignment horizontal="left"/>
    </xf>
    <xf numFmtId="41" fontId="19" fillId="0" borderId="4" xfId="0" applyNumberFormat="1" applyFont="1" applyBorder="1"/>
    <xf numFmtId="41" fontId="19" fillId="0" borderId="3" xfId="0" applyNumberFormat="1" applyFont="1" applyBorder="1"/>
    <xf numFmtId="37" fontId="5" fillId="0" borderId="0" xfId="0" applyNumberFormat="1" applyFont="1" applyBorder="1" applyAlignment="1"/>
    <xf numFmtId="37" fontId="5" fillId="0" borderId="0" xfId="0" quotePrefix="1" applyNumberFormat="1" applyFont="1" applyAlignment="1">
      <alignment horizontal="center"/>
    </xf>
    <xf numFmtId="37" fontId="5" fillId="0" borderId="0" xfId="0" applyNumberFormat="1" applyFont="1" applyFill="1"/>
    <xf numFmtId="37" fontId="19" fillId="0" borderId="0" xfId="0" applyNumberFormat="1" applyFont="1" applyBorder="1"/>
    <xf numFmtId="37" fontId="5" fillId="0" borderId="0" xfId="0" applyNumberFormat="1" applyFont="1" applyAlignment="1">
      <alignment horizontal="right"/>
    </xf>
    <xf numFmtId="0" fontId="5" fillId="0" borderId="0" xfId="59989" applyNumberFormat="1" applyFont="1" applyAlignment="1"/>
    <xf numFmtId="37" fontId="5" fillId="0" borderId="0" xfId="0" quotePrefix="1" applyNumberFormat="1" applyFont="1" applyAlignment="1"/>
    <xf numFmtId="42" fontId="19" fillId="0" borderId="14" xfId="0" applyNumberFormat="1" applyFont="1" applyBorder="1" applyAlignment="1"/>
    <xf numFmtId="37" fontId="19" fillId="0" borderId="0" xfId="0" applyNumberFormat="1" applyFont="1" applyBorder="1" applyAlignment="1">
      <alignment horizontal="right"/>
    </xf>
    <xf numFmtId="37" fontId="52" fillId="0" borderId="0" xfId="0" applyNumberFormat="1" applyFont="1" applyFill="1" applyAlignment="1"/>
    <xf numFmtId="0" fontId="5" fillId="0" borderId="0" xfId="0" applyNumberFormat="1" applyFont="1"/>
    <xf numFmtId="0" fontId="5" fillId="0" borderId="0" xfId="0" applyNumberFormat="1" applyFont="1" applyBorder="1"/>
    <xf numFmtId="0" fontId="53" fillId="0" borderId="0" xfId="59989" applyNumberFormat="1" applyFont="1" applyAlignment="1"/>
    <xf numFmtId="3" fontId="5" fillId="0" borderId="0" xfId="0" applyNumberFormat="1" applyFont="1"/>
    <xf numFmtId="4" fontId="5" fillId="0" borderId="0" xfId="0" applyNumberFormat="1" applyFont="1"/>
    <xf numFmtId="0" fontId="10" fillId="0" borderId="0" xfId="59989" applyNumberFormat="1" applyFont="1" applyAlignment="1"/>
    <xf numFmtId="0" fontId="54" fillId="0" borderId="0" xfId="59989" applyNumberFormat="1" applyFont="1"/>
    <xf numFmtId="0" fontId="54" fillId="0" borderId="0" xfId="59989" applyNumberFormat="1" applyFont="1" applyAlignment="1"/>
    <xf numFmtId="0" fontId="10" fillId="0" borderId="0" xfId="59989" applyNumberFormat="1" applyFont="1" applyAlignment="1">
      <alignment horizontal="right"/>
    </xf>
    <xf numFmtId="37" fontId="10" fillId="0" borderId="0" xfId="0" applyNumberFormat="1" applyFont="1" applyAlignment="1">
      <alignment horizontal="left"/>
    </xf>
    <xf numFmtId="0" fontId="10" fillId="0" borderId="0" xfId="59989" quotePrefix="1" applyNumberFormat="1" applyFont="1" applyAlignment="1">
      <alignment horizontal="left"/>
    </xf>
    <xf numFmtId="164" fontId="10" fillId="0" borderId="0" xfId="59989" applyNumberFormat="1" applyFont="1" applyAlignment="1"/>
    <xf numFmtId="0" fontId="19" fillId="0" borderId="0" xfId="59989" applyNumberFormat="1" applyFont="1" applyAlignment="1">
      <alignment horizontal="center"/>
    </xf>
    <xf numFmtId="0" fontId="19" fillId="0" borderId="0" xfId="59989" applyNumberFormat="1" applyFont="1" applyAlignment="1"/>
    <xf numFmtId="0" fontId="19" fillId="0" borderId="2" xfId="59989" quotePrefix="1" applyNumberFormat="1" applyFont="1" applyBorder="1" applyAlignment="1">
      <alignment horizontal="center"/>
    </xf>
    <xf numFmtId="0" fontId="19" fillId="0" borderId="2" xfId="59989" applyNumberFormat="1" applyFont="1" applyBorder="1" applyAlignment="1">
      <alignment horizontal="center"/>
    </xf>
    <xf numFmtId="3" fontId="5" fillId="0" borderId="0" xfId="59989" applyNumberFormat="1" applyFont="1" applyAlignment="1"/>
    <xf numFmtId="37" fontId="5" fillId="0" borderId="0" xfId="59989" applyNumberFormat="1" applyFont="1" applyAlignment="1"/>
    <xf numFmtId="37" fontId="54" fillId="0" borderId="0" xfId="59989" applyNumberFormat="1" applyFont="1"/>
    <xf numFmtId="37" fontId="5" fillId="0" borderId="0" xfId="59989" applyNumberFormat="1" applyFont="1" applyAlignment="1">
      <alignment horizontal="right"/>
    </xf>
    <xf numFmtId="0" fontId="5" fillId="0" borderId="0" xfId="59989" applyNumberFormat="1" applyFont="1" applyAlignment="1">
      <alignment horizontal="left" indent="3"/>
    </xf>
    <xf numFmtId="42" fontId="5" fillId="0" borderId="0" xfId="59989" applyNumberFormat="1" applyFont="1" applyAlignment="1"/>
    <xf numFmtId="37" fontId="5" fillId="0" borderId="0" xfId="59989" applyNumberFormat="1" applyFont="1" applyBorder="1" applyAlignment="1">
      <alignment horizontal="right"/>
    </xf>
    <xf numFmtId="42" fontId="5" fillId="0" borderId="0" xfId="59989" applyNumberFormat="1" applyFont="1" applyAlignment="1">
      <alignment horizontal="right"/>
    </xf>
    <xf numFmtId="0" fontId="19" fillId="0" borderId="0" xfId="59989" quotePrefix="1" applyNumberFormat="1" applyFont="1" applyAlignment="1">
      <alignment horizontal="left"/>
    </xf>
    <xf numFmtId="0" fontId="5" fillId="0" borderId="0" xfId="59989" applyNumberFormat="1" applyFont="1" applyBorder="1" applyAlignment="1"/>
    <xf numFmtId="0" fontId="19" fillId="0" borderId="0" xfId="59989" applyNumberFormat="1" applyFont="1" applyAlignment="1">
      <alignment horizontal="left"/>
    </xf>
    <xf numFmtId="41" fontId="19" fillId="0" borderId="8" xfId="59989" applyNumberFormat="1" applyFont="1" applyBorder="1" applyAlignment="1"/>
    <xf numFmtId="37" fontId="19" fillId="0" borderId="0" xfId="59989" applyNumberFormat="1" applyFont="1" applyBorder="1" applyAlignment="1"/>
    <xf numFmtId="42" fontId="19" fillId="0" borderId="9" xfId="59989" applyNumberFormat="1" applyFont="1" applyBorder="1" applyAlignment="1"/>
    <xf numFmtId="0" fontId="19" fillId="0" borderId="0" xfId="59989" applyNumberFormat="1" applyFont="1" applyAlignment="1">
      <alignment horizontal="right"/>
    </xf>
    <xf numFmtId="3" fontId="54" fillId="0" borderId="0" xfId="59989" applyNumberFormat="1" applyFont="1" applyAlignment="1"/>
    <xf numFmtId="3" fontId="54" fillId="0" borderId="0" xfId="59989" applyNumberFormat="1" applyFont="1"/>
    <xf numFmtId="49" fontId="19" fillId="0" borderId="2" xfId="59989" quotePrefix="1" applyNumberFormat="1" applyFont="1" applyBorder="1" applyAlignment="1">
      <alignment horizontal="center"/>
    </xf>
    <xf numFmtId="37" fontId="5" fillId="0" borderId="0" xfId="59989" applyNumberFormat="1" applyFont="1" applyBorder="1" applyAlignment="1"/>
    <xf numFmtId="3" fontId="5" fillId="0" borderId="0" xfId="59990" applyNumberFormat="1" applyFont="1" applyBorder="1" applyAlignment="1">
      <alignment horizontal="center"/>
    </xf>
    <xf numFmtId="41" fontId="5" fillId="0" borderId="0" xfId="25233" applyNumberFormat="1" applyFont="1" applyBorder="1" applyAlignment="1">
      <alignment horizontal="right"/>
    </xf>
    <xf numFmtId="0" fontId="5" fillId="0" borderId="0" xfId="59989" applyNumberFormat="1" applyFont="1" applyFill="1" applyAlignment="1">
      <alignment horizontal="left" indent="3"/>
    </xf>
    <xf numFmtId="170" fontId="5" fillId="0" borderId="0" xfId="59989" quotePrefix="1" applyNumberFormat="1" applyFont="1" applyAlignment="1">
      <alignment horizontal="right"/>
    </xf>
    <xf numFmtId="42" fontId="5" fillId="0" borderId="2" xfId="59990" applyNumberFormat="1" applyFont="1" applyBorder="1" applyAlignment="1">
      <alignment horizontal="right"/>
    </xf>
    <xf numFmtId="170" fontId="5" fillId="0" borderId="0" xfId="59989" applyNumberFormat="1" applyFont="1" applyAlignment="1">
      <alignment horizontal="right"/>
    </xf>
    <xf numFmtId="42" fontId="5" fillId="0" borderId="2" xfId="59990" applyNumberFormat="1" applyFont="1" applyBorder="1" applyAlignment="1">
      <alignment horizontal="center"/>
    </xf>
    <xf numFmtId="42" fontId="5" fillId="0" borderId="2" xfId="59989" applyNumberFormat="1" applyFont="1" applyBorder="1" applyAlignment="1">
      <alignment horizontal="right"/>
    </xf>
    <xf numFmtId="0" fontId="55" fillId="0" borderId="0" xfId="59989" applyNumberFormat="1" applyFont="1" applyAlignment="1">
      <alignment horizontal="left" indent="5"/>
    </xf>
    <xf numFmtId="0" fontId="5" fillId="0" borderId="0" xfId="59989" quotePrefix="1" applyNumberFormat="1" applyFont="1" applyAlignment="1"/>
    <xf numFmtId="41" fontId="19" fillId="0" borderId="3" xfId="59989" applyNumberFormat="1" applyFont="1" applyBorder="1" applyAlignment="1">
      <alignment horizontal="right"/>
    </xf>
    <xf numFmtId="37" fontId="19" fillId="0" borderId="0" xfId="59989" applyNumberFormat="1" applyFont="1" applyAlignment="1"/>
    <xf numFmtId="170" fontId="5" fillId="0" borderId="0" xfId="59989" applyNumberFormat="1" applyFont="1" applyBorder="1" applyAlignment="1">
      <alignment horizontal="right"/>
    </xf>
    <xf numFmtId="42" fontId="19" fillId="0" borderId="0" xfId="59989" applyNumberFormat="1" applyFont="1" applyBorder="1" applyAlignment="1">
      <alignment horizontal="right"/>
    </xf>
    <xf numFmtId="170" fontId="19" fillId="0" borderId="0" xfId="59989" applyNumberFormat="1" applyFont="1" applyAlignment="1">
      <alignment horizontal="right"/>
    </xf>
    <xf numFmtId="170" fontId="5" fillId="0" borderId="0" xfId="59989" applyNumberFormat="1" applyFont="1" applyAlignment="1"/>
    <xf numFmtId="170" fontId="5" fillId="0" borderId="6" xfId="59989" applyNumberFormat="1" applyFont="1" applyBorder="1" applyAlignment="1"/>
    <xf numFmtId="37" fontId="19" fillId="0" borderId="0" xfId="59989" applyNumberFormat="1" applyFont="1" applyBorder="1" applyAlignment="1">
      <alignment horizontal="right"/>
    </xf>
    <xf numFmtId="0" fontId="10" fillId="0" borderId="0" xfId="59990" quotePrefix="1" applyNumberFormat="1" applyFont="1" applyAlignment="1">
      <alignment horizontal="left"/>
    </xf>
    <xf numFmtId="0" fontId="5" fillId="0" borderId="0" xfId="59990" applyNumberFormat="1" applyFont="1" applyAlignment="1"/>
    <xf numFmtId="164" fontId="10" fillId="0" borderId="0" xfId="59990" quotePrefix="1" applyNumberFormat="1" applyFont="1" applyAlignment="1">
      <alignment horizontal="left"/>
    </xf>
    <xf numFmtId="0" fontId="19" fillId="0" borderId="0" xfId="59990" applyNumberFormat="1" applyFont="1" applyAlignment="1">
      <alignment horizontal="center"/>
    </xf>
    <xf numFmtId="0" fontId="19" fillId="0" borderId="0" xfId="59990" applyNumberFormat="1" applyFont="1" applyAlignment="1">
      <alignment horizontal="right"/>
    </xf>
    <xf numFmtId="0" fontId="19" fillId="0" borderId="0" xfId="59990" quotePrefix="1" applyNumberFormat="1" applyFont="1" applyAlignment="1">
      <alignment horizontal="center"/>
    </xf>
    <xf numFmtId="49" fontId="19" fillId="0" borderId="0" xfId="59990" applyNumberFormat="1" applyFont="1" applyAlignment="1">
      <alignment horizontal="center"/>
    </xf>
    <xf numFmtId="0" fontId="19" fillId="0" borderId="0" xfId="59990" applyNumberFormat="1" applyFont="1" applyAlignment="1"/>
    <xf numFmtId="37" fontId="5" fillId="0" borderId="0" xfId="59990" applyNumberFormat="1" applyFont="1" applyAlignment="1"/>
    <xf numFmtId="3" fontId="5" fillId="0" borderId="0" xfId="59990" applyNumberFormat="1" applyFont="1" applyAlignment="1"/>
    <xf numFmtId="37" fontId="54" fillId="0" borderId="0" xfId="59989" applyNumberFormat="1" applyFont="1" applyAlignment="1"/>
    <xf numFmtId="0" fontId="5" fillId="0" borderId="0" xfId="59990" quotePrefix="1" applyNumberFormat="1" applyFont="1" applyAlignment="1"/>
    <xf numFmtId="42" fontId="5" fillId="0" borderId="0" xfId="59990" applyNumberFormat="1" applyFont="1" applyFill="1" applyAlignment="1"/>
    <xf numFmtId="42" fontId="5" fillId="0" borderId="0" xfId="59990" applyNumberFormat="1" applyFont="1" applyFill="1" applyAlignment="1">
      <alignment horizontal="center"/>
    </xf>
    <xf numFmtId="37" fontId="54" fillId="0" borderId="0" xfId="59989" applyNumberFormat="1" applyFont="1" applyFill="1" applyAlignment="1"/>
    <xf numFmtId="0" fontId="54" fillId="0" borderId="0" xfId="59989" quotePrefix="1" applyNumberFormat="1" applyFont="1" applyAlignment="1"/>
    <xf numFmtId="41" fontId="5" fillId="0" borderId="0" xfId="59990" applyNumberFormat="1" applyFont="1" applyFill="1" applyAlignment="1">
      <alignment horizontal="center"/>
    </xf>
    <xf numFmtId="37" fontId="5" fillId="0" borderId="0" xfId="59990" applyNumberFormat="1" applyFont="1" applyFill="1" applyAlignment="1"/>
    <xf numFmtId="0" fontId="5" fillId="0" borderId="0" xfId="59990" quotePrefix="1" applyNumberFormat="1" applyFont="1" applyAlignment="1">
      <alignment horizontal="left"/>
    </xf>
    <xf numFmtId="3" fontId="5" fillId="0" borderId="0" xfId="59990" applyNumberFormat="1" applyFont="1" applyAlignment="1">
      <alignment horizontal="right"/>
    </xf>
    <xf numFmtId="0" fontId="54" fillId="0" borderId="0" xfId="59989" applyNumberFormat="1" applyFont="1" applyAlignment="1">
      <alignment horizontal="center"/>
    </xf>
    <xf numFmtId="37" fontId="19" fillId="0" borderId="8" xfId="59990" applyNumberFormat="1" applyFont="1" applyBorder="1" applyAlignment="1"/>
    <xf numFmtId="0" fontId="19" fillId="0" borderId="0" xfId="59990" quotePrefix="1" applyNumberFormat="1" applyFont="1" applyAlignment="1">
      <alignment horizontal="left"/>
    </xf>
    <xf numFmtId="0" fontId="55" fillId="0" borderId="0" xfId="59989" applyNumberFormat="1" applyFont="1" applyAlignment="1">
      <alignment horizontal="center"/>
    </xf>
    <xf numFmtId="37" fontId="5" fillId="0" borderId="0" xfId="59990" applyNumberFormat="1" applyFont="1" applyBorder="1" applyAlignment="1"/>
    <xf numFmtId="37" fontId="5" fillId="0" borderId="0" xfId="59989" applyNumberFormat="1" applyFont="1"/>
    <xf numFmtId="0" fontId="5" fillId="0" borderId="0" xfId="59990" applyNumberFormat="1" applyFont="1" applyBorder="1" applyAlignment="1">
      <alignment horizontal="right"/>
    </xf>
    <xf numFmtId="41" fontId="19" fillId="0" borderId="8" xfId="59990" applyNumberFormat="1" applyFont="1" applyBorder="1" applyAlignment="1"/>
    <xf numFmtId="37" fontId="19" fillId="0" borderId="0" xfId="59990" applyNumberFormat="1" applyFont="1" applyBorder="1" applyAlignment="1"/>
    <xf numFmtId="0" fontId="54" fillId="0" borderId="0" xfId="59989" applyNumberFormat="1" applyFont="1" applyAlignment="1">
      <alignment horizontal="right"/>
    </xf>
    <xf numFmtId="39" fontId="54" fillId="0" borderId="0" xfId="59989" applyNumberFormat="1" applyFont="1"/>
    <xf numFmtId="39" fontId="54" fillId="0" borderId="0" xfId="59989" applyNumberFormat="1" applyFont="1" applyAlignment="1"/>
    <xf numFmtId="0" fontId="5" fillId="0" borderId="0" xfId="59989" applyNumberFormat="1" applyFont="1" applyFill="1" applyAlignment="1"/>
    <xf numFmtId="0" fontId="5" fillId="0" borderId="0" xfId="36083" applyFont="1"/>
    <xf numFmtId="0" fontId="5" fillId="0" borderId="0" xfId="36083" applyFont="1" applyBorder="1"/>
    <xf numFmtId="43" fontId="5" fillId="0" borderId="0" xfId="36083" applyNumberFormat="1" applyFont="1" applyBorder="1"/>
    <xf numFmtId="0" fontId="8" fillId="0" borderId="0" xfId="36083" applyFont="1" applyFill="1"/>
    <xf numFmtId="0" fontId="10" fillId="0" borderId="0" xfId="0" applyFont="1" applyFill="1"/>
    <xf numFmtId="0" fontId="52" fillId="0" borderId="0" xfId="0" applyFont="1" applyFill="1"/>
    <xf numFmtId="0" fontId="5" fillId="0" borderId="0" xfId="0" applyFont="1" applyFill="1"/>
    <xf numFmtId="0" fontId="19" fillId="0" borderId="0" xfId="0" applyFont="1" applyFill="1" applyAlignment="1">
      <alignment horizontal="center"/>
    </xf>
    <xf numFmtId="0" fontId="19" fillId="0" borderId="0" xfId="0" applyFont="1" applyFill="1" applyBorder="1" applyAlignment="1">
      <alignment horizontal="center"/>
    </xf>
    <xf numFmtId="0" fontId="19" fillId="0" borderId="0" xfId="0" applyFont="1" applyFill="1" applyAlignment="1">
      <alignment horizontal="left"/>
    </xf>
    <xf numFmtId="0" fontId="19" fillId="0" borderId="2" xfId="0" applyFont="1" applyFill="1" applyBorder="1" applyAlignment="1">
      <alignment horizontal="center"/>
    </xf>
    <xf numFmtId="0" fontId="19" fillId="0" borderId="0" xfId="0" applyFont="1" applyFill="1"/>
    <xf numFmtId="0" fontId="21" fillId="0" borderId="0" xfId="0" applyFont="1" applyFill="1"/>
    <xf numFmtId="0" fontId="19" fillId="0" borderId="0" xfId="0" applyFont="1" applyFill="1" applyBorder="1"/>
    <xf numFmtId="0" fontId="5" fillId="0" borderId="0" xfId="0" applyFont="1" applyFill="1" applyAlignment="1">
      <alignment horizontal="center"/>
    </xf>
    <xf numFmtId="0" fontId="19" fillId="0" borderId="0" xfId="0" applyNumberFormat="1" applyFont="1" applyFill="1" applyAlignment="1">
      <alignment horizontal="right"/>
    </xf>
    <xf numFmtId="172" fontId="52" fillId="0" borderId="0" xfId="59991" applyNumberFormat="1" applyFont="1" applyFill="1"/>
    <xf numFmtId="0" fontId="52" fillId="0" borderId="0" xfId="0" applyFont="1" applyFill="1" applyBorder="1"/>
    <xf numFmtId="172" fontId="52" fillId="0" borderId="0" xfId="59991" applyNumberFormat="1" applyFont="1" applyFill="1" applyAlignment="1">
      <alignment horizontal="left"/>
    </xf>
    <xf numFmtId="0" fontId="21" fillId="0" borderId="0" xfId="0" applyFont="1" applyFill="1" applyBorder="1"/>
    <xf numFmtId="0" fontId="19" fillId="0" borderId="0" xfId="0" applyFont="1" applyFill="1" applyAlignment="1"/>
    <xf numFmtId="42" fontId="19" fillId="0" borderId="10" xfId="59991" applyNumberFormat="1" applyFont="1" applyFill="1" applyBorder="1"/>
    <xf numFmtId="172" fontId="5" fillId="0" borderId="0" xfId="59991" applyNumberFormat="1" applyFont="1" applyFill="1" applyBorder="1"/>
    <xf numFmtId="0" fontId="5" fillId="0" borderId="0" xfId="0" applyNumberFormat="1" applyFont="1" applyFill="1"/>
    <xf numFmtId="0" fontId="5" fillId="0" borderId="0" xfId="0" applyFont="1"/>
    <xf numFmtId="0" fontId="10" fillId="0" borderId="0" xfId="0" applyFont="1" applyAlignment="1">
      <alignment horizontal="right"/>
    </xf>
    <xf numFmtId="0" fontId="19" fillId="0" borderId="0" xfId="0" applyFont="1"/>
    <xf numFmtId="0" fontId="57" fillId="0" borderId="0" xfId="0" applyFont="1" applyFill="1"/>
    <xf numFmtId="0" fontId="58" fillId="0" borderId="0" xfId="0" applyFont="1" applyFill="1" applyAlignment="1">
      <alignment horizontal="center"/>
    </xf>
    <xf numFmtId="0" fontId="58" fillId="0" borderId="0" xfId="0" quotePrefix="1" applyFont="1" applyFill="1" applyAlignment="1">
      <alignment horizontal="center"/>
    </xf>
    <xf numFmtId="0" fontId="58" fillId="0" borderId="0" xfId="0" applyFont="1" applyFill="1" applyAlignment="1">
      <alignment horizontal="centerContinuous"/>
    </xf>
    <xf numFmtId="0" fontId="58" fillId="0" borderId="2" xfId="0" applyFont="1" applyFill="1" applyBorder="1" applyAlignment="1">
      <alignment horizontal="centerContinuous"/>
    </xf>
    <xf numFmtId="0" fontId="58" fillId="0" borderId="0" xfId="0" applyFont="1" applyFill="1" applyBorder="1" applyAlignment="1">
      <alignment horizontal="centerContinuous"/>
    </xf>
    <xf numFmtId="0" fontId="58" fillId="0" borderId="2" xfId="0" applyFont="1" applyFill="1" applyBorder="1"/>
    <xf numFmtId="0" fontId="58" fillId="0" borderId="0" xfId="0" applyFont="1" applyFill="1" applyBorder="1"/>
    <xf numFmtId="0" fontId="58" fillId="0" borderId="2" xfId="0" quotePrefix="1" applyFont="1" applyFill="1" applyBorder="1" applyAlignment="1">
      <alignment horizontal="center"/>
    </xf>
    <xf numFmtId="0" fontId="58" fillId="0" borderId="0" xfId="0" quotePrefix="1" applyFont="1" applyFill="1" applyBorder="1" applyAlignment="1">
      <alignment horizontal="center"/>
    </xf>
    <xf numFmtId="49" fontId="58" fillId="0" borderId="2" xfId="0" applyNumberFormat="1" applyFont="1" applyFill="1" applyBorder="1" applyAlignment="1">
      <alignment horizontal="center"/>
    </xf>
    <xf numFmtId="49" fontId="58" fillId="0" borderId="2" xfId="0" quotePrefix="1" applyNumberFormat="1" applyFont="1" applyFill="1" applyBorder="1" applyAlignment="1">
      <alignment horizontal="center"/>
    </xf>
    <xf numFmtId="0" fontId="58" fillId="0" borderId="3" xfId="0" applyFont="1" applyFill="1" applyBorder="1" applyAlignment="1">
      <alignment horizontal="center"/>
    </xf>
    <xf numFmtId="0" fontId="58" fillId="0" borderId="0" xfId="0" applyFont="1" applyFill="1" applyBorder="1" applyAlignment="1">
      <alignment horizontal="center"/>
    </xf>
    <xf numFmtId="39" fontId="57" fillId="0" borderId="0" xfId="0" applyNumberFormat="1" applyFont="1" applyFill="1"/>
    <xf numFmtId="39" fontId="59" fillId="0" borderId="0" xfId="0" applyNumberFormat="1" applyFont="1" applyFill="1"/>
    <xf numFmtId="0" fontId="59" fillId="0" borderId="0" xfId="0" applyFont="1" applyFill="1"/>
    <xf numFmtId="42" fontId="59" fillId="0" borderId="0" xfId="0" applyNumberFormat="1" applyFont="1" applyFill="1" applyAlignment="1">
      <alignment horizontal="right"/>
    </xf>
    <xf numFmtId="41" fontId="59" fillId="0" borderId="0" xfId="0" applyNumberFormat="1" applyFont="1" applyFill="1" applyAlignment="1">
      <alignment horizontal="center"/>
    </xf>
    <xf numFmtId="41" fontId="59" fillId="0" borderId="0" xfId="0" applyNumberFormat="1" applyFont="1" applyFill="1" applyAlignment="1">
      <alignment horizontal="right"/>
    </xf>
    <xf numFmtId="41" fontId="57" fillId="0" borderId="0" xfId="0" applyNumberFormat="1" applyFont="1" applyFill="1" applyAlignment="1">
      <alignment horizontal="right"/>
    </xf>
    <xf numFmtId="41" fontId="57" fillId="0" borderId="0" xfId="0" applyNumberFormat="1" applyFont="1" applyFill="1" applyBorder="1" applyAlignment="1">
      <alignment horizontal="right"/>
    </xf>
    <xf numFmtId="41" fontId="59" fillId="0" borderId="0" xfId="0" applyNumberFormat="1" applyFont="1" applyFill="1"/>
    <xf numFmtId="41" fontId="57" fillId="0" borderId="0" xfId="0" applyNumberFormat="1" applyFont="1" applyFill="1"/>
    <xf numFmtId="41" fontId="59" fillId="0" borderId="0" xfId="0" quotePrefix="1" applyNumberFormat="1" applyFont="1" applyFill="1" applyAlignment="1">
      <alignment horizontal="right"/>
    </xf>
    <xf numFmtId="0" fontId="57" fillId="0" borderId="0" xfId="0" quotePrefix="1" applyFont="1" applyFill="1" applyBorder="1" applyAlignment="1">
      <alignment horizontal="left"/>
    </xf>
    <xf numFmtId="41" fontId="57" fillId="0" borderId="0" xfId="0" applyNumberFormat="1" applyFont="1" applyFill="1" applyBorder="1" applyAlignment="1">
      <alignment horizontal="center"/>
    </xf>
    <xf numFmtId="41" fontId="59" fillId="0" borderId="0" xfId="0" applyNumberFormat="1" applyFont="1" applyFill="1" applyBorder="1" applyAlignment="1">
      <alignment horizontal="right"/>
    </xf>
    <xf numFmtId="41" fontId="59" fillId="0" borderId="0" xfId="0" applyNumberFormat="1" applyFont="1" applyFill="1" applyBorder="1" applyAlignment="1">
      <alignment horizontal="center"/>
    </xf>
    <xf numFmtId="0" fontId="57" fillId="0" borderId="0" xfId="0" quotePrefix="1" applyFont="1" applyFill="1" applyAlignment="1">
      <alignment horizontal="left"/>
    </xf>
    <xf numFmtId="41" fontId="57" fillId="0" borderId="0" xfId="0" applyNumberFormat="1" applyFont="1" applyFill="1" applyAlignment="1">
      <alignment horizontal="center"/>
    </xf>
    <xf numFmtId="39" fontId="57" fillId="0" borderId="0" xfId="0" applyNumberFormat="1" applyFont="1" applyFill="1" applyAlignment="1">
      <alignment horizontal="right"/>
    </xf>
    <xf numFmtId="172" fontId="57" fillId="0" borderId="0" xfId="59991" applyNumberFormat="1" applyFont="1" applyFill="1" applyAlignment="1">
      <alignment horizontal="right"/>
    </xf>
    <xf numFmtId="37" fontId="57" fillId="0" borderId="0" xfId="0" applyNumberFormat="1" applyFont="1" applyFill="1" applyAlignment="1">
      <alignment horizontal="right"/>
    </xf>
    <xf numFmtId="0" fontId="58" fillId="0" borderId="0" xfId="0" quotePrefix="1" applyFont="1" applyFill="1" applyAlignment="1">
      <alignment horizontal="left"/>
    </xf>
    <xf numFmtId="42" fontId="58" fillId="0" borderId="10" xfId="0" applyNumberFormat="1" applyFont="1" applyFill="1" applyBorder="1" applyAlignment="1">
      <alignment horizontal="right"/>
    </xf>
    <xf numFmtId="42" fontId="57" fillId="0" borderId="0" xfId="0" applyNumberFormat="1" applyFont="1" applyFill="1" applyAlignment="1">
      <alignment horizontal="right"/>
    </xf>
    <xf numFmtId="0" fontId="5" fillId="0" borderId="0" xfId="0" applyNumberFormat="1" applyFont="1" applyFill="1" applyBorder="1" applyAlignment="1">
      <alignment horizontal="center"/>
    </xf>
    <xf numFmtId="0" fontId="5" fillId="0" borderId="0" xfId="0" quotePrefix="1" applyNumberFormat="1" applyFont="1" applyFill="1" applyAlignment="1">
      <alignment horizontal="left"/>
    </xf>
    <xf numFmtId="0" fontId="5" fillId="0" borderId="0" xfId="0" applyNumberFormat="1" applyFont="1" applyFill="1" applyAlignment="1">
      <alignment horizontal="center"/>
    </xf>
    <xf numFmtId="0" fontId="5" fillId="0" borderId="0" xfId="0" quotePrefix="1" applyNumberFormat="1" applyFont="1" applyAlignment="1">
      <alignment horizontal="left"/>
    </xf>
    <xf numFmtId="0" fontId="5" fillId="0" borderId="0" xfId="0" applyNumberFormat="1" applyFont="1" applyBorder="1" applyAlignment="1"/>
    <xf numFmtId="0" fontId="62" fillId="0" borderId="0" xfId="0" applyNumberFormat="1" applyFont="1" applyFill="1" applyAlignment="1"/>
    <xf numFmtId="0" fontId="7" fillId="0" borderId="0" xfId="0" applyNumberFormat="1" applyFont="1" applyFill="1" applyAlignment="1"/>
    <xf numFmtId="0" fontId="8" fillId="0" borderId="0" xfId="0" applyNumberFormat="1" applyFont="1" applyFill="1" applyAlignment="1">
      <alignment horizontal="right"/>
    </xf>
    <xf numFmtId="0" fontId="25" fillId="0" borderId="0" xfId="0" applyNumberFormat="1" applyFont="1" applyFill="1" applyAlignment="1"/>
    <xf numFmtId="0" fontId="40" fillId="0" borderId="0" xfId="0" applyNumberFormat="1" applyFont="1" applyFill="1" applyAlignment="1"/>
    <xf numFmtId="0" fontId="40" fillId="0" borderId="0" xfId="0" applyNumberFormat="1" applyFont="1" applyFill="1" applyAlignment="1">
      <alignment horizontal="centerContinuous"/>
    </xf>
    <xf numFmtId="0" fontId="65" fillId="0" borderId="0" xfId="0" applyNumberFormat="1" applyFont="1" applyFill="1" applyAlignment="1">
      <alignment horizontal="centerContinuous"/>
    </xf>
    <xf numFmtId="0" fontId="40" fillId="0" borderId="2" xfId="0" applyNumberFormat="1" applyFont="1" applyFill="1" applyBorder="1" applyAlignment="1">
      <alignment horizontal="centerContinuous"/>
    </xf>
    <xf numFmtId="0" fontId="40" fillId="0" borderId="0" xfId="0" applyNumberFormat="1" applyFont="1" applyFill="1" applyBorder="1" applyAlignment="1"/>
    <xf numFmtId="0" fontId="7" fillId="0" borderId="4" xfId="0" applyNumberFormat="1" applyFont="1" applyFill="1" applyBorder="1" applyAlignment="1"/>
    <xf numFmtId="0" fontId="40" fillId="0" borderId="0" xfId="0" applyNumberFormat="1" applyFont="1" applyFill="1" applyAlignment="1">
      <alignment horizontal="center"/>
    </xf>
    <xf numFmtId="0" fontId="7" fillId="0" borderId="4" xfId="0" applyNumberFormat="1" applyFont="1" applyFill="1" applyBorder="1" applyAlignment="1">
      <alignment horizontal="right"/>
    </xf>
    <xf numFmtId="0" fontId="7" fillId="0" borderId="0" xfId="0" applyNumberFormat="1" applyFont="1" applyFill="1" applyBorder="1" applyAlignment="1"/>
    <xf numFmtId="0" fontId="40" fillId="0" borderId="0" xfId="0" applyNumberFormat="1" applyFont="1" applyFill="1" applyAlignment="1">
      <alignment horizontal="right"/>
    </xf>
    <xf numFmtId="0" fontId="65" fillId="0" borderId="0" xfId="0" applyNumberFormat="1" applyFont="1" applyFill="1" applyBorder="1" applyAlignment="1"/>
    <xf numFmtId="0" fontId="40" fillId="0" borderId="2" xfId="0" applyNumberFormat="1" applyFont="1" applyFill="1" applyBorder="1" applyAlignment="1">
      <alignment horizontal="center"/>
    </xf>
    <xf numFmtId="0" fontId="40" fillId="0" borderId="0" xfId="0" quotePrefix="1" applyNumberFormat="1" applyFont="1" applyFill="1" applyAlignment="1">
      <alignment horizontal="center"/>
    </xf>
    <xf numFmtId="0" fontId="40" fillId="0" borderId="0" xfId="0" applyNumberFormat="1" applyFont="1" applyFill="1" applyBorder="1" applyAlignment="1">
      <alignment horizontal="center"/>
    </xf>
    <xf numFmtId="0" fontId="8" fillId="0" borderId="4" xfId="0" applyNumberFormat="1" applyFont="1" applyFill="1" applyBorder="1" applyAlignment="1"/>
    <xf numFmtId="0" fontId="8" fillId="0" borderId="4" xfId="0" applyNumberFormat="1" applyFont="1" applyFill="1" applyBorder="1" applyAlignment="1">
      <alignment horizontal="right"/>
    </xf>
    <xf numFmtId="0" fontId="62" fillId="0" borderId="0" xfId="0" applyNumberFormat="1" applyFont="1" applyFill="1" applyBorder="1" applyAlignment="1"/>
    <xf numFmtId="0" fontId="26" fillId="0" borderId="0" xfId="0" applyNumberFormat="1" applyFont="1" applyFill="1" applyBorder="1" applyAlignment="1"/>
    <xf numFmtId="0" fontId="26" fillId="0" borderId="0" xfId="0" applyNumberFormat="1" applyFont="1" applyFill="1" applyAlignment="1">
      <alignment horizontal="right"/>
    </xf>
    <xf numFmtId="42" fontId="26" fillId="0" borderId="0" xfId="0" quotePrefix="1" applyNumberFormat="1" applyFont="1" applyFill="1" applyAlignment="1">
      <alignment horizontal="center"/>
    </xf>
    <xf numFmtId="42" fontId="26" fillId="0" borderId="0" xfId="0" applyNumberFormat="1" applyFont="1" applyFill="1" applyAlignment="1">
      <alignment horizontal="right"/>
    </xf>
    <xf numFmtId="0" fontId="25" fillId="0" borderId="0" xfId="0" applyNumberFormat="1" applyFont="1" applyFill="1" applyBorder="1" applyAlignment="1"/>
    <xf numFmtId="0" fontId="26" fillId="0" borderId="0" xfId="0" applyNumberFormat="1" applyFont="1" applyFill="1" applyAlignment="1"/>
    <xf numFmtId="41" fontId="26" fillId="0" borderId="0" xfId="0" quotePrefix="1" applyNumberFormat="1" applyFont="1" applyFill="1" applyAlignment="1">
      <alignment horizontal="center"/>
    </xf>
    <xf numFmtId="41" fontId="26" fillId="0" borderId="0" xfId="0" applyNumberFormat="1" applyFont="1" applyFill="1" applyAlignment="1">
      <alignment horizontal="right"/>
    </xf>
    <xf numFmtId="0" fontId="25" fillId="0" borderId="0" xfId="0" applyNumberFormat="1" applyFont="1" applyFill="1" applyAlignment="1">
      <alignment horizontal="right"/>
    </xf>
    <xf numFmtId="0" fontId="26" fillId="0" borderId="0" xfId="0" applyNumberFormat="1" applyFont="1" applyFill="1" applyAlignment="1">
      <alignment horizontal="center"/>
    </xf>
    <xf numFmtId="0" fontId="26" fillId="0" borderId="0" xfId="0" applyNumberFormat="1" applyFont="1" applyFill="1" applyAlignment="1">
      <alignment horizontal="left"/>
    </xf>
    <xf numFmtId="0" fontId="26" fillId="0" borderId="0" xfId="0" quotePrefix="1" applyNumberFormat="1" applyFont="1" applyFill="1" applyAlignment="1">
      <alignment horizontal="left"/>
    </xf>
    <xf numFmtId="42" fontId="26" fillId="0" borderId="0" xfId="0" applyNumberFormat="1" applyFont="1" applyFill="1" applyAlignment="1"/>
    <xf numFmtId="41" fontId="26" fillId="0" borderId="0" xfId="0" applyNumberFormat="1" applyFont="1" applyFill="1" applyAlignment="1"/>
    <xf numFmtId="0" fontId="7" fillId="0" borderId="0" xfId="0" applyNumberFormat="1" applyFont="1" applyFill="1" applyAlignment="1">
      <alignment horizontal="right"/>
    </xf>
    <xf numFmtId="0" fontId="40" fillId="0" borderId="2" xfId="0" quotePrefix="1" applyNumberFormat="1" applyFont="1" applyFill="1" applyBorder="1" applyAlignment="1">
      <alignment horizontal="center"/>
    </xf>
    <xf numFmtId="0" fontId="40" fillId="0" borderId="17" xfId="0" applyNumberFormat="1" applyFont="1" applyFill="1" applyBorder="1" applyAlignment="1">
      <alignment horizontal="center"/>
    </xf>
    <xf numFmtId="0" fontId="40" fillId="0" borderId="17" xfId="0" applyNumberFormat="1" applyFont="1" applyFill="1" applyBorder="1" applyAlignment="1"/>
    <xf numFmtId="41" fontId="26" fillId="0" borderId="0" xfId="0" applyNumberFormat="1" applyFont="1" applyFill="1" applyAlignment="1">
      <alignment horizontal="center"/>
    </xf>
    <xf numFmtId="0" fontId="26" fillId="0" borderId="0" xfId="0" applyNumberFormat="1" applyFont="1" applyFill="1" applyBorder="1" applyAlignment="1">
      <alignment horizontal="right"/>
    </xf>
    <xf numFmtId="42" fontId="40" fillId="0" borderId="10" xfId="0" applyNumberFormat="1" applyFont="1" applyFill="1" applyBorder="1" applyAlignment="1"/>
    <xf numFmtId="42" fontId="40" fillId="0" borderId="0" xfId="0" applyNumberFormat="1" applyFont="1" applyFill="1" applyAlignment="1">
      <alignment horizontal="right"/>
    </xf>
    <xf numFmtId="42" fontId="40" fillId="0" borderId="0" xfId="0" applyNumberFormat="1" applyFont="1" applyFill="1" applyBorder="1" applyAlignment="1">
      <alignment horizontal="right"/>
    </xf>
    <xf numFmtId="3" fontId="26" fillId="0" borderId="0" xfId="0" applyNumberFormat="1" applyFont="1" applyFill="1" applyAlignment="1">
      <alignment horizontal="right"/>
    </xf>
    <xf numFmtId="3" fontId="26" fillId="0" borderId="0" xfId="0" applyNumberFormat="1" applyFont="1" applyFill="1" applyAlignment="1">
      <alignment horizontal="center"/>
    </xf>
    <xf numFmtId="3" fontId="26" fillId="0" borderId="0" xfId="0" applyNumberFormat="1" applyFont="1" applyFill="1" applyAlignment="1"/>
    <xf numFmtId="3" fontId="8" fillId="0" borderId="0" xfId="0" applyNumberFormat="1" applyFont="1" applyFill="1" applyBorder="1" applyAlignment="1"/>
    <xf numFmtId="0" fontId="66" fillId="0" borderId="0" xfId="0" applyNumberFormat="1" applyFont="1" applyFill="1" applyAlignment="1"/>
    <xf numFmtId="0" fontId="25" fillId="0" borderId="0" xfId="0" applyNumberFormat="1" applyFont="1" applyFill="1"/>
    <xf numFmtId="3" fontId="25" fillId="0" borderId="0" xfId="0" applyNumberFormat="1" applyFont="1" applyFill="1"/>
    <xf numFmtId="3" fontId="25" fillId="0" borderId="0" xfId="0" applyNumberFormat="1" applyFont="1" applyFill="1" applyAlignment="1">
      <alignment horizontal="right"/>
    </xf>
    <xf numFmtId="0" fontId="68" fillId="0" borderId="0" xfId="0" applyNumberFormat="1" applyFont="1" applyAlignment="1">
      <alignment horizontal="right"/>
    </xf>
    <xf numFmtId="0" fontId="40" fillId="0" borderId="0" xfId="60070" applyNumberFormat="1" applyFont="1" applyFill="1" applyAlignment="1">
      <alignment horizontal="center"/>
    </xf>
    <xf numFmtId="0" fontId="40" fillId="0" borderId="0" xfId="60070" applyNumberFormat="1" applyFont="1" applyFill="1" applyAlignment="1"/>
    <xf numFmtId="0" fontId="40" fillId="0" borderId="2" xfId="60070" applyNumberFormat="1" applyFont="1" applyFill="1" applyBorder="1" applyAlignment="1">
      <alignment horizontal="center"/>
    </xf>
    <xf numFmtId="0" fontId="72" fillId="0" borderId="0" xfId="0" applyNumberFormat="1" applyFont="1" applyFill="1" applyAlignment="1"/>
    <xf numFmtId="0" fontId="26" fillId="0" borderId="6" xfId="0" applyNumberFormat="1" applyFont="1" applyFill="1" applyBorder="1" applyAlignment="1">
      <alignment horizontal="right"/>
    </xf>
    <xf numFmtId="3" fontId="40" fillId="0" borderId="6" xfId="0" applyNumberFormat="1" applyFont="1" applyFill="1" applyBorder="1" applyAlignment="1"/>
    <xf numFmtId="3" fontId="40" fillId="0" borderId="0" xfId="0" applyNumberFormat="1" applyFont="1" applyFill="1" applyBorder="1" applyAlignment="1"/>
    <xf numFmtId="0" fontId="19" fillId="0" borderId="0" xfId="0" applyNumberFormat="1" applyFont="1" applyAlignment="1">
      <alignment horizontal="centerContinuous"/>
    </xf>
    <xf numFmtId="0" fontId="19" fillId="0" borderId="0" xfId="0" applyNumberFormat="1" applyFont="1" applyBorder="1" applyAlignment="1"/>
    <xf numFmtId="3" fontId="5" fillId="0" borderId="0" xfId="0" applyNumberFormat="1" applyFont="1" applyAlignment="1"/>
    <xf numFmtId="0" fontId="5" fillId="0" borderId="0" xfId="0" applyNumberFormat="1" applyFont="1" applyAlignment="1">
      <alignment horizontal="right"/>
    </xf>
    <xf numFmtId="0" fontId="5" fillId="0" borderId="6" xfId="0" applyNumberFormat="1" applyFont="1" applyBorder="1" applyAlignment="1"/>
    <xf numFmtId="4" fontId="5" fillId="0" borderId="0" xfId="0" applyNumberFormat="1" applyFont="1" applyAlignment="1"/>
    <xf numFmtId="3" fontId="5" fillId="0" borderId="0" xfId="0" applyNumberFormat="1" applyFont="1" applyBorder="1" applyAlignment="1"/>
    <xf numFmtId="0" fontId="68" fillId="0" borderId="0" xfId="0" applyNumberFormat="1" applyFont="1" applyAlignment="1"/>
    <xf numFmtId="0" fontId="34" fillId="0" borderId="0" xfId="0" applyNumberFormat="1" applyFont="1" applyAlignment="1"/>
    <xf numFmtId="0" fontId="68" fillId="0" borderId="0" xfId="0" quotePrefix="1" applyNumberFormat="1" applyFont="1" applyAlignment="1" applyProtection="1">
      <alignment horizontal="left"/>
      <protection locked="0"/>
    </xf>
    <xf numFmtId="0" fontId="68" fillId="0" borderId="0" xfId="0" applyNumberFormat="1" applyFont="1" applyAlignment="1">
      <alignment horizontal="center"/>
    </xf>
    <xf numFmtId="0" fontId="68" fillId="0" borderId="0" xfId="0" applyNumberFormat="1" applyFont="1" applyAlignment="1">
      <alignment horizontal="centerContinuous"/>
    </xf>
    <xf numFmtId="0" fontId="34" fillId="0" borderId="0" xfId="0" applyNumberFormat="1" applyFont="1" applyAlignment="1">
      <alignment horizontal="centerContinuous"/>
    </xf>
    <xf numFmtId="0" fontId="68" fillId="0" borderId="4" xfId="0" applyNumberFormat="1" applyFont="1" applyBorder="1" applyAlignment="1">
      <alignment horizontal="center"/>
    </xf>
    <xf numFmtId="0" fontId="34" fillId="0" borderId="4" xfId="0" applyNumberFormat="1" applyFont="1" applyBorder="1" applyAlignment="1"/>
    <xf numFmtId="0" fontId="85" fillId="0" borderId="0" xfId="0" applyNumberFormat="1" applyFont="1" applyBorder="1" applyAlignment="1"/>
    <xf numFmtId="0" fontId="34" fillId="0" borderId="0" xfId="0" applyNumberFormat="1" applyFont="1" applyBorder="1" applyAlignment="1"/>
    <xf numFmtId="0" fontId="34" fillId="0" borderId="0" xfId="0" applyNumberFormat="1" applyFont="1" applyBorder="1" applyAlignment="1" applyProtection="1">
      <protection locked="0"/>
    </xf>
    <xf numFmtId="175" fontId="34" fillId="0" borderId="0" xfId="0" applyNumberFormat="1" applyFont="1" applyBorder="1" applyAlignment="1" applyProtection="1">
      <protection locked="0"/>
    </xf>
    <xf numFmtId="175" fontId="34" fillId="0" borderId="0" xfId="0" applyNumberFormat="1" applyFont="1" applyBorder="1" applyAlignment="1"/>
    <xf numFmtId="3" fontId="34" fillId="0" borderId="0" xfId="0" applyNumberFormat="1" applyFont="1" applyBorder="1" applyAlignment="1"/>
    <xf numFmtId="3" fontId="86" fillId="0" borderId="0" xfId="0" applyNumberFormat="1" applyFont="1" applyBorder="1" applyAlignment="1" applyProtection="1">
      <protection locked="0"/>
    </xf>
    <xf numFmtId="0" fontId="5" fillId="0" borderId="0" xfId="0" applyNumberFormat="1" applyFont="1" applyBorder="1" applyAlignment="1" applyProtection="1">
      <protection locked="0"/>
    </xf>
    <xf numFmtId="175" fontId="5" fillId="0" borderId="0" xfId="0" applyNumberFormat="1" applyFont="1" applyBorder="1" applyAlignment="1" applyProtection="1">
      <protection locked="0"/>
    </xf>
    <xf numFmtId="175" fontId="5" fillId="0" borderId="0" xfId="0" applyNumberFormat="1" applyFont="1" applyBorder="1" applyAlignment="1"/>
    <xf numFmtId="3" fontId="21" fillId="0" borderId="0" xfId="0" applyNumberFormat="1" applyFont="1" applyBorder="1" applyAlignment="1" applyProtection="1">
      <protection locked="0"/>
    </xf>
    <xf numFmtId="41" fontId="87" fillId="0" borderId="0" xfId="0" applyNumberFormat="1" applyFont="1" applyAlignment="1"/>
    <xf numFmtId="37" fontId="87" fillId="0" borderId="0" xfId="0" applyNumberFormat="1" applyFont="1" applyAlignment="1"/>
    <xf numFmtId="42" fontId="34" fillId="0" borderId="0" xfId="0" applyNumberFormat="1" applyFont="1" applyAlignment="1" applyProtection="1">
      <alignment horizontal="right"/>
      <protection locked="0"/>
    </xf>
    <xf numFmtId="42" fontId="34" fillId="0" borderId="0" xfId="0" applyNumberFormat="1" applyFont="1" applyAlignment="1" applyProtection="1">
      <alignment horizontal="right"/>
    </xf>
    <xf numFmtId="0" fontId="34" fillId="0" borderId="0" xfId="0" quotePrefix="1" applyNumberFormat="1" applyFont="1" applyAlignment="1">
      <alignment horizontal="left"/>
    </xf>
    <xf numFmtId="41" fontId="34" fillId="0" borderId="0" xfId="0" applyNumberFormat="1" applyFont="1" applyAlignment="1" applyProtection="1">
      <alignment horizontal="right"/>
      <protection locked="0"/>
    </xf>
    <xf numFmtId="37" fontId="34" fillId="0" borderId="0" xfId="0" applyNumberFormat="1" applyFont="1" applyAlignment="1"/>
    <xf numFmtId="41" fontId="34" fillId="0" borderId="0" xfId="0" applyNumberFormat="1" applyFont="1" applyAlignment="1"/>
    <xf numFmtId="0" fontId="34" fillId="0" borderId="0" xfId="0" applyNumberFormat="1" applyFont="1" applyAlignment="1">
      <alignment horizontal="right"/>
    </xf>
    <xf numFmtId="41" fontId="34" fillId="0" borderId="0" xfId="0" applyNumberFormat="1" applyFont="1" applyAlignment="1" applyProtection="1">
      <protection locked="0"/>
    </xf>
    <xf numFmtId="41" fontId="86" fillId="0" borderId="0" xfId="0" applyNumberFormat="1" applyFont="1" applyAlignment="1" applyProtection="1">
      <alignment horizontal="right"/>
      <protection locked="0"/>
    </xf>
    <xf numFmtId="41" fontId="86" fillId="0" borderId="0" xfId="0" applyNumberFormat="1" applyFont="1" applyAlignment="1" applyProtection="1">
      <protection locked="0"/>
    </xf>
    <xf numFmtId="41" fontId="34" fillId="0" borderId="4" xfId="0" applyNumberFormat="1" applyFont="1" applyBorder="1" applyAlignment="1"/>
    <xf numFmtId="41" fontId="68" fillId="0" borderId="0" xfId="0" applyNumberFormat="1" applyFont="1" applyBorder="1" applyAlignment="1"/>
    <xf numFmtId="37" fontId="68" fillId="0" borderId="0" xfId="0" applyNumberFormat="1" applyFont="1" applyBorder="1" applyAlignment="1"/>
    <xf numFmtId="175" fontId="65" fillId="0" borderId="0" xfId="0" applyNumberFormat="1" applyFont="1" applyAlignment="1"/>
    <xf numFmtId="175" fontId="25" fillId="0" borderId="0" xfId="0" applyNumberFormat="1" applyFont="1" applyAlignment="1"/>
    <xf numFmtId="41" fontId="34" fillId="0" borderId="0" xfId="0" applyNumberFormat="1" applyFont="1" applyAlignment="1" applyProtection="1">
      <alignment horizontal="center"/>
      <protection locked="0"/>
    </xf>
    <xf numFmtId="175" fontId="9" fillId="0" borderId="0" xfId="0" applyNumberFormat="1" applyFont="1"/>
    <xf numFmtId="3" fontId="65" fillId="0" borderId="0" xfId="0" applyNumberFormat="1" applyFont="1" applyAlignment="1"/>
    <xf numFmtId="175" fontId="34" fillId="0" borderId="0" xfId="0" applyNumberFormat="1" applyFont="1" applyAlignment="1"/>
    <xf numFmtId="42" fontId="68" fillId="0" borderId="0" xfId="0" applyNumberFormat="1" applyFont="1" applyAlignment="1"/>
    <xf numFmtId="3" fontId="5" fillId="0" borderId="0" xfId="0" applyNumberFormat="1" applyFont="1" applyAlignment="1" applyProtection="1">
      <alignment horizontal="center"/>
      <protection locked="0"/>
    </xf>
    <xf numFmtId="175" fontId="5" fillId="0" borderId="0" xfId="0" applyNumberFormat="1" applyFont="1" applyAlignment="1">
      <alignment horizontal="right"/>
    </xf>
    <xf numFmtId="3" fontId="5" fillId="0" borderId="0" xfId="0" applyNumberFormat="1" applyFont="1" applyAlignment="1" applyProtection="1">
      <protection locked="0"/>
    </xf>
    <xf numFmtId="175" fontId="5" fillId="0" borderId="0" xfId="0" applyNumberFormat="1" applyFont="1" applyAlignment="1"/>
    <xf numFmtId="3" fontId="5" fillId="0" borderId="0" xfId="0" applyNumberFormat="1" applyFont="1" applyBorder="1" applyAlignment="1" applyProtection="1">
      <protection locked="0"/>
    </xf>
    <xf numFmtId="3" fontId="19" fillId="0" borderId="0" xfId="0" applyNumberFormat="1" applyFont="1" applyBorder="1" applyAlignment="1"/>
    <xf numFmtId="175" fontId="19" fillId="0" borderId="0" xfId="0" applyNumberFormat="1" applyFont="1" applyBorder="1" applyAlignment="1">
      <alignment horizontal="right"/>
    </xf>
    <xf numFmtId="3" fontId="9" fillId="0" borderId="0" xfId="0" applyNumberFormat="1" applyFont="1"/>
    <xf numFmtId="41" fontId="40" fillId="0" borderId="0" xfId="60070" applyNumberFormat="1" applyFont="1" applyFill="1" applyAlignment="1">
      <alignment horizontal="center"/>
    </xf>
    <xf numFmtId="41" fontId="40" fillId="0" borderId="0" xfId="60070" applyNumberFormat="1" applyFont="1" applyFill="1" applyAlignment="1"/>
    <xf numFmtId="41" fontId="40" fillId="0" borderId="2" xfId="60070" applyNumberFormat="1" applyFont="1" applyFill="1" applyBorder="1" applyAlignment="1">
      <alignment horizontal="center"/>
    </xf>
    <xf numFmtId="41" fontId="8" fillId="0" borderId="0" xfId="0" applyNumberFormat="1" applyFont="1" applyBorder="1" applyAlignment="1"/>
    <xf numFmtId="49" fontId="26" fillId="0" borderId="0" xfId="0" applyNumberFormat="1" applyFont="1" applyFill="1" applyAlignment="1"/>
    <xf numFmtId="3" fontId="20" fillId="0" borderId="0" xfId="0" quotePrefix="1" applyNumberFormat="1" applyFont="1" applyAlignment="1">
      <alignment horizontal="left"/>
    </xf>
    <xf numFmtId="3" fontId="20" fillId="0" borderId="0" xfId="0" applyNumberFormat="1" applyFont="1" applyAlignment="1">
      <alignment horizontal="right"/>
    </xf>
    <xf numFmtId="42" fontId="5" fillId="0" borderId="0" xfId="0" applyNumberFormat="1" applyFont="1"/>
    <xf numFmtId="41" fontId="5" fillId="0" borderId="2" xfId="0" applyNumberFormat="1" applyFont="1" applyBorder="1"/>
    <xf numFmtId="42" fontId="19" fillId="0" borderId="10" xfId="0" applyNumberFormat="1" applyFont="1" applyBorder="1"/>
    <xf numFmtId="3" fontId="0" fillId="0" borderId="0" xfId="0" applyNumberFormat="1" applyBorder="1"/>
    <xf numFmtId="41" fontId="0" fillId="0" borderId="0" xfId="0" applyNumberFormat="1"/>
    <xf numFmtId="42" fontId="0" fillId="0" borderId="0" xfId="0" applyNumberFormat="1"/>
    <xf numFmtId="41" fontId="0" fillId="0" borderId="2" xfId="0" applyNumberFormat="1" applyBorder="1"/>
    <xf numFmtId="42" fontId="19" fillId="0" borderId="10" xfId="0" quotePrefix="1" applyNumberFormat="1" applyFont="1" applyBorder="1" applyAlignment="1"/>
    <xf numFmtId="41" fontId="0" fillId="0" borderId="0" xfId="0" applyNumberFormat="1" applyBorder="1"/>
    <xf numFmtId="0" fontId="0" fillId="0" borderId="0" xfId="0" applyBorder="1"/>
    <xf numFmtId="0" fontId="8" fillId="0" borderId="0" xfId="0" applyFont="1"/>
    <xf numFmtId="3" fontId="88" fillId="0" borderId="0" xfId="0" quotePrefix="1" applyNumberFormat="1" applyFont="1" applyAlignment="1">
      <alignment horizontal="left"/>
    </xf>
    <xf numFmtId="3" fontId="88" fillId="0" borderId="0" xfId="0" applyNumberFormat="1" applyFont="1" applyAlignment="1"/>
    <xf numFmtId="3" fontId="88" fillId="0" borderId="0" xfId="0" quotePrefix="1" applyNumberFormat="1" applyFont="1" applyFill="1" applyBorder="1" applyAlignment="1">
      <alignment horizontal="left"/>
    </xf>
    <xf numFmtId="0" fontId="7" fillId="0" borderId="0" xfId="0" applyFont="1"/>
    <xf numFmtId="3" fontId="46" fillId="0" borderId="0" xfId="0" applyNumberFormat="1" applyFont="1" applyAlignment="1">
      <alignment horizontal="right"/>
    </xf>
    <xf numFmtId="41" fontId="7" fillId="0" borderId="0" xfId="0" applyNumberFormat="1" applyFont="1" applyBorder="1"/>
    <xf numFmtId="49" fontId="88" fillId="0" borderId="0" xfId="0" applyNumberFormat="1" applyFont="1" applyFill="1" applyBorder="1" applyAlignment="1"/>
    <xf numFmtId="3" fontId="46" fillId="0" borderId="0" xfId="0" quotePrefix="1" applyNumberFormat="1" applyFont="1" applyAlignment="1">
      <alignment horizontal="left"/>
    </xf>
    <xf numFmtId="41" fontId="46" fillId="0" borderId="0" xfId="0" applyNumberFormat="1" applyFont="1" applyAlignment="1"/>
    <xf numFmtId="0" fontId="8" fillId="0" borderId="0" xfId="0" quotePrefix="1" applyFont="1" applyAlignment="1">
      <alignment horizontal="left"/>
    </xf>
    <xf numFmtId="3" fontId="46" fillId="0" borderId="0" xfId="0" applyNumberFormat="1" applyFont="1" applyAlignment="1"/>
    <xf numFmtId="42" fontId="46" fillId="0" borderId="0" xfId="0" applyNumberFormat="1" applyFont="1" applyAlignment="1"/>
    <xf numFmtId="41" fontId="46" fillId="0" borderId="0" xfId="0" applyNumberFormat="1" applyFont="1" applyBorder="1" applyAlignment="1"/>
    <xf numFmtId="0" fontId="8" fillId="0" borderId="0" xfId="0" applyFont="1" applyBorder="1"/>
    <xf numFmtId="41" fontId="8" fillId="0" borderId="0" xfId="0" quotePrefix="1" applyNumberFormat="1" applyFont="1" applyBorder="1" applyAlignment="1"/>
    <xf numFmtId="3" fontId="88" fillId="0" borderId="0" xfId="0" applyNumberFormat="1" applyFont="1" applyFill="1" applyBorder="1" applyAlignment="1">
      <alignment horizontal="left"/>
    </xf>
    <xf numFmtId="41" fontId="7" fillId="0" borderId="3" xfId="0" applyNumberFormat="1" applyFont="1" applyBorder="1"/>
    <xf numFmtId="3" fontId="88" fillId="0" borderId="0" xfId="0" applyNumberFormat="1" applyFont="1" applyAlignment="1">
      <alignment horizontal="right"/>
    </xf>
    <xf numFmtId="42" fontId="7" fillId="0" borderId="10" xfId="0" applyNumberFormat="1" applyFont="1" applyBorder="1"/>
    <xf numFmtId="0" fontId="19" fillId="0" borderId="0" xfId="0" applyFont="1" applyAlignment="1">
      <alignment horizontal="right"/>
    </xf>
    <xf numFmtId="0" fontId="7" fillId="0" borderId="0" xfId="0" quotePrefix="1" applyFont="1" applyAlignment="1">
      <alignment horizontal="left"/>
    </xf>
    <xf numFmtId="0" fontId="8" fillId="0" borderId="0" xfId="0" applyFont="1" applyAlignment="1">
      <alignment horizontal="right"/>
    </xf>
    <xf numFmtId="42" fontId="8" fillId="0" borderId="0" xfId="0" applyNumberFormat="1" applyFont="1"/>
    <xf numFmtId="41" fontId="8" fillId="0" borderId="0" xfId="0" applyNumberFormat="1" applyFont="1"/>
    <xf numFmtId="41" fontId="8" fillId="0" borderId="2" xfId="0" applyNumberFormat="1" applyFont="1" applyBorder="1"/>
    <xf numFmtId="41" fontId="8" fillId="0" borderId="0" xfId="0" applyNumberFormat="1" applyFont="1" applyBorder="1"/>
    <xf numFmtId="0" fontId="10" fillId="0" borderId="0" xfId="0" quotePrefix="1" applyNumberFormat="1" applyFont="1" applyAlignment="1">
      <alignment horizontal="left"/>
    </xf>
    <xf numFmtId="167" fontId="5" fillId="0" borderId="0" xfId="0" applyNumberFormat="1" applyFont="1" applyAlignment="1"/>
    <xf numFmtId="176" fontId="5" fillId="0" borderId="0" xfId="0" applyNumberFormat="1" applyFont="1" applyAlignment="1"/>
    <xf numFmtId="167" fontId="0" fillId="0" borderId="0" xfId="0" applyNumberFormat="1"/>
    <xf numFmtId="183" fontId="5" fillId="0" borderId="0" xfId="0" applyNumberFormat="1" applyFont="1" applyAlignment="1"/>
    <xf numFmtId="176" fontId="0" fillId="0" borderId="0" xfId="0" applyNumberFormat="1"/>
    <xf numFmtId="176" fontId="0" fillId="0" borderId="0" xfId="0" applyNumberFormat="1" applyAlignment="1"/>
    <xf numFmtId="0" fontId="39" fillId="0" borderId="0" xfId="60074" applyNumberFormat="1" applyFont="1" applyAlignment="1"/>
    <xf numFmtId="0" fontId="5" fillId="0" borderId="0" xfId="60074" applyNumberFormat="1" applyFont="1" applyAlignment="1"/>
    <xf numFmtId="4" fontId="5" fillId="0" borderId="0" xfId="60074" applyNumberFormat="1" applyFont="1" applyAlignment="1"/>
    <xf numFmtId="4" fontId="9" fillId="0" borderId="0" xfId="60074" applyNumberFormat="1"/>
    <xf numFmtId="4" fontId="9" fillId="0" borderId="0" xfId="60074" applyNumberFormat="1" applyFont="1" applyAlignment="1" applyProtection="1">
      <protection locked="0"/>
    </xf>
    <xf numFmtId="0" fontId="10" fillId="0" borderId="0" xfId="60074" applyNumberFormat="1" applyFont="1" applyAlignment="1">
      <alignment horizontal="right"/>
    </xf>
    <xf numFmtId="0" fontId="39" fillId="0" borderId="0" xfId="60074" quotePrefix="1" applyNumberFormat="1" applyFont="1" applyAlignment="1">
      <alignment horizontal="left"/>
    </xf>
    <xf numFmtId="4" fontId="19" fillId="0" borderId="0" xfId="60074" applyNumberFormat="1" applyFont="1" applyAlignment="1"/>
    <xf numFmtId="4" fontId="19" fillId="0" borderId="0" xfId="60074" applyNumberFormat="1" applyFont="1" applyAlignment="1">
      <alignment horizontal="center"/>
    </xf>
    <xf numFmtId="4" fontId="19" fillId="0" borderId="0" xfId="60074" quotePrefix="1" applyNumberFormat="1" applyFont="1" applyAlignment="1">
      <alignment horizontal="center"/>
    </xf>
    <xf numFmtId="0" fontId="9" fillId="0" borderId="0" xfId="60074" applyNumberFormat="1"/>
    <xf numFmtId="4" fontId="60" fillId="0" borderId="0" xfId="60074" applyNumberFormat="1" applyFont="1" applyAlignment="1">
      <alignment horizontal="center"/>
    </xf>
    <xf numFmtId="4" fontId="19" fillId="0" borderId="0" xfId="60074" applyNumberFormat="1" applyFont="1" applyAlignment="1" applyProtection="1">
      <alignment horizontal="center"/>
      <protection locked="0"/>
    </xf>
    <xf numFmtId="0" fontId="5" fillId="0" borderId="4" xfId="60074" applyNumberFormat="1" applyFont="1" applyBorder="1" applyAlignment="1"/>
    <xf numFmtId="3" fontId="9" fillId="0" borderId="0" xfId="60074"/>
    <xf numFmtId="4" fontId="19" fillId="0" borderId="0" xfId="60074" applyNumberFormat="1" applyFont="1" applyAlignment="1">
      <alignment horizontal="right"/>
    </xf>
    <xf numFmtId="3" fontId="5" fillId="0" borderId="0" xfId="60074" applyFont="1" applyBorder="1" applyAlignment="1"/>
    <xf numFmtId="4" fontId="5" fillId="0" borderId="0" xfId="60074" applyNumberFormat="1" applyFont="1" applyBorder="1" applyAlignment="1"/>
    <xf numFmtId="3" fontId="9" fillId="0" borderId="0" xfId="60074" applyBorder="1"/>
    <xf numFmtId="4" fontId="8" fillId="0" borderId="0" xfId="0" applyNumberFormat="1" applyFont="1" applyAlignment="1"/>
    <xf numFmtId="4" fontId="10" fillId="0" borderId="0" xfId="0" quotePrefix="1" applyNumberFormat="1" applyFont="1" applyAlignment="1">
      <alignment horizontal="right"/>
    </xf>
    <xf numFmtId="0" fontId="34" fillId="0" borderId="0" xfId="0" applyNumberFormat="1" applyFont="1" applyBorder="1" applyAlignment="1">
      <alignment horizontal="right"/>
    </xf>
    <xf numFmtId="44" fontId="34" fillId="0" borderId="0" xfId="0" applyNumberFormat="1" applyFont="1" applyAlignment="1"/>
    <xf numFmtId="43" fontId="34" fillId="0" borderId="0" xfId="0" applyNumberFormat="1" applyFont="1" applyAlignment="1"/>
    <xf numFmtId="43" fontId="9" fillId="0" borderId="0" xfId="0" applyNumberFormat="1" applyFont="1" applyAlignment="1"/>
    <xf numFmtId="43" fontId="34" fillId="0" borderId="0" xfId="0" applyNumberFormat="1" applyFont="1" applyBorder="1" applyAlignment="1">
      <alignment horizontal="center"/>
    </xf>
    <xf numFmtId="43" fontId="9" fillId="0" borderId="0" xfId="0" applyNumberFormat="1" applyFont="1" applyBorder="1" applyAlignment="1"/>
    <xf numFmtId="0" fontId="7" fillId="0" borderId="0" xfId="0" applyNumberFormat="1" applyFont="1" applyAlignment="1">
      <alignment horizontal="right"/>
    </xf>
    <xf numFmtId="10" fontId="68" fillId="0" borderId="0" xfId="0" applyNumberFormat="1" applyFont="1" applyBorder="1" applyAlignment="1"/>
    <xf numFmtId="0" fontId="68" fillId="0" borderId="0" xfId="0" quotePrefix="1" applyNumberFormat="1" applyFont="1" applyAlignment="1">
      <alignment horizontal="left"/>
    </xf>
    <xf numFmtId="0" fontId="5" fillId="0" borderId="0" xfId="0" quotePrefix="1" applyNumberFormat="1" applyFont="1" applyAlignment="1">
      <alignment horizontal="justify" vertical="top"/>
    </xf>
    <xf numFmtId="0" fontId="25" fillId="0" borderId="0" xfId="0" applyNumberFormat="1" applyFont="1" applyAlignment="1">
      <alignment vertical="top"/>
    </xf>
    <xf numFmtId="4" fontId="10" fillId="0" borderId="0" xfId="0" applyNumberFormat="1" applyFont="1" applyFill="1" applyAlignment="1">
      <alignment horizontal="left"/>
    </xf>
    <xf numFmtId="4" fontId="11" fillId="0" borderId="0" xfId="0" applyNumberFormat="1" applyFont="1" applyFill="1" applyAlignment="1"/>
    <xf numFmtId="4" fontId="11" fillId="0" borderId="0" xfId="0" applyNumberFormat="1" applyFont="1" applyFill="1"/>
    <xf numFmtId="4" fontId="10" fillId="0" borderId="0" xfId="0" applyNumberFormat="1" applyFont="1" applyFill="1" applyAlignment="1">
      <alignment horizontal="right"/>
    </xf>
    <xf numFmtId="4" fontId="5" fillId="0" borderId="0" xfId="0" applyNumberFormat="1" applyFont="1" applyFill="1" applyAlignment="1"/>
    <xf numFmtId="4" fontId="10" fillId="0" borderId="0" xfId="0" quotePrefix="1" applyNumberFormat="1" applyFont="1" applyFill="1" applyAlignment="1">
      <alignment horizontal="left"/>
    </xf>
    <xf numFmtId="4" fontId="16" fillId="0" borderId="0" xfId="0" applyNumberFormat="1" applyFont="1" applyFill="1" applyAlignment="1">
      <alignment horizontal="center"/>
    </xf>
    <xf numFmtId="4" fontId="5" fillId="0" borderId="0" xfId="0" applyNumberFormat="1" applyFont="1" applyFill="1"/>
    <xf numFmtId="4" fontId="5" fillId="0" borderId="0" xfId="0" applyNumberFormat="1" applyFont="1" applyFill="1" applyAlignment="1">
      <alignment horizontal="left"/>
    </xf>
    <xf numFmtId="4" fontId="19" fillId="0" borderId="0" xfId="0" applyNumberFormat="1" applyFont="1" applyFill="1" applyAlignment="1">
      <alignment horizontal="right"/>
    </xf>
    <xf numFmtId="4" fontId="60" fillId="0" borderId="0" xfId="0" applyNumberFormat="1" applyFont="1" applyFill="1" applyAlignment="1">
      <alignment horizontal="center"/>
    </xf>
    <xf numFmtId="4" fontId="60" fillId="0" borderId="0" xfId="0" applyNumberFormat="1" applyFont="1" applyFill="1" applyAlignment="1">
      <alignment horizontal="right"/>
    </xf>
    <xf numFmtId="4" fontId="5" fillId="0" borderId="0" xfId="0" applyNumberFormat="1" applyFont="1" applyFill="1" applyAlignment="1">
      <alignment horizontal="center"/>
    </xf>
    <xf numFmtId="4" fontId="19" fillId="0" borderId="0" xfId="0" quotePrefix="1" applyNumberFormat="1" applyFont="1" applyFill="1" applyAlignment="1">
      <alignment horizontal="left"/>
    </xf>
    <xf numFmtId="4" fontId="19" fillId="0" borderId="0" xfId="0" applyNumberFormat="1" applyFont="1" applyFill="1" applyAlignment="1">
      <alignment horizontal="left"/>
    </xf>
    <xf numFmtId="184" fontId="19" fillId="0" borderId="0" xfId="0" applyNumberFormat="1" applyFont="1" applyFill="1" applyBorder="1" applyAlignment="1"/>
    <xf numFmtId="0" fontId="5" fillId="0" borderId="0" xfId="0" quotePrefix="1" applyNumberFormat="1" applyFont="1" applyFill="1" applyAlignment="1">
      <alignment horizontal="center"/>
    </xf>
    <xf numFmtId="44" fontId="5" fillId="0" borderId="0" xfId="0" applyNumberFormat="1" applyFont="1" applyFill="1" applyAlignment="1"/>
    <xf numFmtId="4" fontId="5" fillId="0" borderId="0" xfId="0" quotePrefix="1" applyNumberFormat="1" applyFont="1" applyFill="1" applyAlignment="1">
      <alignment horizontal="center"/>
    </xf>
    <xf numFmtId="49" fontId="5" fillId="0" borderId="0" xfId="0" applyNumberFormat="1" applyFont="1" applyFill="1" applyAlignment="1">
      <alignment horizontal="center"/>
    </xf>
    <xf numFmtId="4" fontId="5" fillId="0" borderId="0" xfId="0" quotePrefix="1" applyNumberFormat="1" applyFont="1" applyFill="1" applyAlignment="1">
      <alignment horizontal="left"/>
    </xf>
    <xf numFmtId="49" fontId="5" fillId="0" borderId="0" xfId="0" quotePrefix="1" applyNumberFormat="1" applyFont="1" applyFill="1" applyAlignment="1">
      <alignment horizontal="center"/>
    </xf>
    <xf numFmtId="49" fontId="5" fillId="0" borderId="0" xfId="0" applyNumberFormat="1" applyFont="1" applyFill="1" applyAlignment="1"/>
    <xf numFmtId="44" fontId="19" fillId="0" borderId="9" xfId="0" applyNumberFormat="1" applyFont="1" applyFill="1" applyBorder="1"/>
    <xf numFmtId="4" fontId="5" fillId="0" borderId="0" xfId="0" applyNumberFormat="1" applyFont="1" applyFill="1" applyBorder="1" applyAlignment="1"/>
    <xf numFmtId="4" fontId="19" fillId="0" borderId="0" xfId="0" applyNumberFormat="1" applyFont="1" applyFill="1" applyBorder="1" applyAlignment="1">
      <alignment horizontal="right"/>
    </xf>
    <xf numFmtId="185" fontId="19" fillId="0" borderId="0" xfId="0" applyNumberFormat="1" applyFont="1" applyFill="1" applyBorder="1" applyAlignment="1">
      <alignment horizontal="right"/>
    </xf>
    <xf numFmtId="4" fontId="5" fillId="0" borderId="0" xfId="0" applyNumberFormat="1" applyFont="1" applyFill="1" applyBorder="1" applyAlignment="1">
      <alignment horizontal="left"/>
    </xf>
    <xf numFmtId="4" fontId="5" fillId="0" borderId="17" xfId="0" applyNumberFormat="1" applyFont="1" applyFill="1" applyBorder="1" applyAlignment="1"/>
    <xf numFmtId="44" fontId="19" fillId="0" borderId="9" xfId="0" applyNumberFormat="1" applyFont="1" applyFill="1" applyBorder="1" applyAlignment="1"/>
    <xf numFmtId="4" fontId="5" fillId="0" borderId="0" xfId="0" applyNumberFormat="1" applyFont="1" applyFill="1" applyBorder="1" applyAlignment="1">
      <alignment horizontal="center"/>
    </xf>
    <xf numFmtId="4" fontId="19" fillId="0" borderId="0" xfId="0" applyNumberFormat="1" applyFont="1" applyFill="1" applyAlignment="1"/>
    <xf numFmtId="49" fontId="19" fillId="0" borderId="0" xfId="0" applyNumberFormat="1" applyFont="1" applyFill="1" applyAlignment="1">
      <alignment horizontal="left"/>
    </xf>
    <xf numFmtId="3" fontId="5" fillId="0" borderId="0" xfId="0" applyNumberFormat="1" applyFont="1" applyFill="1"/>
    <xf numFmtId="4" fontId="5" fillId="0" borderId="0" xfId="0" applyNumberFormat="1" applyFont="1" applyFill="1" applyAlignment="1">
      <alignment horizontal="center" vertical="top"/>
    </xf>
    <xf numFmtId="0" fontId="5" fillId="0" borderId="0" xfId="0" applyNumberFormat="1" applyFont="1" applyFill="1" applyAlignment="1">
      <alignment horizontal="center" vertical="center"/>
    </xf>
    <xf numFmtId="4" fontId="5" fillId="0" borderId="0" xfId="0" applyNumberFormat="1" applyFont="1" applyFill="1" applyAlignment="1">
      <alignment vertical="center"/>
    </xf>
    <xf numFmtId="184" fontId="5" fillId="0" borderId="4" xfId="0" applyNumberFormat="1" applyFont="1" applyFill="1" applyBorder="1" applyAlignment="1">
      <alignment horizontal="right"/>
    </xf>
    <xf numFmtId="44" fontId="19" fillId="0" borderId="9" xfId="0" applyNumberFormat="1" applyFont="1" applyFill="1" applyBorder="1" applyAlignment="1">
      <alignment horizontal="right"/>
    </xf>
    <xf numFmtId="4" fontId="5" fillId="0" borderId="0" xfId="0" quotePrefix="1" applyNumberFormat="1" applyFont="1" applyFill="1" applyBorder="1" applyAlignment="1">
      <alignment horizontal="center"/>
    </xf>
    <xf numFmtId="184" fontId="5" fillId="0" borderId="0" xfId="0" applyNumberFormat="1" applyFont="1" applyFill="1" applyBorder="1" applyAlignment="1">
      <alignment horizontal="right"/>
    </xf>
    <xf numFmtId="4" fontId="19" fillId="0" borderId="0" xfId="0" quotePrefix="1" applyNumberFormat="1" applyFont="1" applyFill="1" applyBorder="1" applyAlignment="1">
      <alignment horizontal="right"/>
    </xf>
    <xf numFmtId="43" fontId="11" fillId="0" borderId="0" xfId="0" applyNumberFormat="1" applyFont="1" applyFill="1"/>
    <xf numFmtId="4" fontId="5" fillId="0" borderId="0" xfId="0" applyNumberFormat="1" applyFont="1" applyFill="1" applyAlignment="1">
      <alignment horizontal="center" vertical="center"/>
    </xf>
    <xf numFmtId="0" fontId="5" fillId="0" borderId="0" xfId="0" applyNumberFormat="1" applyFont="1" applyFill="1" applyAlignment="1">
      <alignment horizontal="center" vertical="top"/>
    </xf>
    <xf numFmtId="4" fontId="5" fillId="0" borderId="0" xfId="0" applyNumberFormat="1" applyFont="1" applyFill="1" applyAlignment="1">
      <alignment vertical="top"/>
    </xf>
    <xf numFmtId="174" fontId="19" fillId="0" borderId="0" xfId="0" applyNumberFormat="1" applyFont="1" applyFill="1" applyBorder="1" applyAlignment="1"/>
    <xf numFmtId="185" fontId="19" fillId="0" borderId="9" xfId="0" applyNumberFormat="1" applyFont="1" applyFill="1" applyBorder="1" applyAlignment="1"/>
    <xf numFmtId="0" fontId="25" fillId="0" borderId="0" xfId="0" applyNumberFormat="1" applyFont="1" applyFill="1" applyAlignment="1">
      <alignment vertical="top"/>
    </xf>
    <xf numFmtId="0" fontId="9" fillId="0" borderId="0" xfId="0" applyNumberFormat="1" applyFont="1" applyFill="1" applyAlignment="1"/>
    <xf numFmtId="3" fontId="5" fillId="0" borderId="0" xfId="0" quotePrefix="1" applyNumberFormat="1" applyFont="1" applyFill="1" applyAlignment="1">
      <alignment horizontal="center"/>
    </xf>
    <xf numFmtId="4" fontId="5" fillId="0" borderId="0" xfId="0" applyNumberFormat="1" applyFont="1" applyFill="1" applyBorder="1"/>
    <xf numFmtId="0" fontId="35" fillId="0" borderId="0" xfId="36083" applyFill="1"/>
    <xf numFmtId="0" fontId="5" fillId="0" borderId="0" xfId="36083" applyFont="1" applyFill="1"/>
    <xf numFmtId="0" fontId="91" fillId="0" borderId="0" xfId="36083" applyFont="1" applyFill="1" applyAlignment="1">
      <alignment horizontal="center"/>
    </xf>
    <xf numFmtId="0" fontId="35" fillId="0" borderId="0" xfId="36083" applyFill="1" applyAlignment="1">
      <alignment horizontal="center"/>
    </xf>
    <xf numFmtId="0" fontId="35" fillId="0" borderId="0" xfId="36083" applyFont="1" applyFill="1"/>
    <xf numFmtId="37" fontId="5" fillId="0" borderId="0" xfId="36083" applyNumberFormat="1" applyFont="1" applyFill="1"/>
    <xf numFmtId="0" fontId="35" fillId="0" borderId="0" xfId="36083" applyFont="1" applyFill="1" applyAlignment="1">
      <alignment vertical="top"/>
    </xf>
    <xf numFmtId="172" fontId="0" fillId="0" borderId="0" xfId="59991" applyNumberFormat="1" applyFont="1" applyFill="1" applyAlignment="1">
      <alignment vertical="top"/>
    </xf>
    <xf numFmtId="42" fontId="20" fillId="0" borderId="0" xfId="0" applyNumberFormat="1" applyFont="1" applyFill="1" applyAlignment="1" applyProtection="1">
      <alignment horizontal="right"/>
    </xf>
    <xf numFmtId="42" fontId="20" fillId="0" borderId="0" xfId="0" applyNumberFormat="1" applyFont="1" applyAlignment="1" applyProtection="1">
      <alignment horizontal="right"/>
    </xf>
    <xf numFmtId="42" fontId="5" fillId="0" borderId="0" xfId="0" applyNumberFormat="1" applyFont="1" applyAlignment="1" applyProtection="1"/>
    <xf numFmtId="41" fontId="21" fillId="0" borderId="0" xfId="0" applyNumberFormat="1" applyFont="1" applyFill="1" applyAlignment="1" applyProtection="1"/>
    <xf numFmtId="41" fontId="21" fillId="0" borderId="3" xfId="0" applyNumberFormat="1" applyFont="1" applyFill="1" applyBorder="1" applyAlignment="1" applyProtection="1"/>
    <xf numFmtId="37" fontId="20" fillId="0" borderId="0" xfId="0" applyNumberFormat="1" applyFont="1" applyAlignment="1" applyProtection="1"/>
    <xf numFmtId="37" fontId="20" fillId="0" borderId="4" xfId="0" applyNumberFormat="1" applyFont="1" applyBorder="1" applyAlignment="1" applyProtection="1"/>
    <xf numFmtId="37" fontId="19" fillId="0" borderId="0" xfId="0" applyNumberFormat="1" applyFont="1" applyAlignment="1" applyProtection="1"/>
    <xf numFmtId="37" fontId="19" fillId="0" borderId="4" xfId="0" applyNumberFormat="1" applyFont="1" applyBorder="1" applyAlignment="1" applyProtection="1"/>
    <xf numFmtId="37" fontId="20" fillId="0" borderId="0" xfId="0" applyNumberFormat="1" applyFont="1" applyBorder="1" applyAlignment="1" applyProtection="1"/>
    <xf numFmtId="37" fontId="19" fillId="0" borderId="0" xfId="0" applyNumberFormat="1" applyFont="1" applyBorder="1" applyAlignment="1" applyProtection="1"/>
    <xf numFmtId="41" fontId="20" fillId="0" borderId="2" xfId="0" applyNumberFormat="1" applyFont="1" applyFill="1" applyBorder="1" applyAlignment="1" applyProtection="1"/>
    <xf numFmtId="41" fontId="5" fillId="0" borderId="0" xfId="0" applyNumberFormat="1" applyFont="1" applyAlignment="1" applyProtection="1"/>
    <xf numFmtId="42" fontId="20" fillId="0" borderId="0" xfId="0" applyNumberFormat="1" applyFont="1" applyAlignment="1" applyProtection="1"/>
    <xf numFmtId="44" fontId="20" fillId="0" borderId="0" xfId="0" applyNumberFormat="1" applyFont="1" applyAlignment="1" applyProtection="1">
      <alignment horizontal="right"/>
    </xf>
    <xf numFmtId="42" fontId="20" fillId="0" borderId="9" xfId="0" applyNumberFormat="1" applyFont="1" applyBorder="1" applyAlignment="1" applyProtection="1"/>
    <xf numFmtId="42" fontId="19" fillId="0" borderId="0" xfId="0" applyNumberFormat="1" applyFont="1" applyAlignment="1" applyProtection="1">
      <alignment horizontal="right"/>
    </xf>
    <xf numFmtId="41" fontId="21" fillId="0" borderId="0" xfId="0" applyNumberFormat="1" applyFont="1" applyAlignment="1" applyProtection="1"/>
    <xf numFmtId="41" fontId="5" fillId="0" borderId="3" xfId="0" applyNumberFormat="1" applyFont="1" applyBorder="1" applyAlignment="1" applyProtection="1"/>
    <xf numFmtId="41" fontId="5" fillId="0" borderId="0" xfId="0" applyNumberFormat="1" applyFont="1" applyFill="1" applyAlignment="1" applyProtection="1"/>
    <xf numFmtId="41" fontId="19" fillId="0" borderId="7" xfId="0" applyNumberFormat="1" applyFont="1" applyFill="1" applyBorder="1" applyAlignment="1" applyProtection="1"/>
    <xf numFmtId="41" fontId="20" fillId="0" borderId="0" xfId="0" applyNumberFormat="1" applyFont="1" applyFill="1" applyAlignment="1" applyProtection="1">
      <alignment horizontal="right"/>
    </xf>
    <xf numFmtId="41" fontId="19" fillId="0" borderId="0" xfId="0" applyNumberFormat="1" applyFont="1" applyAlignment="1" applyProtection="1">
      <alignment horizontal="right"/>
    </xf>
    <xf numFmtId="41" fontId="19" fillId="0" borderId="7" xfId="0" applyNumberFormat="1" applyFont="1" applyBorder="1" applyAlignment="1" applyProtection="1"/>
    <xf numFmtId="41" fontId="21" fillId="0" borderId="4" xfId="0" applyNumberFormat="1" applyFont="1" applyFill="1" applyBorder="1" applyAlignment="1" applyProtection="1"/>
    <xf numFmtId="41" fontId="5" fillId="0" borderId="4" xfId="0" applyNumberFormat="1" applyFont="1" applyBorder="1" applyAlignment="1" applyProtection="1"/>
    <xf numFmtId="41" fontId="20" fillId="0" borderId="4" xfId="0" applyNumberFormat="1" applyFont="1" applyFill="1" applyBorder="1" applyAlignment="1" applyProtection="1"/>
    <xf numFmtId="41" fontId="20" fillId="0" borderId="0" xfId="0" applyNumberFormat="1" applyFont="1" applyFill="1" applyAlignment="1" applyProtection="1"/>
    <xf numFmtId="41" fontId="20" fillId="0" borderId="0" xfId="0" applyNumberFormat="1" applyFont="1" applyAlignment="1" applyProtection="1"/>
    <xf numFmtId="41" fontId="19" fillId="0" borderId="0" xfId="0" applyNumberFormat="1" applyFont="1" applyAlignment="1" applyProtection="1"/>
    <xf numFmtId="41" fontId="19" fillId="0" borderId="4" xfId="0" applyNumberFormat="1" applyFont="1" applyBorder="1" applyAlignment="1" applyProtection="1"/>
    <xf numFmtId="41" fontId="19" fillId="0" borderId="8" xfId="0" applyNumberFormat="1" applyFont="1" applyBorder="1" applyAlignment="1" applyProtection="1"/>
    <xf numFmtId="41" fontId="19" fillId="0" borderId="0" xfId="0" applyNumberFormat="1" applyFont="1" applyBorder="1" applyAlignment="1" applyProtection="1"/>
    <xf numFmtId="41" fontId="21" fillId="0" borderId="0" xfId="0" applyNumberFormat="1" applyFont="1" applyFill="1" applyBorder="1" applyAlignment="1" applyProtection="1"/>
    <xf numFmtId="41" fontId="19" fillId="0" borderId="2" xfId="0" applyNumberFormat="1" applyFont="1" applyBorder="1" applyAlignment="1" applyProtection="1"/>
    <xf numFmtId="41" fontId="21" fillId="0" borderId="0" xfId="0" applyNumberFormat="1" applyFont="1" applyFill="1" applyAlignment="1" applyProtection="1">
      <alignment horizontal="center"/>
    </xf>
    <xf numFmtId="41" fontId="20" fillId="0" borderId="0" xfId="0" quotePrefix="1" applyNumberFormat="1" applyFont="1" applyFill="1" applyBorder="1" applyAlignment="1" applyProtection="1">
      <alignment horizontal="right"/>
    </xf>
    <xf numFmtId="41" fontId="5" fillId="0" borderId="4" xfId="0" applyNumberFormat="1" applyFont="1" applyFill="1" applyBorder="1" applyAlignment="1" applyProtection="1"/>
    <xf numFmtId="41" fontId="20" fillId="0" borderId="4" xfId="0" quotePrefix="1" applyNumberFormat="1" applyFont="1" applyFill="1" applyBorder="1" applyAlignment="1" applyProtection="1">
      <alignment horizontal="right"/>
    </xf>
    <xf numFmtId="41" fontId="19" fillId="0" borderId="4" xfId="0" quotePrefix="1" applyNumberFormat="1" applyFont="1" applyFill="1" applyBorder="1" applyAlignment="1" applyProtection="1">
      <alignment horizontal="right"/>
    </xf>
    <xf numFmtId="42" fontId="8" fillId="0" borderId="0" xfId="0" applyNumberFormat="1" applyFont="1" applyAlignment="1" applyProtection="1"/>
    <xf numFmtId="41" fontId="8" fillId="0" borderId="0" xfId="0" quotePrefix="1" applyNumberFormat="1" applyFont="1" applyFill="1" applyAlignment="1" applyProtection="1">
      <alignment horizontal="center"/>
    </xf>
    <xf numFmtId="41" fontId="8" fillId="0" borderId="0" xfId="0" applyNumberFormat="1" applyFont="1" applyAlignment="1" applyProtection="1"/>
    <xf numFmtId="42" fontId="29" fillId="0" borderId="0" xfId="0" applyNumberFormat="1" applyFont="1" applyAlignment="1" applyProtection="1"/>
    <xf numFmtId="42" fontId="28" fillId="0" borderId="11" xfId="0" applyNumberFormat="1" applyFont="1" applyBorder="1" applyAlignment="1" applyProtection="1"/>
    <xf numFmtId="42" fontId="29" fillId="0" borderId="0" xfId="0" quotePrefix="1" applyNumberFormat="1" applyFont="1" applyAlignment="1" applyProtection="1">
      <alignment horizontal="center"/>
    </xf>
    <xf numFmtId="42" fontId="10" fillId="0" borderId="0" xfId="0" applyNumberFormat="1" applyFont="1" applyBorder="1" applyAlignment="1" applyProtection="1"/>
    <xf numFmtId="42" fontId="29" fillId="0" borderId="0" xfId="0" applyNumberFormat="1" applyFont="1" applyBorder="1" applyAlignment="1" applyProtection="1"/>
    <xf numFmtId="37" fontId="28" fillId="0" borderId="4" xfId="0" applyNumberFormat="1" applyFont="1" applyBorder="1" applyAlignment="1" applyProtection="1"/>
    <xf numFmtId="37" fontId="28" fillId="0" borderId="11" xfId="0" applyNumberFormat="1" applyFont="1" applyBorder="1" applyAlignment="1" applyProtection="1"/>
    <xf numFmtId="37" fontId="28" fillId="0" borderId="0" xfId="0" applyNumberFormat="1" applyFont="1" applyAlignment="1" applyProtection="1"/>
    <xf numFmtId="164" fontId="19" fillId="0" borderId="0" xfId="0" applyNumberFormat="1" applyFont="1" applyBorder="1" applyAlignment="1" applyProtection="1">
      <alignment horizontal="center"/>
    </xf>
    <xf numFmtId="37" fontId="28" fillId="0" borderId="0" xfId="0" applyNumberFormat="1" applyFont="1" applyBorder="1" applyAlignment="1" applyProtection="1"/>
    <xf numFmtId="41" fontId="28" fillId="0" borderId="0" xfId="0" applyNumberFormat="1" applyFont="1" applyAlignment="1" applyProtection="1"/>
    <xf numFmtId="41" fontId="28" fillId="0" borderId="11" xfId="0" applyNumberFormat="1" applyFont="1" applyBorder="1" applyAlignment="1" applyProtection="1"/>
    <xf numFmtId="41" fontId="19" fillId="0" borderId="0" xfId="0" applyNumberFormat="1" applyFont="1" applyBorder="1" applyAlignment="1" applyProtection="1">
      <alignment horizontal="center"/>
    </xf>
    <xf numFmtId="41" fontId="28" fillId="0" borderId="0" xfId="0" quotePrefix="1" applyNumberFormat="1" applyFont="1" applyAlignment="1" applyProtection="1">
      <alignment horizontal="center"/>
    </xf>
    <xf numFmtId="41" fontId="5" fillId="0" borderId="0" xfId="0" applyNumberFormat="1" applyFont="1" applyAlignment="1" applyProtection="1">
      <alignment horizontal="center"/>
    </xf>
    <xf numFmtId="41" fontId="28" fillId="0" borderId="11" xfId="0" quotePrefix="1" applyNumberFormat="1" applyFont="1" applyBorder="1" applyAlignment="1" applyProtection="1">
      <alignment horizontal="center"/>
    </xf>
    <xf numFmtId="41" fontId="29" fillId="0" borderId="4" xfId="0" applyNumberFormat="1" applyFont="1" applyBorder="1" applyAlignment="1" applyProtection="1"/>
    <xf numFmtId="41" fontId="29" fillId="0" borderId="8" xfId="0" applyNumberFormat="1" applyFont="1" applyBorder="1" applyAlignment="1" applyProtection="1"/>
    <xf numFmtId="41" fontId="29" fillId="0" borderId="0" xfId="0" applyNumberFormat="1" applyFont="1" applyBorder="1" applyAlignment="1" applyProtection="1"/>
    <xf numFmtId="41" fontId="28" fillId="0" borderId="4" xfId="0" applyNumberFormat="1" applyFont="1" applyBorder="1" applyAlignment="1" applyProtection="1"/>
    <xf numFmtId="41" fontId="28" fillId="0" borderId="0" xfId="0" applyNumberFormat="1" applyFont="1" applyBorder="1" applyAlignment="1" applyProtection="1"/>
    <xf numFmtId="41" fontId="28" fillId="0" borderId="0" xfId="0" quotePrefix="1" applyNumberFormat="1" applyFont="1" applyBorder="1" applyAlignment="1" applyProtection="1">
      <alignment horizontal="center"/>
    </xf>
    <xf numFmtId="41" fontId="29" fillId="0" borderId="3" xfId="0" applyNumberFormat="1" applyFont="1" applyBorder="1" applyAlignment="1" applyProtection="1"/>
    <xf numFmtId="41" fontId="29" fillId="0" borderId="0" xfId="0" quotePrefix="1" applyNumberFormat="1" applyFont="1" applyBorder="1" applyAlignment="1" applyProtection="1">
      <alignment horizontal="center"/>
    </xf>
    <xf numFmtId="37" fontId="28" fillId="0" borderId="0" xfId="0" quotePrefix="1" applyNumberFormat="1" applyFont="1" applyBorder="1" applyAlignment="1" applyProtection="1">
      <alignment horizontal="center"/>
    </xf>
    <xf numFmtId="42" fontId="29" fillId="0" borderId="9" xfId="0" applyNumberFormat="1" applyFont="1" applyBorder="1" applyAlignment="1" applyProtection="1"/>
    <xf numFmtId="42" fontId="29" fillId="0" borderId="11" xfId="0" applyNumberFormat="1" applyFont="1" applyBorder="1" applyAlignment="1" applyProtection="1"/>
    <xf numFmtId="42" fontId="10" fillId="0" borderId="0" xfId="0" applyNumberFormat="1" applyFont="1" applyAlignment="1" applyProtection="1"/>
    <xf numFmtId="42" fontId="29" fillId="0" borderId="12" xfId="0" applyNumberFormat="1" applyFont="1" applyBorder="1" applyAlignment="1" applyProtection="1"/>
    <xf numFmtId="42" fontId="29" fillId="0" borderId="0" xfId="0" quotePrefix="1" applyNumberFormat="1" applyFont="1" applyBorder="1" applyAlignment="1" applyProtection="1">
      <alignment horizontal="center"/>
    </xf>
    <xf numFmtId="37" fontId="28" fillId="0" borderId="12" xfId="0" applyNumberFormat="1" applyFont="1" applyBorder="1" applyAlignment="1" applyProtection="1"/>
    <xf numFmtId="164" fontId="11" fillId="0" borderId="0" xfId="0" applyNumberFormat="1" applyFont="1" applyAlignment="1" applyProtection="1"/>
    <xf numFmtId="164" fontId="12" fillId="0" borderId="0" xfId="0" applyNumberFormat="1" applyFont="1" applyAlignment="1" applyProtection="1"/>
    <xf numFmtId="164" fontId="12" fillId="0" borderId="12" xfId="0" applyNumberFormat="1" applyFont="1" applyBorder="1" applyAlignment="1" applyProtection="1"/>
    <xf numFmtId="41" fontId="28" fillId="0" borderId="12" xfId="0" applyNumberFormat="1" applyFont="1" applyBorder="1" applyAlignment="1" applyProtection="1"/>
    <xf numFmtId="41" fontId="11" fillId="0" borderId="0" xfId="0" applyNumberFormat="1" applyFont="1" applyAlignment="1" applyProtection="1"/>
    <xf numFmtId="41" fontId="12" fillId="0" borderId="0" xfId="0" applyNumberFormat="1" applyFont="1" applyAlignment="1" applyProtection="1"/>
    <xf numFmtId="41" fontId="12" fillId="0" borderId="12" xfId="0" applyNumberFormat="1" applyFont="1" applyBorder="1" applyAlignment="1" applyProtection="1"/>
    <xf numFmtId="41" fontId="28" fillId="0" borderId="12" xfId="0" applyNumberFormat="1" applyFont="1" applyBorder="1" applyAlignment="1" applyProtection="1">
      <alignment horizontal="center"/>
    </xf>
    <xf numFmtId="41" fontId="28" fillId="0" borderId="0" xfId="0" applyNumberFormat="1" applyFont="1" applyAlignment="1" applyProtection="1">
      <alignment horizontal="center"/>
    </xf>
    <xf numFmtId="41" fontId="28" fillId="0" borderId="0" xfId="0" applyNumberFormat="1" applyFont="1" applyBorder="1" applyAlignment="1" applyProtection="1">
      <alignment horizontal="center"/>
    </xf>
    <xf numFmtId="41" fontId="29" fillId="0" borderId="0" xfId="0" quotePrefix="1" applyNumberFormat="1" applyFont="1" applyAlignment="1" applyProtection="1">
      <alignment horizontal="center"/>
    </xf>
    <xf numFmtId="41" fontId="28" fillId="0" borderId="0" xfId="0" applyNumberFormat="1" applyFont="1" applyFill="1" applyBorder="1" applyAlignment="1" applyProtection="1">
      <alignment horizontal="center"/>
    </xf>
    <xf numFmtId="164" fontId="11" fillId="0" borderId="0" xfId="0" applyNumberFormat="1" applyFont="1" applyBorder="1" applyAlignment="1" applyProtection="1"/>
    <xf numFmtId="164" fontId="12" fillId="0" borderId="0" xfId="0" applyNumberFormat="1" applyFont="1" applyBorder="1" applyAlignment="1" applyProtection="1"/>
    <xf numFmtId="42" fontId="10" fillId="0" borderId="12" xfId="0" applyNumberFormat="1" applyFont="1" applyBorder="1" applyAlignment="1" applyProtection="1"/>
    <xf numFmtId="0" fontId="19" fillId="0" borderId="0" xfId="0" applyNumberFormat="1" applyFont="1" applyAlignment="1">
      <alignment horizontal="right"/>
    </xf>
    <xf numFmtId="41" fontId="19" fillId="0" borderId="0" xfId="0" applyNumberFormat="1" applyFont="1" applyAlignment="1">
      <alignment horizontal="right"/>
    </xf>
    <xf numFmtId="49" fontId="0" fillId="0" borderId="0" xfId="11" applyNumberFormat="1" applyFont="1" applyAlignment="1"/>
    <xf numFmtId="3" fontId="0" fillId="0" borderId="0" xfId="11" applyNumberFormat="1" applyFont="1" applyAlignment="1">
      <alignment horizontal="left" vertical="center"/>
    </xf>
    <xf numFmtId="0" fontId="10" fillId="0" borderId="0" xfId="9" applyFont="1"/>
    <xf numFmtId="0" fontId="5" fillId="0" borderId="0" xfId="9" applyFont="1"/>
    <xf numFmtId="0" fontId="5" fillId="0" borderId="0" xfId="9" applyFont="1" applyBorder="1"/>
    <xf numFmtId="0" fontId="10" fillId="0" borderId="0" xfId="9" applyFont="1" applyAlignment="1">
      <alignment horizontal="right"/>
    </xf>
    <xf numFmtId="0" fontId="19" fillId="0" borderId="0" xfId="9" applyFont="1" applyAlignment="1">
      <alignment horizontal="center"/>
    </xf>
    <xf numFmtId="0" fontId="19" fillId="0" borderId="0" xfId="9" applyFont="1" applyBorder="1" applyAlignment="1">
      <alignment horizontal="center"/>
    </xf>
    <xf numFmtId="0" fontId="19" fillId="0" borderId="2" xfId="9" applyFont="1" applyBorder="1" applyAlignment="1">
      <alignment horizontal="center"/>
    </xf>
    <xf numFmtId="0" fontId="19" fillId="0" borderId="0" xfId="9" applyFont="1"/>
    <xf numFmtId="0" fontId="19" fillId="0" borderId="0" xfId="9" applyFont="1" applyBorder="1"/>
    <xf numFmtId="0" fontId="19" fillId="0" borderId="0" xfId="9" applyNumberFormat="1" applyFont="1" applyAlignment="1">
      <alignment horizontal="right"/>
    </xf>
    <xf numFmtId="41" fontId="19" fillId="0" borderId="0" xfId="9" applyNumberFormat="1" applyFont="1" applyAlignment="1">
      <alignment horizontal="right"/>
    </xf>
    <xf numFmtId="42" fontId="19" fillId="0" borderId="10" xfId="9" applyNumberFormat="1" applyFont="1" applyBorder="1"/>
    <xf numFmtId="0" fontId="19" fillId="0" borderId="2" xfId="0" applyFont="1" applyBorder="1" applyAlignment="1">
      <alignment horizontal="center"/>
    </xf>
    <xf numFmtId="41" fontId="5" fillId="0" borderId="0" xfId="0" applyNumberFormat="1" applyFont="1"/>
    <xf numFmtId="0" fontId="40" fillId="0" borderId="22" xfId="60070" applyNumberFormat="1" applyFont="1" applyFill="1" applyBorder="1" applyAlignment="1">
      <alignment horizontal="center"/>
    </xf>
    <xf numFmtId="0" fontId="40" fillId="0" borderId="22" xfId="60070" applyNumberFormat="1" applyFont="1" applyFill="1" applyBorder="1" applyAlignment="1"/>
    <xf numFmtId="164" fontId="95" fillId="0" borderId="0" xfId="0" applyNumberFormat="1" applyFont="1" applyAlignment="1"/>
    <xf numFmtId="164" fontId="95" fillId="0" borderId="0" xfId="0" applyNumberFormat="1" applyFont="1" applyFill="1" applyAlignment="1"/>
    <xf numFmtId="164" fontId="96" fillId="0" borderId="0" xfId="0" applyNumberFormat="1" applyFont="1" applyAlignment="1"/>
    <xf numFmtId="164" fontId="97" fillId="0" borderId="0" xfId="0" applyNumberFormat="1" applyFont="1" applyAlignment="1"/>
    <xf numFmtId="164" fontId="97" fillId="0" borderId="0" xfId="0" applyNumberFormat="1" applyFont="1" applyFill="1" applyAlignment="1"/>
    <xf numFmtId="164" fontId="95" fillId="0" borderId="0" xfId="0" applyNumberFormat="1" applyFont="1" applyAlignment="1">
      <alignment horizontal="right"/>
    </xf>
    <xf numFmtId="164" fontId="95" fillId="0" borderId="0" xfId="0" quotePrefix="1" applyNumberFormat="1" applyFont="1" applyAlignment="1">
      <alignment horizontal="left"/>
    </xf>
    <xf numFmtId="164" fontId="16" fillId="0" borderId="0" xfId="0" applyNumberFormat="1" applyFont="1" applyAlignment="1">
      <alignment horizontal="right"/>
    </xf>
    <xf numFmtId="164" fontId="95" fillId="0" borderId="0" xfId="0" applyNumberFormat="1" applyFont="1" applyAlignment="1">
      <alignment horizontal="left"/>
    </xf>
    <xf numFmtId="164" fontId="7" fillId="0" borderId="0" xfId="0" applyNumberFormat="1" applyFont="1" applyFill="1" applyAlignment="1"/>
    <xf numFmtId="186" fontId="98" fillId="0" borderId="0" xfId="0" applyNumberFormat="1" applyFont="1" applyAlignment="1"/>
    <xf numFmtId="164" fontId="34" fillId="0" borderId="0" xfId="0" applyNumberFormat="1" applyFont="1" applyAlignment="1"/>
    <xf numFmtId="164" fontId="38" fillId="0" borderId="0" xfId="0" applyNumberFormat="1" applyFont="1" applyAlignment="1"/>
    <xf numFmtId="164" fontId="6" fillId="0" borderId="0" xfId="0" quotePrefix="1" applyNumberFormat="1" applyFont="1" applyAlignment="1">
      <alignment horizontal="center"/>
    </xf>
    <xf numFmtId="164" fontId="6" fillId="0" borderId="0" xfId="0" applyNumberFormat="1" applyFont="1" applyFill="1" applyAlignment="1"/>
    <xf numFmtId="164" fontId="6" fillId="0" borderId="0" xfId="0" applyNumberFormat="1" applyFont="1" applyAlignment="1">
      <alignment horizontal="centerContinuous"/>
    </xf>
    <xf numFmtId="164" fontId="99" fillId="0" borderId="0" xfId="0" applyNumberFormat="1" applyFont="1" applyAlignment="1"/>
    <xf numFmtId="164" fontId="10" fillId="0" borderId="4" xfId="0" applyNumberFormat="1" applyFont="1" applyBorder="1" applyAlignment="1"/>
    <xf numFmtId="164" fontId="10" fillId="0" borderId="4" xfId="0" applyNumberFormat="1" applyFont="1" applyFill="1" applyBorder="1" applyAlignment="1"/>
    <xf numFmtId="164" fontId="100" fillId="0" borderId="0" xfId="0" quotePrefix="1" applyNumberFormat="1" applyFont="1" applyAlignment="1" applyProtection="1">
      <alignment horizontal="center"/>
      <protection locked="0"/>
    </xf>
    <xf numFmtId="164" fontId="100" fillId="0" borderId="0" xfId="0" applyNumberFormat="1" applyFont="1" applyAlignment="1" applyProtection="1">
      <protection locked="0"/>
    </xf>
    <xf numFmtId="164" fontId="5" fillId="0" borderId="4" xfId="0" applyNumberFormat="1" applyFont="1" applyFill="1" applyBorder="1" applyAlignment="1" applyProtection="1">
      <protection locked="0"/>
    </xf>
    <xf numFmtId="164" fontId="5" fillId="0" borderId="0" xfId="0" applyNumberFormat="1" applyFont="1" applyFill="1" applyBorder="1" applyAlignment="1" applyProtection="1">
      <protection locked="0"/>
    </xf>
    <xf numFmtId="37" fontId="101" fillId="0" borderId="0" xfId="0" applyNumberFormat="1" applyFont="1" applyAlignment="1" applyProtection="1">
      <protection locked="0"/>
    </xf>
    <xf numFmtId="164" fontId="102" fillId="0" borderId="0" xfId="0" applyNumberFormat="1" applyFont="1" applyAlignment="1"/>
    <xf numFmtId="37" fontId="101" fillId="0" borderId="0" xfId="0" applyNumberFormat="1" applyFont="1" applyAlignment="1" applyProtection="1">
      <alignment horizontal="right"/>
      <protection locked="0"/>
    </xf>
    <xf numFmtId="37" fontId="103" fillId="0" borderId="0" xfId="0" applyNumberFormat="1" applyFont="1" applyAlignment="1" applyProtection="1">
      <alignment horizontal="center"/>
      <protection locked="0"/>
    </xf>
    <xf numFmtId="37" fontId="103" fillId="0" borderId="0" xfId="0" applyNumberFormat="1" applyFont="1" applyFill="1" applyAlignment="1" applyProtection="1">
      <alignment horizontal="center"/>
      <protection locked="0"/>
    </xf>
    <xf numFmtId="37" fontId="101" fillId="0" borderId="0" xfId="0" applyNumberFormat="1" applyFont="1" applyAlignment="1" applyProtection="1">
      <alignment horizontal="center"/>
      <protection locked="0"/>
    </xf>
    <xf numFmtId="37" fontId="101" fillId="0" borderId="0" xfId="0" applyNumberFormat="1" applyFont="1" applyFill="1" applyAlignment="1" applyProtection="1">
      <alignment horizontal="center"/>
      <protection locked="0"/>
    </xf>
    <xf numFmtId="37" fontId="16" fillId="0" borderId="0" xfId="0" applyNumberFormat="1" applyFont="1" applyAlignment="1">
      <alignment horizontal="right"/>
    </xf>
    <xf numFmtId="37" fontId="16" fillId="0" borderId="0" xfId="0" applyNumberFormat="1" applyFont="1" applyAlignment="1"/>
    <xf numFmtId="164" fontId="84" fillId="0" borderId="0" xfId="0" applyNumberFormat="1" applyFont="1" applyAlignment="1">
      <alignment horizontal="right"/>
    </xf>
    <xf numFmtId="164" fontId="84" fillId="0" borderId="0" xfId="0" applyNumberFormat="1" applyFont="1" applyAlignment="1"/>
    <xf numFmtId="4" fontId="38" fillId="0" borderId="0" xfId="0" applyNumberFormat="1" applyFont="1" applyAlignment="1">
      <alignment horizontal="left"/>
    </xf>
    <xf numFmtId="42" fontId="38" fillId="0" borderId="0" xfId="60077" applyNumberFormat="1" applyFont="1" applyFill="1" applyAlignment="1">
      <alignment horizontal="center"/>
    </xf>
    <xf numFmtId="42" fontId="104" fillId="0" borderId="0" xfId="0" applyNumberFormat="1" applyFont="1" applyAlignment="1" applyProtection="1">
      <alignment horizontal="right"/>
      <protection locked="0"/>
    </xf>
    <xf numFmtId="42" fontId="38" fillId="0" borderId="0" xfId="0" applyNumberFormat="1" applyFont="1" applyAlignment="1" applyProtection="1">
      <alignment horizontal="right"/>
      <protection locked="0"/>
    </xf>
    <xf numFmtId="42" fontId="38" fillId="0" borderId="0" xfId="0" applyNumberFormat="1" applyFont="1" applyAlignment="1"/>
    <xf numFmtId="41" fontId="38" fillId="0" borderId="0" xfId="0" applyNumberFormat="1" applyFont="1" applyAlignment="1"/>
    <xf numFmtId="3" fontId="38" fillId="0" borderId="0" xfId="0" applyNumberFormat="1" applyFont="1" applyAlignment="1"/>
    <xf numFmtId="41" fontId="38" fillId="0" borderId="0" xfId="60077" applyNumberFormat="1" applyFont="1" applyFill="1" applyAlignment="1">
      <alignment horizontal="center"/>
    </xf>
    <xf numFmtId="41" fontId="104" fillId="0" borderId="0" xfId="0" applyNumberFormat="1" applyFont="1" applyAlignment="1" applyProtection="1">
      <protection locked="0"/>
    </xf>
    <xf numFmtId="41" fontId="84" fillId="0" borderId="0" xfId="0" applyNumberFormat="1" applyFont="1" applyAlignment="1"/>
    <xf numFmtId="3" fontId="84" fillId="0" borderId="0" xfId="0" applyNumberFormat="1" applyFont="1" applyAlignment="1"/>
    <xf numFmtId="164" fontId="68" fillId="0" borderId="0" xfId="0" applyNumberFormat="1" applyFont="1" applyAlignment="1"/>
    <xf numFmtId="164" fontId="87" fillId="0" borderId="0" xfId="0" applyNumberFormat="1" applyFont="1" applyAlignment="1"/>
    <xf numFmtId="164" fontId="38" fillId="0" borderId="0" xfId="0" applyNumberFormat="1" applyFont="1" applyFill="1" applyAlignment="1"/>
    <xf numFmtId="41" fontId="38" fillId="0" borderId="0" xfId="0" applyNumberFormat="1" applyFont="1" applyFill="1" applyAlignment="1"/>
    <xf numFmtId="164" fontId="99" fillId="0" borderId="0" xfId="0" applyNumberFormat="1" applyFont="1" applyFill="1" applyAlignment="1"/>
    <xf numFmtId="164" fontId="38" fillId="16" borderId="0" xfId="0" applyNumberFormat="1" applyFont="1" applyFill="1" applyAlignment="1"/>
    <xf numFmtId="164" fontId="38" fillId="0" borderId="0" xfId="0" quotePrefix="1" applyNumberFormat="1" applyFont="1" applyAlignment="1">
      <alignment horizontal="left"/>
    </xf>
    <xf numFmtId="164" fontId="39" fillId="0" borderId="0" xfId="0" applyNumberFormat="1" applyFont="1" applyAlignment="1"/>
    <xf numFmtId="164" fontId="37" fillId="0" borderId="0" xfId="0" applyNumberFormat="1" applyFont="1" applyAlignment="1"/>
    <xf numFmtId="41" fontId="37" fillId="0" borderId="0" xfId="0" applyNumberFormat="1" applyFont="1" applyAlignment="1"/>
    <xf numFmtId="164" fontId="106" fillId="0" borderId="0" xfId="0" applyNumberFormat="1" applyFont="1" applyAlignment="1"/>
    <xf numFmtId="164" fontId="12" fillId="0" borderId="0" xfId="0" applyNumberFormat="1" applyFont="1" applyAlignment="1"/>
    <xf numFmtId="41" fontId="29" fillId="0" borderId="0" xfId="0" applyNumberFormat="1" applyFont="1" applyBorder="1" applyAlignment="1" applyProtection="1">
      <protection locked="0"/>
    </xf>
    <xf numFmtId="41" fontId="28" fillId="0" borderId="0" xfId="0" applyNumberFormat="1" applyFont="1" applyAlignment="1" applyProtection="1">
      <protection locked="0"/>
    </xf>
    <xf numFmtId="41" fontId="29" fillId="0" borderId="0" xfId="0" applyNumberFormat="1" applyFont="1" applyAlignment="1" applyProtection="1">
      <protection locked="0"/>
    </xf>
    <xf numFmtId="41" fontId="11" fillId="0" borderId="0" xfId="0" applyNumberFormat="1" applyFont="1" applyAlignment="1"/>
    <xf numFmtId="41" fontId="10" fillId="0" borderId="0" xfId="0" applyNumberFormat="1" applyFont="1" applyBorder="1" applyAlignment="1"/>
    <xf numFmtId="164" fontId="16" fillId="0" borderId="0" xfId="0" applyNumberFormat="1" applyFont="1" applyAlignment="1">
      <alignment horizontal="left"/>
    </xf>
    <xf numFmtId="41" fontId="101" fillId="0" borderId="3" xfId="0" applyNumberFormat="1" applyFont="1" applyBorder="1" applyAlignment="1" applyProtection="1">
      <alignment horizontal="right"/>
    </xf>
    <xf numFmtId="41" fontId="103" fillId="0" borderId="0" xfId="0" applyNumberFormat="1" applyFont="1" applyAlignment="1" applyProtection="1"/>
    <xf numFmtId="41" fontId="101" fillId="0" borderId="0" xfId="0" applyNumberFormat="1" applyFont="1" applyAlignment="1" applyProtection="1"/>
    <xf numFmtId="41" fontId="16" fillId="0" borderId="0" xfId="0" applyNumberFormat="1" applyFont="1" applyAlignment="1" applyProtection="1"/>
    <xf numFmtId="41" fontId="86" fillId="0" borderId="0" xfId="0" applyNumberFormat="1" applyFont="1" applyBorder="1" applyAlignment="1" applyProtection="1"/>
    <xf numFmtId="41" fontId="86" fillId="0" borderId="0" xfId="0" applyNumberFormat="1" applyFont="1" applyAlignment="1" applyProtection="1"/>
    <xf numFmtId="41" fontId="86" fillId="0" borderId="4" xfId="0" applyNumberFormat="1" applyFont="1" applyBorder="1" applyAlignment="1" applyProtection="1"/>
    <xf numFmtId="41" fontId="34" fillId="0" borderId="0" xfId="0" applyNumberFormat="1" applyFont="1" applyAlignment="1" applyProtection="1"/>
    <xf numFmtId="41" fontId="34" fillId="0" borderId="0" xfId="0" applyNumberFormat="1" applyFont="1" applyBorder="1" applyAlignment="1" applyProtection="1"/>
    <xf numFmtId="41" fontId="34" fillId="0" borderId="4" xfId="0" applyNumberFormat="1" applyFont="1" applyBorder="1" applyAlignment="1" applyProtection="1"/>
    <xf numFmtId="41" fontId="84" fillId="0" borderId="0" xfId="0" applyNumberFormat="1" applyFont="1" applyAlignment="1" applyProtection="1"/>
    <xf numFmtId="41" fontId="38" fillId="0" borderId="0" xfId="60077" applyNumberFormat="1" applyFont="1" applyFill="1" applyAlignment="1" applyProtection="1">
      <alignment horizontal="center"/>
    </xf>
    <xf numFmtId="41" fontId="104" fillId="0" borderId="0" xfId="0" applyNumberFormat="1" applyFont="1" applyAlignment="1" applyProtection="1"/>
    <xf numFmtId="41" fontId="38" fillId="0" borderId="0" xfId="0" applyNumberFormat="1" applyFont="1" applyAlignment="1" applyProtection="1"/>
    <xf numFmtId="41" fontId="101" fillId="0" borderId="3" xfId="0" applyNumberFormat="1" applyFont="1" applyBorder="1" applyAlignment="1" applyProtection="1"/>
    <xf numFmtId="41" fontId="104" fillId="0" borderId="0" xfId="0" applyNumberFormat="1" applyFont="1" applyFill="1" applyAlignment="1" applyProtection="1"/>
    <xf numFmtId="41" fontId="38" fillId="0" borderId="0" xfId="0" applyNumberFormat="1" applyFont="1" applyFill="1" applyAlignment="1" applyProtection="1"/>
    <xf numFmtId="41" fontId="16" fillId="0" borderId="22" xfId="60077" applyNumberFormat="1" applyFont="1" applyFill="1" applyBorder="1" applyAlignment="1" applyProtection="1">
      <alignment horizontal="center"/>
    </xf>
    <xf numFmtId="41" fontId="16" fillId="0" borderId="22" xfId="0" applyNumberFormat="1" applyFont="1" applyBorder="1" applyAlignment="1" applyProtection="1"/>
    <xf numFmtId="41" fontId="103" fillId="0" borderId="0" xfId="0" applyNumberFormat="1" applyFont="1" applyBorder="1" applyAlignment="1" applyProtection="1"/>
    <xf numFmtId="41" fontId="84" fillId="0" borderId="0" xfId="0" applyNumberFormat="1" applyFont="1" applyBorder="1" applyAlignment="1" applyProtection="1"/>
    <xf numFmtId="41" fontId="39" fillId="0" borderId="0" xfId="60077" applyNumberFormat="1" applyFont="1" applyFill="1" applyBorder="1" applyAlignment="1" applyProtection="1">
      <alignment horizontal="center"/>
    </xf>
    <xf numFmtId="41" fontId="105" fillId="0" borderId="0" xfId="0" applyNumberFormat="1" applyFont="1" applyAlignment="1" applyProtection="1"/>
    <xf numFmtId="41" fontId="105" fillId="0" borderId="0" xfId="0" applyNumberFormat="1" applyFont="1" applyBorder="1" applyAlignment="1" applyProtection="1"/>
    <xf numFmtId="41" fontId="39" fillId="0" borderId="0" xfId="0" applyNumberFormat="1" applyFont="1" applyAlignment="1" applyProtection="1"/>
    <xf numFmtId="41" fontId="39" fillId="0" borderId="0" xfId="0" applyNumberFormat="1" applyFont="1" applyBorder="1" applyAlignment="1" applyProtection="1"/>
    <xf numFmtId="164" fontId="7" fillId="0" borderId="0" xfId="0" applyNumberFormat="1" applyFont="1" applyAlignment="1" applyProtection="1"/>
    <xf numFmtId="164" fontId="17" fillId="0" borderId="0" xfId="0" applyNumberFormat="1" applyFont="1" applyAlignment="1" applyProtection="1"/>
    <xf numFmtId="164" fontId="95" fillId="0" borderId="0" xfId="0" applyNumberFormat="1" applyFont="1" applyAlignment="1" applyProtection="1">
      <alignment horizontal="right"/>
    </xf>
    <xf numFmtId="164" fontId="16" fillId="0" borderId="0" xfId="0" applyNumberFormat="1" applyFont="1" applyAlignment="1" applyProtection="1">
      <alignment horizontal="right"/>
    </xf>
    <xf numFmtId="164" fontId="19" fillId="0" borderId="0" xfId="0" applyNumberFormat="1" applyFont="1" applyAlignment="1" applyProtection="1">
      <alignment horizontal="right"/>
    </xf>
    <xf numFmtId="164" fontId="25" fillId="0" borderId="0" xfId="0" applyNumberFormat="1" applyFont="1" applyAlignment="1" applyProtection="1"/>
    <xf numFmtId="186" fontId="98" fillId="0" borderId="0" xfId="0" applyNumberFormat="1" applyFont="1" applyAlignment="1" applyProtection="1"/>
    <xf numFmtId="164" fontId="7" fillId="0" borderId="0" xfId="0" applyNumberFormat="1" applyFont="1" applyFill="1" applyAlignment="1" applyProtection="1"/>
    <xf numFmtId="164" fontId="8" fillId="0" borderId="0" xfId="0" applyNumberFormat="1" applyFont="1" applyAlignment="1" applyProtection="1"/>
    <xf numFmtId="164" fontId="6" fillId="0" borderId="0" xfId="0" quotePrefix="1" applyNumberFormat="1" applyFont="1" applyAlignment="1" applyProtection="1">
      <alignment horizontal="center"/>
    </xf>
    <xf numFmtId="164" fontId="6" fillId="0" borderId="0" xfId="0" applyNumberFormat="1" applyFont="1" applyAlignment="1" applyProtection="1"/>
    <xf numFmtId="164" fontId="6" fillId="0" borderId="0" xfId="0" applyNumberFormat="1" applyFont="1" applyFill="1" applyAlignment="1" applyProtection="1"/>
    <xf numFmtId="164" fontId="38" fillId="0" borderId="0" xfId="0" applyNumberFormat="1" applyFont="1" applyAlignment="1" applyProtection="1"/>
    <xf numFmtId="164" fontId="6" fillId="0" borderId="0" xfId="0" applyNumberFormat="1" applyFont="1" applyAlignment="1" applyProtection="1">
      <alignment horizontal="centerContinuous"/>
    </xf>
    <xf numFmtId="164" fontId="10" fillId="0" borderId="4" xfId="0" applyNumberFormat="1" applyFont="1" applyBorder="1" applyAlignment="1" applyProtection="1"/>
    <xf numFmtId="164" fontId="10" fillId="0" borderId="0" xfId="0" applyNumberFormat="1" applyFont="1" applyAlignment="1" applyProtection="1"/>
    <xf numFmtId="164" fontId="100" fillId="0" borderId="0" xfId="0" quotePrefix="1" applyNumberFormat="1" applyFont="1" applyAlignment="1" applyProtection="1">
      <alignment horizontal="center"/>
    </xf>
    <xf numFmtId="164" fontId="100" fillId="0" borderId="0" xfId="0" applyNumberFormat="1" applyFont="1" applyAlignment="1" applyProtection="1"/>
    <xf numFmtId="164" fontId="100" fillId="0" borderId="0" xfId="0" quotePrefix="1" applyNumberFormat="1" applyFont="1" applyFill="1" applyAlignment="1" applyProtection="1">
      <alignment horizontal="center"/>
    </xf>
    <xf numFmtId="164" fontId="5" fillId="0" borderId="4" xfId="0" applyNumberFormat="1" applyFont="1" applyBorder="1" applyAlignment="1" applyProtection="1"/>
    <xf numFmtId="164" fontId="5" fillId="0" borderId="0" xfId="0" applyNumberFormat="1" applyFont="1" applyAlignment="1" applyProtection="1"/>
    <xf numFmtId="164" fontId="5" fillId="0" borderId="4" xfId="0" applyNumberFormat="1" applyFont="1" applyFill="1" applyBorder="1" applyAlignment="1" applyProtection="1"/>
    <xf numFmtId="164" fontId="5" fillId="0" borderId="0" xfId="0" applyNumberFormat="1" applyFont="1" applyBorder="1" applyAlignment="1" applyProtection="1"/>
    <xf numFmtId="164" fontId="5" fillId="0" borderId="0" xfId="0" applyNumberFormat="1" applyFont="1" applyFill="1" applyBorder="1" applyAlignment="1" applyProtection="1"/>
    <xf numFmtId="41" fontId="107" fillId="0" borderId="0" xfId="0" applyNumberFormat="1" applyFont="1" applyBorder="1" applyAlignment="1" applyProtection="1"/>
    <xf numFmtId="41" fontId="107" fillId="0" borderId="0" xfId="0" applyNumberFormat="1" applyFont="1" applyAlignment="1" applyProtection="1"/>
    <xf numFmtId="41" fontId="107" fillId="0" borderId="4" xfId="0" applyNumberFormat="1" applyFont="1" applyBorder="1" applyAlignment="1" applyProtection="1"/>
    <xf numFmtId="41" fontId="68" fillId="0" borderId="0" xfId="0" applyNumberFormat="1" applyFont="1" applyAlignment="1" applyProtection="1"/>
    <xf numFmtId="41" fontId="68" fillId="0" borderId="0" xfId="0" applyNumberFormat="1" applyFont="1" applyBorder="1" applyAlignment="1" applyProtection="1"/>
    <xf numFmtId="41" fontId="68" fillId="0" borderId="4" xfId="0" applyNumberFormat="1" applyFont="1" applyBorder="1" applyAlignment="1" applyProtection="1"/>
    <xf numFmtId="41" fontId="29" fillId="0" borderId="0" xfId="0" applyNumberFormat="1" applyFont="1" applyAlignment="1" applyProtection="1"/>
    <xf numFmtId="41" fontId="10" fillId="0" borderId="0" xfId="0" applyNumberFormat="1" applyFont="1" applyBorder="1" applyAlignment="1" applyProtection="1"/>
    <xf numFmtId="42" fontId="101" fillId="0" borderId="9" xfId="0" applyNumberFormat="1" applyFont="1" applyBorder="1" applyAlignment="1" applyProtection="1"/>
    <xf numFmtId="42" fontId="101" fillId="0" borderId="0" xfId="0" applyNumberFormat="1" applyFont="1" applyAlignment="1" applyProtection="1">
      <alignment horizontal="right"/>
    </xf>
    <xf numFmtId="42" fontId="16" fillId="0" borderId="0" xfId="0" applyNumberFormat="1" applyFont="1" applyAlignment="1" applyProtection="1">
      <alignment horizontal="right"/>
    </xf>
    <xf numFmtId="0" fontId="5" fillId="0" borderId="0" xfId="0" applyFont="1" applyFill="1" applyBorder="1" applyAlignment="1">
      <alignment horizontal="center"/>
    </xf>
    <xf numFmtId="164" fontId="0" fillId="0" borderId="0" xfId="11" applyNumberFormat="1" applyFont="1" applyAlignment="1">
      <alignment horizontal="fill"/>
    </xf>
    <xf numFmtId="0" fontId="10" fillId="0" borderId="0" xfId="60086" applyFont="1" applyFill="1"/>
    <xf numFmtId="0" fontId="5" fillId="0" borderId="0" xfId="60086" applyFont="1" applyFill="1"/>
    <xf numFmtId="0" fontId="10" fillId="0" borderId="0" xfId="60086" applyFont="1" applyFill="1" applyAlignment="1">
      <alignment horizontal="right"/>
    </xf>
    <xf numFmtId="0" fontId="19" fillId="0" borderId="0" xfId="60086" applyFont="1" applyFill="1"/>
    <xf numFmtId="0" fontId="19" fillId="0" borderId="22" xfId="60086" applyFont="1" applyFill="1" applyBorder="1"/>
    <xf numFmtId="0" fontId="19" fillId="0" borderId="3" xfId="60086" applyFont="1" applyFill="1" applyBorder="1" applyAlignment="1">
      <alignment horizontal="center"/>
    </xf>
    <xf numFmtId="0" fontId="19" fillId="0" borderId="0" xfId="60086" applyFont="1" applyFill="1" applyBorder="1" applyAlignment="1">
      <alignment horizontal="center"/>
    </xf>
    <xf numFmtId="0" fontId="19" fillId="0" borderId="0" xfId="60086" applyFont="1" applyFill="1" applyAlignment="1">
      <alignment horizontal="center"/>
    </xf>
    <xf numFmtId="0" fontId="5" fillId="0" borderId="0" xfId="60086" applyFont="1" applyFill="1" applyBorder="1" applyAlignment="1">
      <alignment horizontal="center"/>
    </xf>
    <xf numFmtId="0" fontId="5" fillId="0" borderId="0" xfId="60086" applyFont="1" applyFill="1" applyAlignment="1">
      <alignment horizontal="center"/>
    </xf>
    <xf numFmtId="0" fontId="21" fillId="0" borderId="0" xfId="60086" applyFont="1" applyFill="1"/>
    <xf numFmtId="0" fontId="21" fillId="0" borderId="0" xfId="60086" applyFont="1" applyFill="1" applyAlignment="1">
      <alignment horizontal="right"/>
    </xf>
    <xf numFmtId="42" fontId="21" fillId="0" borderId="0" xfId="60076" applyNumberFormat="1" applyFont="1" applyFill="1"/>
    <xf numFmtId="0" fontId="22" fillId="0" borderId="0" xfId="60086" applyFont="1" applyFill="1" applyAlignment="1">
      <alignment horizontal="right"/>
    </xf>
    <xf numFmtId="41" fontId="21" fillId="0" borderId="0" xfId="60076" applyNumberFormat="1" applyFont="1" applyFill="1"/>
    <xf numFmtId="0" fontId="20" fillId="0" borderId="0" xfId="60086" applyFont="1" applyFill="1"/>
    <xf numFmtId="0" fontId="22" fillId="0" borderId="0" xfId="60086" applyFont="1" applyFill="1"/>
    <xf numFmtId="172" fontId="5" fillId="0" borderId="0" xfId="60076" applyNumberFormat="1" applyFont="1" applyFill="1"/>
    <xf numFmtId="41" fontId="5" fillId="0" borderId="0" xfId="60086" applyNumberFormat="1" applyFont="1" applyFill="1"/>
    <xf numFmtId="0" fontId="20" fillId="0" borderId="0" xfId="60086" quotePrefix="1" applyFont="1" applyFill="1" applyAlignment="1">
      <alignment horizontal="left"/>
    </xf>
    <xf numFmtId="0" fontId="20" fillId="0" borderId="0" xfId="60086" applyFont="1" applyFill="1" applyAlignment="1">
      <alignment horizontal="right"/>
    </xf>
    <xf numFmtId="42" fontId="20" fillId="0" borderId="10" xfId="60076" applyNumberFormat="1" applyFont="1" applyFill="1" applyBorder="1"/>
    <xf numFmtId="42" fontId="20" fillId="0" borderId="0" xfId="60086" applyNumberFormat="1" applyFont="1" applyFill="1" applyAlignment="1">
      <alignment horizontal="right"/>
    </xf>
    <xf numFmtId="0" fontId="5" fillId="0" borderId="0" xfId="60086" applyFont="1" applyFill="1" applyBorder="1"/>
    <xf numFmtId="0" fontId="5" fillId="0" borderId="0" xfId="60086" applyNumberFormat="1" applyFont="1" applyFill="1" applyAlignment="1"/>
    <xf numFmtId="0" fontId="34" fillId="0" borderId="0" xfId="60086" applyFont="1" applyFill="1"/>
    <xf numFmtId="172" fontId="21" fillId="0" borderId="0" xfId="60076" applyNumberFormat="1" applyFont="1" applyFill="1"/>
    <xf numFmtId="172" fontId="5" fillId="0" borderId="0" xfId="60076" quotePrefix="1" applyNumberFormat="1" applyFont="1" applyFill="1" applyAlignment="1">
      <alignment horizontal="center"/>
    </xf>
    <xf numFmtId="0" fontId="19" fillId="0" borderId="0" xfId="0" applyFont="1" applyFill="1" applyAlignment="1">
      <alignment horizontal="right"/>
    </xf>
    <xf numFmtId="0" fontId="19" fillId="0" borderId="3" xfId="0" applyFont="1" applyFill="1" applyBorder="1" applyAlignment="1">
      <alignment horizontal="center"/>
    </xf>
    <xf numFmtId="42" fontId="21" fillId="0" borderId="0" xfId="0" applyNumberFormat="1" applyFont="1" applyFill="1" applyAlignment="1">
      <alignment horizontal="right"/>
    </xf>
    <xf numFmtId="0" fontId="21" fillId="0" borderId="0" xfId="0" applyFont="1" applyFill="1" applyAlignment="1">
      <alignment horizontal="right"/>
    </xf>
    <xf numFmtId="42" fontId="20" fillId="0" borderId="0" xfId="0" applyNumberFormat="1" applyFont="1" applyFill="1" applyAlignment="1">
      <alignment horizontal="right"/>
    </xf>
    <xf numFmtId="0" fontId="0" fillId="0" borderId="0" xfId="0" applyAlignment="1">
      <alignment horizontal="right"/>
    </xf>
    <xf numFmtId="0" fontId="109" fillId="0" borderId="0" xfId="0" quotePrefix="1" applyNumberFormat="1" applyFont="1" applyBorder="1" applyAlignment="1">
      <alignment horizontal="center"/>
    </xf>
    <xf numFmtId="10" fontId="85" fillId="0" borderId="0" xfId="0" applyNumberFormat="1" applyFont="1" applyBorder="1" applyAlignment="1"/>
    <xf numFmtId="44" fontId="110" fillId="0" borderId="0" xfId="0" applyNumberFormat="1" applyFont="1" applyBorder="1" applyAlignment="1"/>
    <xf numFmtId="0" fontId="0" fillId="0" borderId="0" xfId="60086" applyNumberFormat="1" applyFont="1" applyFill="1" applyAlignment="1"/>
    <xf numFmtId="0" fontId="19" fillId="0" borderId="0" xfId="60086" applyNumberFormat="1" applyFont="1" applyFill="1" applyAlignment="1"/>
    <xf numFmtId="164" fontId="5" fillId="0" borderId="0" xfId="60087" applyNumberFormat="1" applyFont="1" applyAlignment="1" applyProtection="1">
      <protection locked="0"/>
    </xf>
    <xf numFmtId="0" fontId="18" fillId="0" borderId="0" xfId="60088" applyFont="1" applyFill="1"/>
    <xf numFmtId="0" fontId="5" fillId="0" borderId="0" xfId="60088" applyFont="1" applyFill="1"/>
    <xf numFmtId="0" fontId="18" fillId="0" borderId="0" xfId="60088" applyFont="1" applyFill="1" applyAlignment="1">
      <alignment horizontal="right"/>
    </xf>
    <xf numFmtId="0" fontId="19" fillId="0" borderId="0" xfId="60088" applyFont="1" applyFill="1"/>
    <xf numFmtId="0" fontId="5" fillId="0" borderId="0" xfId="60088" applyFont="1" applyFill="1" applyBorder="1"/>
    <xf numFmtId="0" fontId="21" fillId="0" borderId="0" xfId="60088" applyFont="1" applyFill="1"/>
    <xf numFmtId="0" fontId="94" fillId="0" borderId="0" xfId="60088" applyFont="1" applyFill="1"/>
    <xf numFmtId="0" fontId="5" fillId="0" borderId="0" xfId="60088" applyFont="1" applyFill="1" applyAlignment="1"/>
    <xf numFmtId="0" fontId="21" fillId="0" borderId="0" xfId="60088" applyFont="1" applyFill="1" applyBorder="1"/>
    <xf numFmtId="37" fontId="21" fillId="0" borderId="0" xfId="60088" applyNumberFormat="1" applyFont="1" applyFill="1" applyBorder="1"/>
    <xf numFmtId="5" fontId="5" fillId="0" borderId="0" xfId="60088" applyNumberFormat="1" applyFont="1" applyFill="1"/>
    <xf numFmtId="0" fontId="5" fillId="0" borderId="0" xfId="60088" applyNumberFormat="1" applyFont="1" applyFill="1" applyAlignment="1"/>
    <xf numFmtId="0" fontId="16" fillId="0" borderId="0" xfId="60088" applyFont="1" applyFill="1" applyAlignment="1">
      <alignment horizontal="right"/>
    </xf>
    <xf numFmtId="0" fontId="6" fillId="0" borderId="0" xfId="60088" applyFont="1" applyFill="1" applyAlignment="1">
      <alignment horizontal="right"/>
    </xf>
    <xf numFmtId="0" fontId="5" fillId="0" borderId="0" xfId="60088" applyFont="1" applyFill="1" applyBorder="1" applyAlignment="1"/>
    <xf numFmtId="37" fontId="5" fillId="0" borderId="0" xfId="60088" applyNumberFormat="1" applyFont="1" applyFill="1"/>
    <xf numFmtId="3" fontId="0" fillId="0" borderId="0" xfId="11" applyNumberFormat="1" applyFont="1" applyAlignment="1">
      <alignment vertical="center"/>
    </xf>
    <xf numFmtId="3" fontId="0" fillId="0" borderId="0" xfId="7" applyNumberFormat="1" applyFont="1" applyAlignment="1">
      <alignment vertical="center"/>
    </xf>
    <xf numFmtId="0" fontId="8" fillId="0" borderId="0" xfId="60089" applyNumberFormat="1" applyFont="1" applyAlignment="1">
      <alignment horizontal="centerContinuous"/>
    </xf>
    <xf numFmtId="0" fontId="7" fillId="0" borderId="0" xfId="60089" applyNumberFormat="1" applyFont="1" applyAlignment="1">
      <alignment horizontal="centerContinuous"/>
    </xf>
    <xf numFmtId="37" fontId="8" fillId="0" borderId="0" xfId="60089" applyNumberFormat="1" applyFont="1" applyAlignment="1">
      <alignment horizontal="centerContinuous"/>
    </xf>
    <xf numFmtId="0" fontId="8" fillId="0" borderId="0" xfId="60089" applyNumberFormat="1" applyFont="1" applyAlignment="1"/>
    <xf numFmtId="37" fontId="10" fillId="0" borderId="0" xfId="60089" applyNumberFormat="1" applyFont="1" applyAlignment="1">
      <alignment horizontal="centerContinuous"/>
    </xf>
    <xf numFmtId="0" fontId="7" fillId="0" borderId="23" xfId="60089" applyNumberFormat="1" applyFont="1" applyBorder="1" applyAlignment="1">
      <alignment horizontal="centerContinuous"/>
    </xf>
    <xf numFmtId="0" fontId="8" fillId="0" borderId="6" xfId="60089" applyNumberFormat="1" applyFont="1" applyBorder="1" applyAlignment="1">
      <alignment horizontal="centerContinuous"/>
    </xf>
    <xf numFmtId="37" fontId="10" fillId="0" borderId="24" xfId="60089" applyNumberFormat="1" applyFont="1" applyBorder="1" applyAlignment="1"/>
    <xf numFmtId="0" fontId="7" fillId="0" borderId="24" xfId="60089" applyNumberFormat="1" applyFont="1" applyBorder="1" applyAlignment="1">
      <alignment horizontal="centerContinuous"/>
    </xf>
    <xf numFmtId="0" fontId="7" fillId="0" borderId="6" xfId="60089" applyNumberFormat="1" applyFont="1" applyBorder="1" applyAlignment="1"/>
    <xf numFmtId="0" fontId="8" fillId="0" borderId="6" xfId="60089" applyNumberFormat="1" applyFont="1" applyBorder="1"/>
    <xf numFmtId="37" fontId="10" fillId="0" borderId="0" xfId="60089" applyNumberFormat="1" applyFont="1" applyAlignment="1"/>
    <xf numFmtId="37" fontId="8" fillId="0" borderId="0" xfId="60089" applyNumberFormat="1" applyFont="1" applyAlignment="1"/>
    <xf numFmtId="0" fontId="7" fillId="0" borderId="0" xfId="60089" applyNumberFormat="1" applyFont="1" applyAlignment="1"/>
    <xf numFmtId="0" fontId="8" fillId="0" borderId="0" xfId="60089" applyNumberFormat="1" applyFont="1"/>
    <xf numFmtId="37" fontId="8" fillId="0" borderId="0" xfId="60089" applyNumberFormat="1" applyFont="1"/>
    <xf numFmtId="0" fontId="26" fillId="0" borderId="0" xfId="60089" applyNumberFormat="1" applyFont="1" applyAlignment="1"/>
    <xf numFmtId="0" fontId="26" fillId="0" borderId="22" xfId="60089" applyNumberFormat="1" applyFont="1" applyBorder="1" applyAlignment="1"/>
    <xf numFmtId="37" fontId="8" fillId="0" borderId="0" xfId="60089" applyNumberFormat="1" applyFont="1" applyAlignment="1">
      <alignment horizontal="left"/>
    </xf>
    <xf numFmtId="0" fontId="26" fillId="0" borderId="3" xfId="60089" applyNumberFormat="1" applyFont="1" applyBorder="1" applyAlignment="1"/>
    <xf numFmtId="0" fontId="26" fillId="0" borderId="4" xfId="60089" applyNumberFormat="1" applyFont="1" applyBorder="1" applyAlignment="1"/>
    <xf numFmtId="0" fontId="26" fillId="0" borderId="8" xfId="60089" quotePrefix="1" applyNumberFormat="1" applyFont="1" applyBorder="1" applyAlignment="1">
      <alignment horizontal="left"/>
    </xf>
    <xf numFmtId="0" fontId="26" fillId="0" borderId="8" xfId="60089" applyNumberFormat="1" applyFont="1" applyBorder="1" applyAlignment="1"/>
    <xf numFmtId="0" fontId="26" fillId="0" borderId="0" xfId="60089" applyNumberFormat="1" applyFont="1" applyBorder="1" applyAlignment="1"/>
    <xf numFmtId="0" fontId="26" fillId="0" borderId="4" xfId="60089" quotePrefix="1" applyNumberFormat="1" applyFont="1" applyBorder="1" applyAlignment="1">
      <alignment horizontal="left"/>
    </xf>
    <xf numFmtId="0" fontId="26" fillId="0" borderId="0" xfId="60089" quotePrefix="1" applyNumberFormat="1" applyFont="1" applyAlignment="1">
      <alignment horizontal="left"/>
    </xf>
    <xf numFmtId="0" fontId="26" fillId="0" borderId="3" xfId="60089" quotePrefix="1" applyNumberFormat="1" applyFont="1" applyBorder="1" applyAlignment="1">
      <alignment horizontal="left"/>
    </xf>
    <xf numFmtId="0" fontId="26" fillId="0" borderId="0" xfId="60089" applyNumberFormat="1" applyFont="1" applyBorder="1" applyAlignment="1">
      <alignment horizontal="left"/>
    </xf>
    <xf numFmtId="0" fontId="26" fillId="0" borderId="22" xfId="60089" applyNumberFormat="1" applyFont="1" applyBorder="1" applyAlignment="1">
      <alignment horizontal="left"/>
    </xf>
    <xf numFmtId="0" fontId="40" fillId="0" borderId="0" xfId="60089" applyNumberFormat="1" applyFont="1" applyAlignment="1"/>
    <xf numFmtId="0" fontId="26" fillId="0" borderId="5" xfId="60089" applyNumberFormat="1" applyFont="1" applyBorder="1" applyAlignment="1"/>
    <xf numFmtId="0" fontId="26" fillId="0" borderId="2" xfId="60089" applyNumberFormat="1" applyFont="1" applyFill="1" applyBorder="1" applyAlignment="1"/>
    <xf numFmtId="0" fontId="26" fillId="0" borderId="3" xfId="60089" applyNumberFormat="1" applyFont="1" applyFill="1" applyBorder="1" applyAlignment="1"/>
    <xf numFmtId="0" fontId="40" fillId="0" borderId="4" xfId="60089" applyNumberFormat="1" applyFont="1" applyBorder="1" applyAlignment="1"/>
    <xf numFmtId="0" fontId="8" fillId="0" borderId="5" xfId="60089" applyNumberFormat="1" applyFont="1" applyBorder="1" applyAlignment="1"/>
    <xf numFmtId="0" fontId="113" fillId="0" borderId="0" xfId="59992" applyNumberFormat="1" applyFont="1" applyAlignment="1" applyProtection="1"/>
    <xf numFmtId="0" fontId="80" fillId="0" borderId="0" xfId="60090" applyNumberFormat="1" applyFont="1" applyAlignment="1"/>
    <xf numFmtId="0" fontId="72" fillId="0" borderId="0" xfId="60090" applyNumberFormat="1" applyFont="1" applyAlignment="1"/>
    <xf numFmtId="0" fontId="9" fillId="0" borderId="0" xfId="60090" applyNumberFormat="1" applyFont="1" applyAlignment="1"/>
    <xf numFmtId="0" fontId="115" fillId="0" borderId="0" xfId="60090" applyNumberFormat="1" applyFont="1" applyAlignment="1"/>
    <xf numFmtId="0" fontId="80" fillId="0" borderId="0" xfId="60090" applyNumberFormat="1" applyFont="1" applyAlignment="1">
      <alignment horizontal="right"/>
    </xf>
    <xf numFmtId="0" fontId="80" fillId="0" borderId="0" xfId="60090" applyNumberFormat="1" applyFont="1" applyAlignment="1">
      <alignment horizontal="center"/>
    </xf>
    <xf numFmtId="0" fontId="80" fillId="0" borderId="22" xfId="60090" applyNumberFormat="1" applyFont="1" applyBorder="1" applyAlignment="1">
      <alignment horizontal="center"/>
    </xf>
    <xf numFmtId="0" fontId="80" fillId="0" borderId="0" xfId="60090" applyNumberFormat="1" applyFont="1" applyBorder="1" applyAlignment="1">
      <alignment horizontal="center"/>
    </xf>
    <xf numFmtId="3" fontId="72" fillId="0" borderId="0" xfId="60090" applyNumberFormat="1" applyFont="1" applyAlignment="1"/>
    <xf numFmtId="0" fontId="8" fillId="0" borderId="0" xfId="60090" applyNumberFormat="1" applyFont="1" applyAlignment="1"/>
    <xf numFmtId="0" fontId="7" fillId="0" borderId="0" xfId="60088" applyNumberFormat="1" applyFont="1" applyAlignment="1">
      <alignment horizontal="centerContinuous"/>
    </xf>
    <xf numFmtId="0" fontId="7" fillId="0" borderId="0" xfId="60088" applyNumberFormat="1" applyFont="1" applyAlignment="1">
      <alignment horizontal="right"/>
    </xf>
    <xf numFmtId="0" fontId="8" fillId="0" borderId="0" xfId="60088" applyNumberFormat="1" applyFont="1" applyAlignment="1">
      <alignment horizontal="centerContinuous"/>
    </xf>
    <xf numFmtId="41" fontId="8" fillId="0" borderId="0" xfId="0" quotePrefix="1" applyNumberFormat="1" applyFont="1" applyFill="1" applyBorder="1" applyAlignment="1">
      <alignment horizontal="center"/>
    </xf>
    <xf numFmtId="41" fontId="8" fillId="0" borderId="0" xfId="0" applyNumberFormat="1" applyFont="1" applyFill="1" applyAlignment="1"/>
    <xf numFmtId="41" fontId="6" fillId="0" borderId="0" xfId="0" applyNumberFormat="1" applyFont="1" applyFill="1" applyAlignment="1"/>
    <xf numFmtId="41" fontId="8" fillId="0" borderId="0" xfId="0" applyNumberFormat="1" applyFont="1" applyFill="1"/>
    <xf numFmtId="41" fontId="10" fillId="0" borderId="0" xfId="0" applyNumberFormat="1" applyFont="1" applyAlignment="1"/>
    <xf numFmtId="41" fontId="6" fillId="0" borderId="0" xfId="0" quotePrefix="1" applyNumberFormat="1" applyFont="1" applyFill="1" applyAlignment="1">
      <alignment horizontal="left"/>
    </xf>
    <xf numFmtId="41" fontId="16" fillId="0" borderId="0" xfId="0" applyNumberFormat="1" applyFont="1" applyFill="1" applyAlignment="1">
      <alignment horizontal="right"/>
    </xf>
    <xf numFmtId="41" fontId="19" fillId="0" borderId="0" xfId="0" applyNumberFormat="1" applyFont="1" applyFill="1" applyAlignment="1"/>
    <xf numFmtId="41" fontId="19" fillId="0" borderId="2" xfId="0" applyNumberFormat="1" applyFont="1" applyFill="1" applyBorder="1" applyAlignment="1">
      <alignment horizontal="centerContinuous"/>
    </xf>
    <xf numFmtId="41" fontId="19" fillId="0" borderId="0" xfId="0" applyNumberFormat="1" applyFont="1" applyFill="1" applyBorder="1" applyAlignment="1">
      <alignment horizontal="centerContinuous"/>
    </xf>
    <xf numFmtId="41" fontId="19" fillId="0" borderId="0" xfId="60070" applyNumberFormat="1" applyFont="1" applyFill="1" applyAlignment="1">
      <alignment horizontal="center"/>
    </xf>
    <xf numFmtId="41" fontId="19" fillId="0" borderId="0" xfId="0" applyNumberFormat="1" applyFont="1" applyFill="1" applyAlignment="1">
      <alignment horizontal="center"/>
    </xf>
    <xf numFmtId="41" fontId="8" fillId="0" borderId="0" xfId="0" applyNumberFormat="1" applyFont="1" applyFill="1" applyBorder="1" applyAlignment="1"/>
    <xf numFmtId="41" fontId="19" fillId="0" borderId="0" xfId="60070" applyNumberFormat="1" applyFont="1" applyFill="1" applyAlignment="1"/>
    <xf numFmtId="41" fontId="19" fillId="0" borderId="2" xfId="60070" applyNumberFormat="1" applyFont="1" applyFill="1" applyBorder="1" applyAlignment="1">
      <alignment horizontal="center"/>
    </xf>
    <xf numFmtId="41" fontId="5" fillId="0" borderId="4" xfId="0" applyNumberFormat="1" applyFont="1" applyFill="1" applyBorder="1" applyAlignment="1"/>
    <xf numFmtId="41" fontId="5" fillId="0" borderId="6" xfId="0" applyNumberFormat="1" applyFont="1" applyFill="1" applyBorder="1" applyAlignment="1"/>
    <xf numFmtId="41" fontId="0" fillId="0" borderId="4" xfId="0" applyNumberFormat="1" applyFont="1" applyFill="1" applyBorder="1" applyAlignment="1"/>
    <xf numFmtId="41" fontId="0" fillId="0" borderId="6" xfId="0" applyNumberFormat="1" applyFont="1" applyFill="1" applyBorder="1" applyAlignment="1"/>
    <xf numFmtId="41" fontId="0" fillId="0" borderId="0" xfId="0" applyNumberFormat="1" applyFont="1" applyFill="1" applyBorder="1" applyAlignment="1"/>
    <xf numFmtId="4" fontId="0" fillId="0" borderId="0" xfId="0" applyNumberFormat="1" applyFont="1" applyFill="1" applyAlignment="1"/>
    <xf numFmtId="41" fontId="5" fillId="0" borderId="22" xfId="59991" applyNumberFormat="1" applyFont="1" applyFill="1" applyBorder="1"/>
    <xf numFmtId="41" fontId="5" fillId="0" borderId="0" xfId="59991" applyNumberFormat="1" applyFont="1" applyFill="1"/>
    <xf numFmtId="41" fontId="52" fillId="0" borderId="0" xfId="59991" applyNumberFormat="1" applyFont="1" applyFill="1"/>
    <xf numFmtId="41" fontId="52" fillId="0" borderId="0" xfId="60091" applyNumberFormat="1" applyFont="1" applyFill="1"/>
    <xf numFmtId="42" fontId="21" fillId="0" borderId="0" xfId="59991" applyNumberFormat="1" applyFont="1" applyFill="1"/>
    <xf numFmtId="42" fontId="19" fillId="0" borderId="10" xfId="59991" applyNumberFormat="1" applyFont="1" applyFill="1" applyBorder="1"/>
    <xf numFmtId="0" fontId="10" fillId="0" borderId="0" xfId="0" applyNumberFormat="1" applyFont="1" applyAlignment="1">
      <alignment horizontal="right"/>
    </xf>
    <xf numFmtId="0" fontId="0" fillId="0" borderId="0" xfId="0" applyAlignment="1">
      <alignment horizontal="right"/>
    </xf>
    <xf numFmtId="167" fontId="5" fillId="0" borderId="0" xfId="0" applyNumberFormat="1" applyFont="1" applyFill="1" applyAlignment="1"/>
    <xf numFmtId="177" fontId="5" fillId="0" borderId="0" xfId="0" applyNumberFormat="1" applyFont="1" applyFill="1" applyAlignment="1"/>
    <xf numFmtId="176" fontId="5" fillId="0" borderId="0" xfId="0" applyNumberFormat="1" applyFont="1" applyFill="1" applyAlignment="1"/>
    <xf numFmtId="0" fontId="5" fillId="0" borderId="4" xfId="0" applyNumberFormat="1" applyFont="1" applyFill="1" applyBorder="1" applyAlignment="1"/>
    <xf numFmtId="0" fontId="90" fillId="0" borderId="0" xfId="0" applyFont="1" applyFill="1" applyBorder="1" applyAlignment="1"/>
    <xf numFmtId="0" fontId="0" fillId="0" borderId="0" xfId="0" applyFill="1" applyBorder="1" applyAlignment="1"/>
    <xf numFmtId="167" fontId="0" fillId="0" borderId="0" xfId="0" applyNumberFormat="1" applyFill="1" applyAlignment="1"/>
    <xf numFmtId="182" fontId="5" fillId="0" borderId="0" xfId="0" applyNumberFormat="1" applyFont="1" applyFill="1" applyAlignment="1"/>
    <xf numFmtId="182" fontId="0" fillId="0" borderId="0" xfId="0" applyNumberFormat="1" applyFill="1" applyAlignment="1"/>
    <xf numFmtId="4" fontId="60" fillId="0" borderId="22" xfId="60074" applyNumberFormat="1" applyFont="1" applyBorder="1" applyAlignment="1"/>
    <xf numFmtId="4" fontId="19" fillId="0" borderId="22" xfId="60074" quotePrefix="1" applyNumberFormat="1" applyFont="1" applyBorder="1" applyAlignment="1">
      <alignment horizontal="center"/>
    </xf>
    <xf numFmtId="0" fontId="5" fillId="0" borderId="22" xfId="60074" applyNumberFormat="1" applyFont="1" applyBorder="1"/>
    <xf numFmtId="4" fontId="19" fillId="0" borderId="22" xfId="60074" applyNumberFormat="1" applyFont="1" applyBorder="1" applyAlignment="1">
      <alignment horizontal="center"/>
    </xf>
    <xf numFmtId="42" fontId="5" fillId="0" borderId="0" xfId="60074" quotePrefix="1" applyNumberFormat="1" applyFont="1" applyFill="1" applyAlignment="1">
      <alignment horizontal="center"/>
    </xf>
    <xf numFmtId="42" fontId="5" fillId="0" borderId="0" xfId="60074" applyNumberFormat="1" applyFont="1" applyFill="1" applyAlignment="1">
      <alignment horizontal="right"/>
    </xf>
    <xf numFmtId="42" fontId="5" fillId="0" borderId="0" xfId="60074" applyNumberFormat="1" applyFont="1" applyFill="1" applyAlignment="1"/>
    <xf numFmtId="41" fontId="5" fillId="0" borderId="0" xfId="60074" applyNumberFormat="1" applyFont="1" applyFill="1" applyAlignment="1"/>
    <xf numFmtId="41" fontId="5" fillId="0" borderId="0" xfId="60074" quotePrefix="1" applyNumberFormat="1" applyFont="1" applyFill="1" applyAlignment="1">
      <alignment horizontal="center"/>
    </xf>
    <xf numFmtId="41" fontId="5" fillId="0" borderId="0" xfId="60074" quotePrefix="1" applyNumberFormat="1" applyFont="1" applyFill="1" applyAlignment="1">
      <alignment horizontal="right"/>
    </xf>
    <xf numFmtId="41" fontId="5" fillId="0" borderId="0" xfId="60074" applyNumberFormat="1" applyFont="1" applyFill="1" applyAlignment="1">
      <alignment horizontal="center"/>
    </xf>
    <xf numFmtId="41" fontId="5" fillId="0" borderId="0" xfId="60074" applyNumberFormat="1" applyFont="1" applyFill="1" applyAlignment="1">
      <alignment horizontal="right"/>
    </xf>
    <xf numFmtId="41" fontId="5" fillId="0" borderId="0" xfId="60074" quotePrefix="1" applyNumberFormat="1" applyFont="1" applyFill="1" applyBorder="1" applyAlignment="1">
      <alignment horizontal="center"/>
    </xf>
    <xf numFmtId="41" fontId="5" fillId="0" borderId="22" xfId="60074" quotePrefix="1" applyNumberFormat="1" applyFont="1" applyFill="1" applyBorder="1" applyAlignment="1">
      <alignment horizontal="center"/>
    </xf>
    <xf numFmtId="0" fontId="116" fillId="0" borderId="0" xfId="60091"/>
    <xf numFmtId="0" fontId="5" fillId="0" borderId="0" xfId="60091" applyFont="1" applyFill="1"/>
    <xf numFmtId="0" fontId="19" fillId="0" borderId="22" xfId="60091" applyFont="1" applyFill="1" applyBorder="1" applyAlignment="1">
      <alignment horizontal="center"/>
    </xf>
    <xf numFmtId="0" fontId="19" fillId="0" borderId="0" xfId="60091" applyFont="1" applyFill="1"/>
    <xf numFmtId="0" fontId="19" fillId="0" borderId="0" xfId="60091" applyFont="1" applyFill="1" applyBorder="1"/>
    <xf numFmtId="0" fontId="5" fillId="0" borderId="0" xfId="60091" applyFont="1" applyFill="1" applyBorder="1"/>
    <xf numFmtId="0" fontId="19" fillId="0" borderId="0" xfId="60091" applyFont="1" applyFill="1" applyBorder="1" applyAlignment="1">
      <alignment horizontal="center"/>
    </xf>
    <xf numFmtId="0" fontId="21" fillId="0" borderId="0" xfId="60091" applyFont="1" applyFill="1"/>
    <xf numFmtId="165" fontId="19" fillId="0" borderId="0" xfId="60091" applyNumberFormat="1" applyFont="1" applyFill="1" applyBorder="1" applyAlignment="1">
      <alignment horizontal="center"/>
    </xf>
    <xf numFmtId="0" fontId="116" fillId="0" borderId="0" xfId="60099"/>
    <xf numFmtId="0" fontId="5" fillId="0" borderId="0" xfId="60099" applyFont="1" applyFill="1"/>
    <xf numFmtId="0" fontId="19" fillId="0" borderId="22" xfId="60099" applyFont="1" applyFill="1" applyBorder="1" applyAlignment="1">
      <alignment horizontal="center"/>
    </xf>
    <xf numFmtId="0" fontId="19" fillId="0" borderId="0" xfId="60099" applyFont="1" applyFill="1"/>
    <xf numFmtId="0" fontId="19" fillId="0" borderId="0" xfId="60099" applyFont="1" applyFill="1" applyBorder="1"/>
    <xf numFmtId="0" fontId="5" fillId="0" borderId="0" xfId="60099" applyFont="1" applyFill="1" applyBorder="1"/>
    <xf numFmtId="0" fontId="19" fillId="0" borderId="0" xfId="60099" applyFont="1" applyFill="1" applyBorder="1" applyAlignment="1">
      <alignment horizontal="center"/>
    </xf>
    <xf numFmtId="0" fontId="21" fillId="0" borderId="0" xfId="60099" applyFont="1" applyFill="1"/>
    <xf numFmtId="165" fontId="19" fillId="0" borderId="0" xfId="60099" applyNumberFormat="1" applyFont="1" applyFill="1" applyBorder="1" applyAlignment="1">
      <alignment horizontal="center"/>
    </xf>
    <xf numFmtId="0" fontId="5" fillId="0" borderId="0" xfId="60099" applyFont="1" applyFill="1" applyBorder="1" applyAlignment="1"/>
    <xf numFmtId="41" fontId="0" fillId="0" borderId="0" xfId="0" applyNumberFormat="1" applyFill="1" applyAlignment="1"/>
    <xf numFmtId="41" fontId="0" fillId="0" borderId="0" xfId="0" applyNumberFormat="1" applyFont="1" applyFill="1" applyAlignment="1">
      <alignment horizontal="center"/>
    </xf>
    <xf numFmtId="0" fontId="0" fillId="0" borderId="0" xfId="0" applyFont="1" applyFill="1"/>
    <xf numFmtId="0" fontId="40" fillId="0" borderId="22" xfId="0" applyNumberFormat="1" applyFont="1" applyFill="1" applyBorder="1" applyAlignment="1">
      <alignment horizontal="center"/>
    </xf>
    <xf numFmtId="3" fontId="26" fillId="0" borderId="6" xfId="0" applyNumberFormat="1" applyFont="1" applyFill="1" applyBorder="1" applyAlignment="1"/>
    <xf numFmtId="3" fontId="26" fillId="0" borderId="0" xfId="0" applyNumberFormat="1" applyFont="1" applyFill="1" applyBorder="1" applyAlignment="1"/>
    <xf numFmtId="164" fontId="5" fillId="0" borderId="0" xfId="60087" applyNumberFormat="1" applyFont="1" applyFill="1" applyAlignment="1" applyProtection="1">
      <protection locked="0"/>
    </xf>
    <xf numFmtId="0" fontId="68" fillId="0" borderId="0" xfId="0" applyNumberFormat="1" applyFont="1" applyFill="1" applyAlignment="1">
      <alignment horizontal="right"/>
    </xf>
    <xf numFmtId="0" fontId="65" fillId="0" borderId="0" xfId="0" applyNumberFormat="1" applyFont="1" applyFill="1" applyAlignment="1"/>
    <xf numFmtId="0" fontId="40" fillId="0" borderId="22" xfId="0" quotePrefix="1" applyNumberFormat="1" applyFont="1" applyFill="1" applyBorder="1" applyAlignment="1">
      <alignment horizontal="center"/>
    </xf>
    <xf numFmtId="41" fontId="26" fillId="0" borderId="0" xfId="0" applyNumberFormat="1" applyFont="1" applyFill="1" applyBorder="1" applyAlignment="1"/>
    <xf numFmtId="0" fontId="26" fillId="0" borderId="6" xfId="0" applyNumberFormat="1" applyFont="1" applyFill="1" applyBorder="1" applyAlignment="1"/>
    <xf numFmtId="164" fontId="10" fillId="0" borderId="0" xfId="60103" applyNumberFormat="1" applyFont="1" applyAlignment="1"/>
    <xf numFmtId="164" fontId="5" fillId="0" borderId="0" xfId="60103" applyNumberFormat="1" applyFont="1" applyAlignment="1"/>
    <xf numFmtId="0" fontId="10" fillId="0" borderId="0" xfId="60103" applyNumberFormat="1" applyFont="1" applyAlignment="1">
      <alignment horizontal="left"/>
    </xf>
    <xf numFmtId="176" fontId="119" fillId="0" borderId="0" xfId="60103" applyAlignment="1">
      <alignment horizontal="left"/>
    </xf>
    <xf numFmtId="0" fontId="10" fillId="0" borderId="0" xfId="60103" applyNumberFormat="1" applyFont="1" applyAlignment="1">
      <alignment horizontal="right"/>
    </xf>
    <xf numFmtId="164" fontId="8" fillId="0" borderId="0" xfId="60103" applyNumberFormat="1" applyFont="1" applyAlignment="1"/>
    <xf numFmtId="0" fontId="5" fillId="0" borderId="0" xfId="60103" applyNumberFormat="1" applyFont="1" applyAlignment="1" applyProtection="1">
      <protection locked="0"/>
    </xf>
    <xf numFmtId="164" fontId="8" fillId="0" borderId="0" xfId="60103" applyNumberFormat="1" applyFont="1"/>
    <xf numFmtId="164" fontId="10" fillId="0" borderId="0" xfId="60103" applyNumberFormat="1" applyFont="1" applyAlignment="1">
      <alignment horizontal="right"/>
    </xf>
    <xf numFmtId="164" fontId="6" fillId="0" borderId="0" xfId="60103" applyNumberFormat="1" applyFont="1" applyAlignment="1">
      <alignment horizontal="right"/>
    </xf>
    <xf numFmtId="164" fontId="10" fillId="0" borderId="0" xfId="60103" quotePrefix="1" applyNumberFormat="1" applyFont="1" applyAlignment="1">
      <alignment horizontal="left"/>
    </xf>
    <xf numFmtId="164" fontId="8" fillId="0" borderId="0" xfId="60103" quotePrefix="1" applyNumberFormat="1" applyFont="1" applyAlignment="1"/>
    <xf numFmtId="164" fontId="11" fillId="0" borderId="0" xfId="60103" applyNumberFormat="1" applyFont="1" applyAlignment="1"/>
    <xf numFmtId="164" fontId="34" fillId="0" borderId="0" xfId="60103" applyNumberFormat="1" applyFont="1" applyAlignment="1"/>
    <xf numFmtId="164" fontId="68" fillId="0" borderId="0" xfId="60103" applyNumberFormat="1" applyFont="1" applyAlignment="1">
      <alignment horizontal="center"/>
    </xf>
    <xf numFmtId="0" fontId="85" fillId="0" borderId="0" xfId="60103" applyNumberFormat="1" applyFont="1" applyAlignment="1" applyProtection="1">
      <alignment horizontal="right"/>
      <protection locked="0"/>
    </xf>
    <xf numFmtId="0" fontId="34" fillId="0" borderId="0" xfId="60103" applyNumberFormat="1" applyFont="1" applyAlignment="1" applyProtection="1">
      <protection locked="0"/>
    </xf>
    <xf numFmtId="164" fontId="68" fillId="0" borderId="0" xfId="60103" applyNumberFormat="1" applyFont="1" applyAlignment="1"/>
    <xf numFmtId="164" fontId="34" fillId="0" borderId="0" xfId="60103" applyNumberFormat="1" applyFont="1"/>
    <xf numFmtId="164" fontId="8" fillId="0" borderId="0" xfId="60103" applyNumberFormat="1" applyFont="1" applyBorder="1"/>
    <xf numFmtId="167" fontId="34" fillId="0" borderId="0" xfId="60103" applyNumberFormat="1" applyFont="1" applyAlignment="1" applyProtection="1">
      <alignment horizontal="center" vertical="center"/>
      <protection locked="0"/>
    </xf>
    <xf numFmtId="167" fontId="34" fillId="0" borderId="0" xfId="60103" applyNumberFormat="1" applyFont="1" applyAlignment="1" applyProtection="1">
      <alignment vertical="center"/>
      <protection locked="0"/>
    </xf>
    <xf numFmtId="167" fontId="34" fillId="0" borderId="0" xfId="60103" applyNumberFormat="1" applyFont="1" applyAlignment="1" applyProtection="1">
      <alignment horizontal="center"/>
      <protection locked="0"/>
    </xf>
    <xf numFmtId="167" fontId="5" fillId="0" borderId="0" xfId="60103" applyNumberFormat="1" applyFont="1" applyAlignment="1" applyProtection="1">
      <protection locked="0"/>
    </xf>
    <xf numFmtId="0" fontId="34" fillId="0" borderId="0" xfId="60103" applyNumberFormat="1" applyFont="1" applyAlignment="1" applyProtection="1">
      <alignment horizontal="center"/>
      <protection locked="0"/>
    </xf>
    <xf numFmtId="177" fontId="34" fillId="0" borderId="0" xfId="60103" applyNumberFormat="1" applyFont="1" applyAlignment="1" applyProtection="1">
      <alignment vertical="center"/>
      <protection locked="0"/>
    </xf>
    <xf numFmtId="7" fontId="34" fillId="0" borderId="0" xfId="60103" applyNumberFormat="1" applyFont="1" applyAlignment="1" applyProtection="1">
      <alignment horizontal="center"/>
      <protection locked="0"/>
    </xf>
    <xf numFmtId="178" fontId="34" fillId="0" borderId="0" xfId="60103" applyNumberFormat="1" applyFont="1" applyAlignment="1" applyProtection="1">
      <alignment horizontal="center" vertical="center"/>
      <protection locked="0"/>
    </xf>
    <xf numFmtId="179" fontId="34" fillId="0" borderId="0" xfId="60103" applyNumberFormat="1" applyFont="1" applyAlignment="1" applyProtection="1">
      <alignment horizontal="center"/>
      <protection locked="0"/>
    </xf>
    <xf numFmtId="179" fontId="34" fillId="0" borderId="0" xfId="60103" applyNumberFormat="1" applyFont="1" applyAlignment="1" applyProtection="1">
      <protection locked="0"/>
    </xf>
    <xf numFmtId="179" fontId="5" fillId="0" borderId="0" xfId="60103" applyNumberFormat="1" applyFont="1" applyAlignment="1" applyProtection="1">
      <protection locked="0"/>
    </xf>
    <xf numFmtId="0" fontId="34" fillId="0" borderId="0" xfId="60103" quotePrefix="1" applyNumberFormat="1" applyFont="1" applyAlignment="1">
      <alignment horizontal="left"/>
    </xf>
    <xf numFmtId="0" fontId="5" fillId="0" borderId="0" xfId="60103" applyNumberFormat="1" applyFont="1" applyAlignment="1"/>
    <xf numFmtId="176" fontId="119" fillId="0" borderId="0" xfId="60103"/>
    <xf numFmtId="176" fontId="119" fillId="0" borderId="0" xfId="60103" applyAlignment="1"/>
    <xf numFmtId="176" fontId="34" fillId="0" borderId="0" xfId="60103" quotePrefix="1" applyFont="1" applyAlignment="1">
      <alignment horizontal="left"/>
    </xf>
    <xf numFmtId="37" fontId="21" fillId="0" borderId="0" xfId="60104" applyNumberFormat="1" applyFont="1" applyFill="1"/>
    <xf numFmtId="37" fontId="21" fillId="0" borderId="0" xfId="60104" applyNumberFormat="1" applyFont="1" applyFill="1" applyAlignment="1"/>
    <xf numFmtId="0" fontId="19" fillId="0" borderId="0" xfId="60104" applyNumberFormat="1" applyFont="1" applyFill="1" applyAlignment="1">
      <alignment horizontal="right"/>
    </xf>
    <xf numFmtId="41" fontId="21" fillId="0" borderId="0" xfId="60104" quotePrefix="1" applyNumberFormat="1" applyFont="1" applyFill="1" applyAlignment="1">
      <alignment horizontal="center"/>
    </xf>
    <xf numFmtId="42" fontId="20" fillId="0" borderId="10" xfId="60104" applyNumberFormat="1" applyFont="1" applyFill="1" applyBorder="1"/>
    <xf numFmtId="42" fontId="21" fillId="0" borderId="0" xfId="60104" applyNumberFormat="1" applyFont="1" applyFill="1" applyAlignment="1"/>
    <xf numFmtId="0" fontId="19" fillId="0" borderId="0" xfId="60104" applyFont="1" applyFill="1" applyAlignment="1">
      <alignment horizontal="right"/>
    </xf>
    <xf numFmtId="0" fontId="19" fillId="0" borderId="0" xfId="60106" applyNumberFormat="1" applyFont="1" applyFill="1" applyAlignment="1">
      <alignment horizontal="right"/>
    </xf>
    <xf numFmtId="42" fontId="21" fillId="0" borderId="0" xfId="60106" applyNumberFormat="1" applyFont="1" applyFill="1"/>
    <xf numFmtId="42" fontId="20" fillId="0" borderId="10" xfId="60106" applyNumberFormat="1" applyFont="1" applyFill="1" applyBorder="1"/>
    <xf numFmtId="0" fontId="20" fillId="0" borderId="0" xfId="60106" applyNumberFormat="1" applyFont="1" applyFill="1" applyAlignment="1">
      <alignment horizontal="right"/>
    </xf>
    <xf numFmtId="41" fontId="9" fillId="0" borderId="0" xfId="0" applyNumberFormat="1" applyFont="1" applyAlignment="1"/>
    <xf numFmtId="41" fontId="8" fillId="0" borderId="4" xfId="0" applyNumberFormat="1" applyFont="1" applyBorder="1" applyAlignment="1" applyProtection="1"/>
    <xf numFmtId="41" fontId="7" fillId="0" borderId="4" xfId="0" applyNumberFormat="1" applyFont="1" applyBorder="1" applyAlignment="1" applyProtection="1"/>
    <xf numFmtId="164" fontId="27" fillId="0" borderId="0" xfId="0" applyNumberFormat="1" applyFont="1" applyAlignment="1">
      <alignment horizontal="left"/>
    </xf>
    <xf numFmtId="49" fontId="0" fillId="0" borderId="0" xfId="7" quotePrefix="1" applyNumberFormat="1" applyFont="1" applyAlignment="1">
      <alignment horizontal="left"/>
    </xf>
    <xf numFmtId="0" fontId="26" fillId="0" borderId="25" xfId="60089" applyNumberFormat="1" applyFont="1" applyBorder="1" applyAlignment="1"/>
    <xf numFmtId="3" fontId="19" fillId="0" borderId="22" xfId="0" quotePrefix="1" applyNumberFormat="1" applyFont="1" applyFill="1" applyBorder="1" applyAlignment="1">
      <alignment horizontal="center"/>
    </xf>
    <xf numFmtId="37" fontId="0" fillId="0" borderId="0" xfId="0" applyNumberFormat="1" applyAlignment="1"/>
    <xf numFmtId="41" fontId="5" fillId="0" borderId="0" xfId="59990" applyNumberFormat="1" applyFont="1" applyAlignment="1">
      <alignment horizontal="right"/>
    </xf>
    <xf numFmtId="4" fontId="0" fillId="0" borderId="0" xfId="0" quotePrefix="1" applyNumberFormat="1" applyFont="1" applyFill="1" applyAlignment="1">
      <alignment horizontal="left"/>
    </xf>
    <xf numFmtId="4" fontId="0" fillId="0" borderId="0" xfId="0" applyNumberFormat="1" applyFont="1" applyFill="1" applyAlignment="1">
      <alignment horizontal="left"/>
    </xf>
    <xf numFmtId="4" fontId="0" fillId="0" borderId="0" xfId="0" applyNumberFormat="1" applyFont="1" applyFill="1" applyAlignment="1">
      <alignment vertical="center"/>
    </xf>
    <xf numFmtId="4" fontId="0" fillId="0" borderId="0" xfId="0" applyNumberFormat="1" applyFont="1" applyFill="1" applyAlignment="1">
      <alignment vertical="top"/>
    </xf>
    <xf numFmtId="0" fontId="19" fillId="0" borderId="0" xfId="0" applyFont="1" applyAlignment="1">
      <alignment horizontal="center"/>
    </xf>
    <xf numFmtId="3" fontId="0" fillId="0" borderId="0" xfId="0" applyNumberFormat="1" applyFill="1" applyAlignment="1"/>
    <xf numFmtId="4" fontId="0" fillId="0" borderId="0" xfId="0" quotePrefix="1" applyNumberFormat="1" applyFill="1" applyAlignment="1">
      <alignment horizontal="left"/>
    </xf>
    <xf numFmtId="4" fontId="0" fillId="0" borderId="0" xfId="0" applyNumberFormat="1" applyFill="1" applyAlignment="1"/>
    <xf numFmtId="0" fontId="0" fillId="0" borderId="0" xfId="0" applyFill="1"/>
    <xf numFmtId="0" fontId="19" fillId="0" borderId="0" xfId="0" quotePrefix="1" applyFont="1" applyFill="1" applyAlignment="1">
      <alignment horizontal="left"/>
    </xf>
    <xf numFmtId="165" fontId="19" fillId="0" borderId="0" xfId="0" applyNumberFormat="1" applyFont="1" applyFill="1" applyAlignment="1"/>
    <xf numFmtId="0" fontId="91" fillId="0" borderId="0" xfId="0" applyFont="1" applyFill="1" applyAlignment="1">
      <alignment horizontal="center"/>
    </xf>
    <xf numFmtId="0" fontId="91" fillId="0" borderId="0" xfId="0" applyFont="1" applyFill="1" applyBorder="1" applyAlignment="1"/>
    <xf numFmtId="0" fontId="19" fillId="0" borderId="0" xfId="0" applyFont="1" applyFill="1" applyBorder="1" applyAlignment="1"/>
    <xf numFmtId="0" fontId="19" fillId="0" borderId="22" xfId="0" applyFont="1" applyFill="1" applyBorder="1" applyAlignment="1">
      <alignment horizontal="centerContinuous"/>
    </xf>
    <xf numFmtId="0" fontId="92" fillId="0" borderId="22" xfId="0" applyFont="1" applyFill="1" applyBorder="1" applyAlignment="1">
      <alignment horizontal="centerContinuous"/>
    </xf>
    <xf numFmtId="14" fontId="19" fillId="0" borderId="22" xfId="0" applyNumberFormat="1" applyFont="1" applyFill="1" applyBorder="1" applyAlignment="1">
      <alignment horizontal="center"/>
    </xf>
    <xf numFmtId="14" fontId="19" fillId="0" borderId="0" xfId="0" applyNumberFormat="1" applyFont="1" applyFill="1" applyBorder="1" applyAlignment="1">
      <alignment horizontal="center"/>
    </xf>
    <xf numFmtId="0" fontId="138" fillId="0" borderId="0" xfId="0" applyFont="1" applyFill="1"/>
    <xf numFmtId="41" fontId="35" fillId="0" borderId="0" xfId="0" applyNumberFormat="1" applyFont="1" applyFill="1"/>
    <xf numFmtId="0" fontId="91" fillId="0" borderId="0" xfId="0" applyFont="1" applyFill="1"/>
    <xf numFmtId="44" fontId="19" fillId="0" borderId="0" xfId="0" applyNumberFormat="1" applyFont="1" applyFill="1" applyAlignment="1">
      <alignment horizontal="right"/>
    </xf>
    <xf numFmtId="42" fontId="19" fillId="0" borderId="10" xfId="0" applyNumberFormat="1" applyFont="1" applyFill="1" applyBorder="1"/>
    <xf numFmtId="42" fontId="19" fillId="0" borderId="0" xfId="0" applyNumberFormat="1" applyFont="1" applyFill="1" applyAlignment="1">
      <alignment horizontal="right"/>
    </xf>
    <xf numFmtId="37" fontId="10" fillId="0" borderId="0" xfId="11" applyNumberFormat="1" applyFont="1" applyAlignment="1"/>
    <xf numFmtId="0" fontId="5" fillId="0" borderId="0" xfId="11" applyAlignment="1"/>
    <xf numFmtId="0" fontId="19" fillId="0" borderId="22" xfId="59989" quotePrefix="1" applyNumberFormat="1" applyFont="1" applyBorder="1" applyAlignment="1">
      <alignment horizontal="center"/>
    </xf>
    <xf numFmtId="0" fontId="19" fillId="0" borderId="22" xfId="59989" applyNumberFormat="1" applyFont="1" applyBorder="1" applyAlignment="1">
      <alignment horizontal="center"/>
    </xf>
    <xf numFmtId="0" fontId="5" fillId="0" borderId="0" xfId="59989" applyNumberFormat="1" applyFont="1" applyAlignment="1">
      <alignment horizontal="left" indent="1"/>
    </xf>
    <xf numFmtId="37" fontId="13" fillId="0" borderId="0" xfId="59989" applyNumberFormat="1" applyFont="1" applyAlignment="1">
      <alignment horizontal="right"/>
    </xf>
    <xf numFmtId="0" fontId="5" fillId="0" borderId="0" xfId="59989" applyNumberFormat="1" applyFont="1" applyAlignment="1">
      <alignment horizontal="left" indent="2"/>
    </xf>
    <xf numFmtId="41" fontId="5" fillId="0" borderId="0" xfId="59989" applyNumberFormat="1" applyFont="1" applyAlignment="1"/>
    <xf numFmtId="41" fontId="5" fillId="0" borderId="0" xfId="59989" applyNumberFormat="1" applyFont="1" applyAlignment="1">
      <alignment horizontal="right"/>
    </xf>
    <xf numFmtId="0" fontId="19" fillId="0" borderId="0" xfId="59989" quotePrefix="1" applyNumberFormat="1" applyFont="1" applyAlignment="1">
      <alignment horizontal="left" indent="4"/>
    </xf>
    <xf numFmtId="41" fontId="19" fillId="0" borderId="4" xfId="59989" applyNumberFormat="1" applyFont="1" applyBorder="1" applyAlignment="1"/>
    <xf numFmtId="41" fontId="5" fillId="0" borderId="4" xfId="59989" applyNumberFormat="1" applyFont="1" applyBorder="1" applyAlignment="1"/>
    <xf numFmtId="41" fontId="5" fillId="0" borderId="0" xfId="59989" applyNumberFormat="1" applyFont="1" applyBorder="1" applyAlignment="1">
      <alignment horizontal="right"/>
    </xf>
    <xf numFmtId="3" fontId="19" fillId="0" borderId="0" xfId="59989" quotePrefix="1" applyNumberFormat="1" applyFont="1" applyBorder="1" applyAlignment="1">
      <alignment horizontal="center"/>
    </xf>
    <xf numFmtId="0" fontId="19" fillId="0" borderId="0" xfId="59989" quotePrefix="1" applyNumberFormat="1" applyFont="1" applyAlignment="1">
      <alignment horizontal="right"/>
    </xf>
    <xf numFmtId="41" fontId="21" fillId="0" borderId="0" xfId="60104" applyNumberFormat="1" applyFont="1" applyFill="1"/>
    <xf numFmtId="41" fontId="5" fillId="0" borderId="0" xfId="60104" applyNumberFormat="1" applyFont="1" applyFill="1"/>
    <xf numFmtId="41" fontId="21" fillId="0" borderId="0" xfId="60104" applyNumberFormat="1" applyFont="1" applyFill="1" applyAlignment="1"/>
    <xf numFmtId="41" fontId="52" fillId="0" borderId="0" xfId="60104" applyNumberFormat="1" applyFont="1" applyFill="1"/>
    <xf numFmtId="41" fontId="21" fillId="0" borderId="0" xfId="60104" quotePrefix="1" applyNumberFormat="1" applyFont="1" applyFill="1" applyAlignment="1">
      <alignment horizontal="right"/>
    </xf>
    <xf numFmtId="41" fontId="21" fillId="0" borderId="0" xfId="60106" applyNumberFormat="1" applyFont="1" applyFill="1"/>
    <xf numFmtId="4" fontId="0" fillId="0" borderId="0" xfId="0" applyNumberFormat="1" applyFill="1" applyAlignment="1">
      <alignment horizontal="left"/>
    </xf>
    <xf numFmtId="41" fontId="19" fillId="0" borderId="7" xfId="0" applyNumberFormat="1" applyFont="1" applyFill="1" applyBorder="1" applyAlignment="1" applyProtection="1">
      <alignment horizontal="right"/>
    </xf>
    <xf numFmtId="41" fontId="16" fillId="0" borderId="22" xfId="60077" applyNumberFormat="1" applyFont="1" applyFill="1" applyBorder="1" applyAlignment="1" applyProtection="1">
      <alignment horizontal="right"/>
    </xf>
    <xf numFmtId="41" fontId="16" fillId="0" borderId="22" xfId="0" applyNumberFormat="1" applyFont="1" applyBorder="1" applyAlignment="1" applyProtection="1">
      <alignment horizontal="right"/>
    </xf>
    <xf numFmtId="2" fontId="10" fillId="0" borderId="0" xfId="0" quotePrefix="1" applyNumberFormat="1" applyFont="1" applyAlignment="1">
      <alignment horizontal="left"/>
    </xf>
    <xf numFmtId="0" fontId="11" fillId="0" borderId="0" xfId="60912" applyNumberFormat="1" applyFont="1" applyFill="1" applyAlignment="1"/>
    <xf numFmtId="0" fontId="19" fillId="0" borderId="0" xfId="60912" applyNumberFormat="1" applyFont="1" applyFill="1" applyAlignment="1"/>
    <xf numFmtId="42" fontId="10" fillId="0" borderId="10" xfId="60912" applyNumberFormat="1" applyFont="1" applyFill="1" applyBorder="1" applyAlignment="1"/>
    <xf numFmtId="42" fontId="19" fillId="0" borderId="0" xfId="60912" applyNumberFormat="1" applyFont="1" applyFill="1" applyAlignment="1"/>
    <xf numFmtId="42" fontId="10" fillId="0" borderId="0" xfId="60912" applyNumberFormat="1" applyFont="1" applyFill="1" applyAlignment="1"/>
    <xf numFmtId="0" fontId="10" fillId="0" borderId="0" xfId="60912" applyNumberFormat="1" applyFont="1" applyFill="1" applyAlignment="1">
      <alignment horizontal="left"/>
    </xf>
    <xf numFmtId="0" fontId="10" fillId="0" borderId="0" xfId="60912" applyNumberFormat="1" applyFont="1" applyFill="1" applyAlignment="1"/>
    <xf numFmtId="0" fontId="5" fillId="0" borderId="0" xfId="60912" applyNumberFormat="1" applyFont="1" applyFill="1" applyAlignment="1"/>
    <xf numFmtId="41" fontId="11" fillId="0" borderId="22" xfId="60076" applyNumberFormat="1" applyFont="1" applyFill="1" applyBorder="1" applyAlignment="1"/>
    <xf numFmtId="41" fontId="5" fillId="0" borderId="0" xfId="60912" applyNumberFormat="1" applyFont="1" applyFill="1" applyAlignment="1"/>
    <xf numFmtId="41" fontId="11" fillId="0" borderId="0" xfId="60076" applyNumberFormat="1" applyFont="1" applyFill="1"/>
    <xf numFmtId="41" fontId="11" fillId="0" borderId="0" xfId="60076" applyNumberFormat="1" applyFont="1" applyFill="1" applyAlignment="1"/>
    <xf numFmtId="0" fontId="139" fillId="0" borderId="0" xfId="60912" applyNumberFormat="1" applyFont="1" applyFill="1" applyAlignment="1"/>
    <xf numFmtId="41" fontId="10" fillId="0" borderId="0" xfId="60912" applyNumberFormat="1" applyFont="1" applyFill="1" applyAlignment="1"/>
    <xf numFmtId="41" fontId="19" fillId="0" borderId="0" xfId="60912" applyNumberFormat="1" applyFont="1" applyFill="1" applyAlignment="1"/>
    <xf numFmtId="0" fontId="11" fillId="0" borderId="0" xfId="60912" applyNumberFormat="1" applyFont="1" applyFill="1" applyBorder="1" applyAlignment="1"/>
    <xf numFmtId="41" fontId="11" fillId="0" borderId="22" xfId="60912" applyNumberFormat="1" applyFont="1" applyFill="1" applyBorder="1" applyAlignment="1">
      <alignment horizontal="center"/>
    </xf>
    <xf numFmtId="41" fontId="11" fillId="0" borderId="0" xfId="60912" applyNumberFormat="1" applyFont="1" applyFill="1" applyBorder="1" applyAlignment="1"/>
    <xf numFmtId="41" fontId="11" fillId="0" borderId="0" xfId="60912" applyNumberFormat="1" applyFont="1" applyFill="1" applyBorder="1"/>
    <xf numFmtId="41" fontId="11" fillId="0" borderId="0" xfId="60912" applyNumberFormat="1" applyFont="1" applyFill="1" applyBorder="1" applyAlignment="1">
      <alignment horizontal="center"/>
    </xf>
    <xf numFmtId="41" fontId="11" fillId="0" borderId="0" xfId="60912" quotePrefix="1" applyNumberFormat="1" applyFont="1" applyFill="1" applyBorder="1" applyAlignment="1"/>
    <xf numFmtId="41" fontId="11" fillId="0" borderId="0" xfId="60912" applyNumberFormat="1" applyFont="1" applyFill="1" applyBorder="1" applyAlignment="1">
      <alignment horizontal="right"/>
    </xf>
    <xf numFmtId="41" fontId="11" fillId="0" borderId="0" xfId="60076" applyNumberFormat="1" applyFont="1" applyFill="1" applyAlignment="1">
      <alignment horizontal="right"/>
    </xf>
    <xf numFmtId="3" fontId="11" fillId="0" borderId="0" xfId="60076" applyNumberFormat="1" applyFont="1" applyFill="1" applyAlignment="1"/>
    <xf numFmtId="3" fontId="11" fillId="0" borderId="0" xfId="60912" applyNumberFormat="1" applyFont="1" applyFill="1" applyAlignment="1"/>
    <xf numFmtId="0" fontId="10" fillId="0" borderId="0" xfId="60912" applyNumberFormat="1" applyFont="1" applyAlignment="1"/>
    <xf numFmtId="41" fontId="10" fillId="0" borderId="0" xfId="60912" applyNumberFormat="1" applyFont="1" applyFill="1"/>
    <xf numFmtId="0" fontId="19" fillId="0" borderId="0" xfId="60912" applyNumberFormat="1" applyFont="1" applyAlignment="1"/>
    <xf numFmtId="0" fontId="11" fillId="0" borderId="0" xfId="60912" applyNumberFormat="1" applyFont="1" applyAlignment="1"/>
    <xf numFmtId="41" fontId="11" fillId="0" borderId="22" xfId="60912" applyNumberFormat="1" applyFont="1" applyFill="1" applyBorder="1" applyAlignment="1"/>
    <xf numFmtId="41" fontId="11" fillId="0" borderId="0" xfId="60912" applyNumberFormat="1" applyFont="1" applyFill="1" applyAlignment="1"/>
    <xf numFmtId="41" fontId="11" fillId="0" borderId="0" xfId="60912" applyNumberFormat="1" applyFont="1" applyAlignment="1"/>
    <xf numFmtId="41" fontId="11" fillId="0" borderId="0" xfId="60912" applyNumberFormat="1" applyFont="1" applyFill="1"/>
    <xf numFmtId="42" fontId="11" fillId="0" borderId="0" xfId="60912" applyNumberFormat="1" applyFont="1" applyFill="1" applyAlignment="1"/>
    <xf numFmtId="0" fontId="11" fillId="0" borderId="0" xfId="60912" quotePrefix="1" applyNumberFormat="1" applyFont="1" applyFill="1" applyAlignment="1">
      <alignment horizontal="left"/>
    </xf>
    <xf numFmtId="0" fontId="11" fillId="0" borderId="0" xfId="60912" applyNumberFormat="1" applyFont="1" applyFill="1"/>
    <xf numFmtId="0" fontId="139" fillId="0" borderId="0" xfId="60912" applyNumberFormat="1" applyFont="1" applyFill="1" applyAlignment="1">
      <alignment horizontal="left"/>
    </xf>
    <xf numFmtId="0" fontId="10" fillId="0" borderId="0" xfId="60912" quotePrefix="1" applyNumberFormat="1" applyFont="1" applyFill="1" applyAlignment="1">
      <alignment horizontal="left"/>
    </xf>
    <xf numFmtId="0" fontId="5" fillId="0" borderId="0" xfId="60912" applyNumberFormat="1" applyFont="1" applyFill="1"/>
    <xf numFmtId="0" fontId="19" fillId="0" borderId="0" xfId="60912" applyFont="1"/>
    <xf numFmtId="0" fontId="19" fillId="0" borderId="0" xfId="60912" applyNumberFormat="1" applyFont="1" applyFill="1" applyAlignment="1">
      <alignment horizontal="centerContinuous"/>
    </xf>
    <xf numFmtId="0" fontId="5" fillId="0" borderId="0" xfId="60912" applyNumberFormat="1" applyFont="1" applyFill="1" applyAlignment="1">
      <alignment horizontal="centerContinuous"/>
    </xf>
    <xf numFmtId="0" fontId="5" fillId="0" borderId="0" xfId="60912" applyNumberFormat="1" applyFont="1" applyAlignment="1">
      <alignment horizontal="left"/>
    </xf>
    <xf numFmtId="0" fontId="5" fillId="0" borderId="0" xfId="60912" applyNumberFormat="1" applyFont="1" applyFill="1" applyBorder="1" applyAlignment="1"/>
    <xf numFmtId="0" fontId="5" fillId="0" borderId="0" xfId="60912" applyNumberFormat="1" applyFont="1" applyFill="1" applyBorder="1"/>
    <xf numFmtId="0" fontId="19" fillId="0" borderId="0" xfId="60912" applyNumberFormat="1" applyFont="1" applyFill="1" applyBorder="1" applyAlignment="1"/>
    <xf numFmtId="0" fontId="5" fillId="0" borderId="6" xfId="60912" applyNumberFormat="1" applyFont="1" applyFill="1" applyBorder="1"/>
    <xf numFmtId="0" fontId="19" fillId="0" borderId="6" xfId="60912" applyNumberFormat="1" applyFont="1" applyFill="1" applyBorder="1" applyAlignment="1"/>
    <xf numFmtId="0" fontId="5" fillId="0" borderId="0" xfId="60912" quotePrefix="1" applyNumberFormat="1" applyFont="1" applyFill="1" applyAlignment="1">
      <alignment horizontal="left"/>
    </xf>
    <xf numFmtId="0" fontId="5" fillId="0" borderId="9" xfId="60912" applyNumberFormat="1" applyFont="1" applyFill="1" applyBorder="1" applyAlignment="1"/>
    <xf numFmtId="0" fontId="19" fillId="0" borderId="9" xfId="60912" applyNumberFormat="1" applyFont="1" applyFill="1" applyBorder="1" applyAlignment="1"/>
    <xf numFmtId="0" fontId="5" fillId="0" borderId="9" xfId="60912" quotePrefix="1" applyNumberFormat="1" applyFont="1" applyFill="1" applyBorder="1" applyAlignment="1">
      <alignment horizontal="left"/>
    </xf>
    <xf numFmtId="42" fontId="19" fillId="0" borderId="0" xfId="19" applyNumberFormat="1" applyFont="1" applyFill="1" applyAlignment="1"/>
    <xf numFmtId="42" fontId="19" fillId="0" borderId="0" xfId="19" applyNumberFormat="1" applyFont="1" applyFill="1"/>
    <xf numFmtId="0" fontId="19" fillId="0" borderId="0" xfId="60912" quotePrefix="1" applyNumberFormat="1" applyFont="1" applyFill="1" applyAlignment="1">
      <alignment horizontal="left"/>
    </xf>
    <xf numFmtId="10" fontId="19" fillId="0" borderId="0" xfId="19" applyNumberFormat="1" applyFont="1" applyFill="1" applyAlignment="1"/>
    <xf numFmtId="0" fontId="19" fillId="0" borderId="0" xfId="19" applyNumberFormat="1" applyFont="1" applyFill="1" applyAlignment="1"/>
    <xf numFmtId="0" fontId="19" fillId="0" borderId="0" xfId="19" applyNumberFormat="1" applyFont="1" applyFill="1"/>
    <xf numFmtId="10" fontId="19" fillId="0" borderId="0" xfId="60912" applyNumberFormat="1" applyFont="1" applyFill="1" applyAlignment="1"/>
    <xf numFmtId="41" fontId="19" fillId="0" borderId="0" xfId="19" applyNumberFormat="1" applyFont="1" applyFill="1" applyAlignment="1"/>
    <xf numFmtId="0" fontId="60" fillId="0" borderId="0" xfId="60912" applyNumberFormat="1" applyFont="1" applyFill="1" applyAlignment="1"/>
    <xf numFmtId="0" fontId="5" fillId="0" borderId="4" xfId="60912" applyNumberFormat="1" applyFont="1" applyFill="1" applyBorder="1"/>
    <xf numFmtId="0" fontId="5" fillId="0" borderId="4" xfId="60912" applyNumberFormat="1" applyFont="1" applyFill="1" applyBorder="1" applyAlignment="1"/>
    <xf numFmtId="0" fontId="5" fillId="0" borderId="22" xfId="60912" applyNumberFormat="1" applyFont="1" applyFill="1" applyBorder="1" applyAlignment="1"/>
    <xf numFmtId="0" fontId="19" fillId="0" borderId="22" xfId="60912" applyNumberFormat="1" applyFont="1" applyFill="1" applyBorder="1" applyAlignment="1"/>
    <xf numFmtId="41" fontId="5" fillId="0" borderId="0" xfId="19" applyNumberFormat="1" applyFont="1" applyFill="1" applyAlignment="1"/>
    <xf numFmtId="42" fontId="5" fillId="0" borderId="0" xfId="19" applyNumberFormat="1" applyFont="1" applyFill="1" applyAlignment="1"/>
    <xf numFmtId="10" fontId="5" fillId="0" borderId="0" xfId="19" applyNumberFormat="1" applyFont="1" applyFill="1" applyAlignment="1"/>
    <xf numFmtId="0" fontId="5" fillId="0" borderId="0" xfId="19" applyNumberFormat="1" applyFont="1" applyFill="1" applyAlignment="1"/>
    <xf numFmtId="0" fontId="5" fillId="0" borderId="0" xfId="19" applyNumberFormat="1" applyFont="1" applyFill="1"/>
    <xf numFmtId="0" fontId="5" fillId="0" borderId="0" xfId="60912" applyNumberFormat="1" applyFont="1" applyFill="1" applyAlignment="1">
      <alignment horizontal="center"/>
    </xf>
    <xf numFmtId="166" fontId="5" fillId="0" borderId="0" xfId="60912" applyNumberFormat="1" applyFont="1" applyFill="1" applyAlignment="1"/>
    <xf numFmtId="42" fontId="5" fillId="0" borderId="0" xfId="60912" applyNumberFormat="1" applyFont="1" applyFill="1" applyAlignment="1"/>
    <xf numFmtId="42" fontId="5" fillId="0" borderId="0" xfId="59992" applyNumberFormat="1" applyFont="1" applyFill="1" applyAlignment="1" applyProtection="1"/>
    <xf numFmtId="0" fontId="5" fillId="0" borderId="0" xfId="60912" applyNumberFormat="1" applyFont="1" applyFill="1" applyBorder="1" applyAlignment="1">
      <alignment horizontal="center"/>
    </xf>
    <xf numFmtId="0" fontId="5" fillId="0" borderId="0" xfId="60912" quotePrefix="1" applyNumberFormat="1" applyFont="1" applyFill="1" applyBorder="1" applyAlignment="1">
      <alignment horizontal="center"/>
    </xf>
    <xf numFmtId="0" fontId="5" fillId="0" borderId="0" xfId="60912" applyBorder="1" applyAlignment="1"/>
    <xf numFmtId="0" fontId="5" fillId="0" borderId="0" xfId="60912" applyBorder="1" applyAlignment="1">
      <alignment horizontal="center"/>
    </xf>
    <xf numFmtId="10" fontId="19" fillId="0" borderId="0" xfId="60912" applyNumberFormat="1" applyFont="1" applyFill="1" applyBorder="1" applyAlignment="1"/>
    <xf numFmtId="10" fontId="19" fillId="0" borderId="0" xfId="19" applyNumberFormat="1" applyFont="1" applyFill="1" applyBorder="1" applyAlignment="1"/>
    <xf numFmtId="41" fontId="0" fillId="0" borderId="0" xfId="60912" applyNumberFormat="1" applyFont="1" applyFill="1" applyAlignment="1"/>
    <xf numFmtId="10" fontId="5" fillId="0" borderId="0" xfId="60912" applyNumberFormat="1" applyFont="1" applyFill="1" applyAlignment="1"/>
    <xf numFmtId="10" fontId="0" fillId="0" borderId="0" xfId="60912" applyNumberFormat="1" applyFont="1" applyFill="1" applyAlignment="1"/>
    <xf numFmtId="42" fontId="0" fillId="0" borderId="0" xfId="60912" applyNumberFormat="1" applyFont="1" applyFill="1" applyAlignment="1"/>
    <xf numFmtId="0" fontId="60" fillId="0" borderId="0" xfId="60912" applyNumberFormat="1" applyFont="1" applyFill="1" applyBorder="1" applyAlignment="1"/>
    <xf numFmtId="0" fontId="5" fillId="0" borderId="0" xfId="60912" applyFont="1" applyBorder="1" applyAlignment="1">
      <alignment horizontal="center"/>
    </xf>
    <xf numFmtId="0" fontId="5" fillId="0" borderId="0" xfId="60912"/>
    <xf numFmtId="0" fontId="19" fillId="0" borderId="0" xfId="19" applyNumberFormat="1" applyFont="1" applyFill="1" applyBorder="1"/>
    <xf numFmtId="0" fontId="19" fillId="0" borderId="0" xfId="19" applyNumberFormat="1" applyFont="1" applyFill="1" applyBorder="1" applyAlignment="1"/>
    <xf numFmtId="0" fontId="5" fillId="0" borderId="17" xfId="60912" applyNumberFormat="1" applyFont="1" applyFill="1" applyBorder="1" applyAlignment="1"/>
    <xf numFmtId="0" fontId="5" fillId="0" borderId="0" xfId="60912" applyNumberFormat="1" applyFont="1" applyAlignment="1"/>
    <xf numFmtId="166" fontId="5" fillId="0" borderId="22" xfId="60912" applyNumberFormat="1" applyFont="1" applyFill="1" applyBorder="1" applyAlignment="1"/>
    <xf numFmtId="0" fontId="5" fillId="0" borderId="22" xfId="60912" applyNumberFormat="1" applyFont="1" applyBorder="1" applyAlignment="1"/>
    <xf numFmtId="0" fontId="5" fillId="0" borderId="22" xfId="60912" applyNumberFormat="1" applyFont="1" applyFill="1" applyBorder="1"/>
    <xf numFmtId="0" fontId="5" fillId="0" borderId="0" xfId="60912" applyNumberFormat="1" applyFont="1" applyBorder="1" applyAlignment="1"/>
    <xf numFmtId="0" fontId="5" fillId="0" borderId="22" xfId="60912" quotePrefix="1" applyNumberFormat="1" applyFont="1" applyBorder="1" applyAlignment="1">
      <alignment horizontal="left"/>
    </xf>
    <xf numFmtId="10" fontId="5" fillId="0" borderId="0" xfId="59993" applyNumberFormat="1" applyFont="1" applyFill="1" applyAlignment="1"/>
    <xf numFmtId="42" fontId="5" fillId="0" borderId="0" xfId="60912" applyNumberFormat="1" applyFont="1" applyFill="1" applyBorder="1" applyAlignment="1"/>
    <xf numFmtId="42" fontId="0" fillId="0" borderId="0" xfId="60912" applyNumberFormat="1" applyFont="1" applyFill="1" applyBorder="1" applyAlignment="1"/>
    <xf numFmtId="0" fontId="26" fillId="0" borderId="7" xfId="60089" quotePrefix="1" applyNumberFormat="1" applyFont="1" applyBorder="1" applyAlignment="1">
      <alignment horizontal="left"/>
    </xf>
    <xf numFmtId="0" fontId="26" fillId="0" borderId="7" xfId="60089" applyNumberFormat="1" applyFont="1" applyBorder="1" applyAlignment="1"/>
    <xf numFmtId="0" fontId="26" fillId="0" borderId="4" xfId="60089" applyNumberFormat="1" applyFont="1" applyBorder="1" applyAlignment="1">
      <alignment horizontal="left"/>
    </xf>
    <xf numFmtId="0" fontId="0" fillId="0" borderId="0" xfId="60912" applyNumberFormat="1" applyFont="1" applyFill="1" applyBorder="1" applyAlignment="1"/>
    <xf numFmtId="0" fontId="0" fillId="0" borderId="0" xfId="60912" applyNumberFormat="1" applyFont="1" applyFill="1" applyAlignment="1"/>
    <xf numFmtId="49" fontId="0" fillId="0" borderId="0" xfId="11" quotePrefix="1" applyNumberFormat="1" applyFont="1" applyAlignment="1">
      <alignment horizontal="left"/>
    </xf>
    <xf numFmtId="49" fontId="0" fillId="0" borderId="0" xfId="7" applyNumberFormat="1" applyFont="1" applyAlignment="1">
      <alignment horizontal="left"/>
    </xf>
    <xf numFmtId="49" fontId="0" fillId="0" borderId="0" xfId="11" applyNumberFormat="1" applyFont="1" applyAlignment="1">
      <alignment horizontal="left"/>
    </xf>
    <xf numFmtId="0" fontId="0" fillId="0" borderId="0" xfId="9" applyFont="1"/>
    <xf numFmtId="0" fontId="0" fillId="0" borderId="0" xfId="60099" applyFont="1" applyFill="1"/>
    <xf numFmtId="0" fontId="0" fillId="0" borderId="0" xfId="60091" applyFont="1" applyFill="1"/>
    <xf numFmtId="3" fontId="6" fillId="0" borderId="0" xfId="14" applyNumberFormat="1" applyFont="1" applyAlignment="1">
      <alignment horizontal="left"/>
    </xf>
    <xf numFmtId="3" fontId="38" fillId="0" borderId="0" xfId="14" applyNumberFormat="1" applyFont="1" applyAlignment="1">
      <alignment horizontal="right"/>
    </xf>
    <xf numFmtId="0" fontId="38" fillId="0" borderId="0" xfId="14" applyFont="1" applyBorder="1" applyAlignment="1"/>
    <xf numFmtId="3" fontId="5" fillId="37" borderId="0" xfId="0" applyNumberFormat="1" applyFont="1" applyFill="1" applyAlignment="1">
      <alignment horizontal="right"/>
    </xf>
    <xf numFmtId="3" fontId="19" fillId="0" borderId="0" xfId="0" applyNumberFormat="1" applyFont="1" applyAlignment="1">
      <alignment horizontal="center"/>
    </xf>
    <xf numFmtId="0" fontId="140" fillId="0" borderId="0" xfId="0" applyFont="1" applyAlignment="1">
      <alignment horizontal="center"/>
    </xf>
    <xf numFmtId="3" fontId="19" fillId="0" borderId="22" xfId="0" applyNumberFormat="1" applyFont="1" applyFill="1" applyBorder="1" applyAlignment="1">
      <alignment horizontal="center"/>
    </xf>
    <xf numFmtId="3" fontId="19" fillId="0" borderId="22" xfId="0" quotePrefix="1" applyNumberFormat="1" applyFont="1" applyBorder="1" applyAlignment="1">
      <alignment horizontal="center"/>
    </xf>
    <xf numFmtId="42" fontId="5" fillId="37" borderId="0" xfId="0" quotePrefix="1" applyNumberFormat="1" applyFont="1" applyFill="1" applyBorder="1" applyAlignment="1">
      <alignment horizontal="right"/>
    </xf>
    <xf numFmtId="43" fontId="19" fillId="0" borderId="22" xfId="0" applyNumberFormat="1" applyFont="1" applyFill="1" applyBorder="1" applyAlignment="1">
      <alignment horizontal="center"/>
    </xf>
    <xf numFmtId="41" fontId="5" fillId="37" borderId="0" xfId="0" applyNumberFormat="1" applyFont="1" applyFill="1" applyBorder="1" applyAlignment="1">
      <alignment horizontal="right"/>
    </xf>
    <xf numFmtId="41" fontId="19" fillId="37" borderId="0" xfId="0" applyNumberFormat="1" applyFont="1" applyFill="1" applyBorder="1" applyAlignment="1">
      <alignment horizontal="right"/>
    </xf>
    <xf numFmtId="41" fontId="5" fillId="37" borderId="0" xfId="0" quotePrefix="1" applyNumberFormat="1" applyFont="1" applyFill="1" applyBorder="1" applyAlignment="1"/>
    <xf numFmtId="41" fontId="19" fillId="37" borderId="0" xfId="0" applyNumberFormat="1" applyFont="1" applyFill="1" applyBorder="1" applyAlignment="1" applyProtection="1">
      <protection locked="0"/>
    </xf>
    <xf numFmtId="41" fontId="5" fillId="37" borderId="0" xfId="0" applyNumberFormat="1" applyFont="1" applyFill="1" applyBorder="1"/>
    <xf numFmtId="41" fontId="5" fillId="37" borderId="0" xfId="0" applyNumberFormat="1" applyFont="1" applyFill="1" applyAlignment="1">
      <alignment horizontal="right"/>
    </xf>
    <xf numFmtId="41" fontId="5" fillId="37" borderId="0" xfId="0" quotePrefix="1" applyNumberFormat="1" applyFont="1" applyFill="1" applyBorder="1" applyAlignment="1">
      <alignment horizontal="right"/>
    </xf>
    <xf numFmtId="41" fontId="11" fillId="37" borderId="0" xfId="0" applyNumberFormat="1" applyFont="1" applyFill="1" applyAlignment="1">
      <alignment horizontal="right"/>
    </xf>
    <xf numFmtId="41" fontId="5" fillId="0" borderId="22" xfId="0" applyNumberFormat="1" applyFont="1" applyFill="1" applyBorder="1" applyAlignment="1">
      <alignment horizontal="right"/>
    </xf>
    <xf numFmtId="41" fontId="19" fillId="37" borderId="0" xfId="0" quotePrefix="1" applyNumberFormat="1" applyFont="1" applyFill="1" applyBorder="1" applyAlignment="1"/>
    <xf numFmtId="41" fontId="5" fillId="37" borderId="0" xfId="0" applyNumberFormat="1" applyFont="1" applyFill="1" applyBorder="1" applyAlignment="1"/>
    <xf numFmtId="41" fontId="5" fillId="0" borderId="22" xfId="0" quotePrefix="1" applyNumberFormat="1" applyFont="1" applyFill="1" applyBorder="1" applyAlignment="1"/>
    <xf numFmtId="49" fontId="0" fillId="0" borderId="0" xfId="7" applyNumberFormat="1" applyFont="1" applyAlignment="1"/>
    <xf numFmtId="41" fontId="10" fillId="0" borderId="4" xfId="0" applyNumberFormat="1" applyFont="1" applyBorder="1" applyAlignment="1"/>
    <xf numFmtId="41" fontId="11" fillId="0" borderId="4" xfId="0" applyNumberFormat="1" applyFont="1" applyBorder="1" applyAlignment="1"/>
    <xf numFmtId="164" fontId="0" fillId="0" borderId="0" xfId="0" applyNumberFormat="1" applyFont="1" applyAlignment="1" applyProtection="1">
      <protection locked="0"/>
    </xf>
    <xf numFmtId="164" fontId="0" fillId="0" borderId="0" xfId="0" applyNumberFormat="1" applyFont="1" applyAlignment="1"/>
    <xf numFmtId="42" fontId="19" fillId="0" borderId="0" xfId="59991" applyNumberFormat="1" applyFont="1" applyFill="1" applyBorder="1"/>
    <xf numFmtId="42" fontId="20" fillId="0" borderId="0" xfId="60104" applyNumberFormat="1" applyFont="1" applyFill="1" applyBorder="1"/>
    <xf numFmtId="164" fontId="141" fillId="0" borderId="0" xfId="0" applyNumberFormat="1" applyFont="1" applyAlignment="1">
      <alignment horizontal="fill"/>
    </xf>
    <xf numFmtId="0" fontId="10" fillId="0" borderId="0" xfId="0" applyFont="1" applyFill="1" applyAlignment="1">
      <alignment horizontal="right"/>
    </xf>
    <xf numFmtId="0" fontId="10" fillId="0" borderId="0" xfId="14" applyFont="1" applyAlignment="1">
      <alignment horizontal="right"/>
    </xf>
    <xf numFmtId="164" fontId="10" fillId="0" borderId="0" xfId="0" applyNumberFormat="1" applyFont="1" applyBorder="1" applyAlignment="1">
      <alignment horizontal="center"/>
    </xf>
    <xf numFmtId="0" fontId="0" fillId="0" borderId="0" xfId="0" applyAlignment="1"/>
    <xf numFmtId="49" fontId="5" fillId="0" borderId="0" xfId="0" applyNumberFormat="1" applyFont="1" applyAlignment="1"/>
    <xf numFmtId="164" fontId="10" fillId="0" borderId="22" xfId="0" applyNumberFormat="1" applyFont="1" applyBorder="1" applyAlignment="1">
      <alignment horizontal="center"/>
    </xf>
    <xf numFmtId="49" fontId="19" fillId="0" borderId="22" xfId="0" applyNumberFormat="1" applyFont="1" applyBorder="1" applyAlignment="1">
      <alignment horizontal="center" wrapText="1"/>
    </xf>
    <xf numFmtId="165" fontId="10" fillId="0" borderId="22" xfId="0" applyNumberFormat="1" applyFont="1" applyBorder="1" applyAlignment="1">
      <alignment horizontal="center" wrapText="1"/>
    </xf>
    <xf numFmtId="42" fontId="29" fillId="0" borderId="22" xfId="0" applyNumberFormat="1" applyFont="1" applyBorder="1" applyAlignment="1" applyProtection="1"/>
    <xf numFmtId="0" fontId="60" fillId="0" borderId="22" xfId="0" applyFont="1" applyFill="1" applyBorder="1" applyAlignment="1">
      <alignment horizontal="centerContinuous"/>
    </xf>
    <xf numFmtId="0" fontId="0" fillId="0" borderId="0" xfId="0" applyFont="1" applyFill="1" applyAlignment="1">
      <alignment horizontal="center"/>
    </xf>
    <xf numFmtId="0" fontId="0" fillId="0" borderId="0" xfId="0" quotePrefix="1" applyFont="1" applyFill="1"/>
    <xf numFmtId="42" fontId="0" fillId="0" borderId="0" xfId="0" applyNumberFormat="1" applyFont="1" applyFill="1"/>
    <xf numFmtId="41" fontId="0" fillId="0" borderId="0" xfId="0" applyNumberFormat="1" applyFont="1" applyFill="1"/>
    <xf numFmtId="41" fontId="0" fillId="0" borderId="0" xfId="0" quotePrefix="1" applyNumberFormat="1" applyFont="1" applyFill="1" applyAlignment="1">
      <alignment horizontal="center"/>
    </xf>
    <xf numFmtId="41" fontId="0" fillId="0" borderId="0" xfId="0" applyNumberFormat="1" applyFont="1" applyFill="1" applyBorder="1"/>
    <xf numFmtId="41" fontId="0" fillId="0" borderId="0" xfId="0" applyNumberFormat="1" applyFont="1" applyFill="1" applyAlignment="1">
      <alignment horizontal="right"/>
    </xf>
    <xf numFmtId="43" fontId="0" fillId="0" borderId="0" xfId="0" applyNumberFormat="1" applyFont="1" applyFill="1"/>
    <xf numFmtId="0" fontId="0" fillId="0" borderId="0" xfId="0" quotePrefix="1" applyFont="1" applyFill="1" applyAlignment="1">
      <alignment horizontal="center"/>
    </xf>
    <xf numFmtId="0" fontId="71" fillId="0" borderId="0" xfId="0" applyFont="1" applyFill="1"/>
    <xf numFmtId="41" fontId="0" fillId="0" borderId="0" xfId="20" quotePrefix="1" applyNumberFormat="1" applyFont="1" applyFill="1" applyBorder="1" applyAlignment="1">
      <alignment horizontal="center"/>
    </xf>
    <xf numFmtId="0" fontId="0" fillId="0" borderId="0" xfId="36083" applyNumberFormat="1" applyFont="1" applyFill="1" applyAlignment="1">
      <alignment vertical="top"/>
    </xf>
    <xf numFmtId="0" fontId="0" fillId="0" borderId="0" xfId="36083" applyNumberFormat="1" applyFont="1" applyFill="1"/>
    <xf numFmtId="0" fontId="0" fillId="0" borderId="0" xfId="36083" applyFont="1" applyFill="1"/>
    <xf numFmtId="43" fontId="0" fillId="0" borderId="0" xfId="36083" applyNumberFormat="1" applyFont="1" applyFill="1"/>
    <xf numFmtId="42" fontId="0" fillId="0" borderId="0" xfId="36083" applyNumberFormat="1" applyFont="1" applyFill="1"/>
    <xf numFmtId="0" fontId="35" fillId="0" borderId="0" xfId="36083" applyFont="1" applyFill="1" applyAlignment="1">
      <alignment horizontal="center"/>
    </xf>
    <xf numFmtId="37" fontId="10" fillId="0" borderId="0" xfId="0" applyNumberFormat="1" applyFont="1" applyAlignment="1">
      <alignment horizontal="left"/>
    </xf>
    <xf numFmtId="172" fontId="19" fillId="0" borderId="0" xfId="60076" applyNumberFormat="1" applyFont="1" applyAlignment="1"/>
    <xf numFmtId="172" fontId="19" fillId="0" borderId="0" xfId="60076" applyNumberFormat="1" applyFont="1" applyAlignment="1">
      <alignment horizontal="center"/>
    </xf>
    <xf numFmtId="172" fontId="5" fillId="0" borderId="4" xfId="60076" applyNumberFormat="1" applyFont="1" applyBorder="1" applyAlignment="1"/>
    <xf numFmtId="172" fontId="5" fillId="0" borderId="0" xfId="60076" applyNumberFormat="1" applyFont="1"/>
    <xf numFmtId="42" fontId="5" fillId="0" borderId="22" xfId="60076" applyNumberFormat="1" applyFont="1" applyBorder="1" applyAlignment="1">
      <alignment horizontal="right"/>
    </xf>
    <xf numFmtId="41" fontId="5" fillId="0" borderId="22" xfId="0" applyNumberFormat="1" applyFont="1" applyBorder="1" applyAlignment="1">
      <alignment horizontal="right"/>
    </xf>
    <xf numFmtId="41" fontId="5" fillId="0" borderId="0" xfId="60076" applyNumberFormat="1" applyFont="1" applyAlignment="1">
      <alignment horizontal="center"/>
    </xf>
    <xf numFmtId="41" fontId="19" fillId="0" borderId="3" xfId="60076" applyNumberFormat="1" applyFont="1" applyBorder="1"/>
    <xf numFmtId="172" fontId="5" fillId="0" borderId="0" xfId="60076" applyNumberFormat="1" applyFont="1" applyBorder="1" applyAlignment="1"/>
    <xf numFmtId="172" fontId="5" fillId="0" borderId="0" xfId="60076" applyNumberFormat="1" applyFont="1" applyAlignment="1">
      <alignment horizontal="right"/>
    </xf>
    <xf numFmtId="41" fontId="0" fillId="0" borderId="22" xfId="60076" applyNumberFormat="1" applyFont="1" applyFill="1" applyBorder="1" applyAlignment="1">
      <alignment horizontal="right"/>
    </xf>
    <xf numFmtId="41" fontId="19" fillId="0" borderId="4" xfId="0" applyNumberFormat="1" applyFont="1" applyBorder="1" applyAlignment="1"/>
    <xf numFmtId="42" fontId="19" fillId="0" borderId="14" xfId="60076" applyNumberFormat="1" applyFont="1" applyBorder="1" applyAlignment="1"/>
    <xf numFmtId="164" fontId="0" fillId="0" borderId="0" xfId="60087" applyNumberFormat="1" applyFont="1" applyAlignment="1" applyProtection="1">
      <protection locked="0"/>
    </xf>
    <xf numFmtId="43" fontId="5" fillId="0" borderId="0" xfId="60076" applyFont="1" applyAlignment="1">
      <alignment horizontal="right"/>
    </xf>
    <xf numFmtId="164" fontId="19" fillId="0" borderId="0" xfId="59990" quotePrefix="1" applyNumberFormat="1" applyFont="1" applyAlignment="1">
      <alignment horizontal="left"/>
    </xf>
    <xf numFmtId="43" fontId="19" fillId="0" borderId="0" xfId="60076" applyFont="1" applyAlignment="1">
      <alignment horizontal="right"/>
    </xf>
    <xf numFmtId="43" fontId="19" fillId="0" borderId="0" xfId="60076" quotePrefix="1" applyFont="1" applyAlignment="1">
      <alignment horizontal="center"/>
    </xf>
    <xf numFmtId="0" fontId="5" fillId="0" borderId="4" xfId="59990" applyNumberFormat="1" applyFont="1" applyBorder="1"/>
    <xf numFmtId="0" fontId="5" fillId="0" borderId="0" xfId="59990" applyNumberFormat="1" applyFont="1" applyBorder="1" applyAlignment="1"/>
    <xf numFmtId="43" fontId="5" fillId="0" borderId="4" xfId="60076" applyFont="1" applyBorder="1" applyAlignment="1">
      <alignment horizontal="right"/>
    </xf>
    <xf numFmtId="43" fontId="5" fillId="0" borderId="0" xfId="60076" applyFont="1" applyBorder="1" applyAlignment="1">
      <alignment horizontal="right"/>
    </xf>
    <xf numFmtId="42" fontId="5" fillId="0" borderId="0" xfId="60076" applyNumberFormat="1" applyFont="1" applyFill="1" applyAlignment="1">
      <alignment horizontal="center"/>
    </xf>
    <xf numFmtId="41" fontId="5" fillId="0" borderId="0" xfId="60076" applyNumberFormat="1" applyFont="1" applyBorder="1" applyAlignment="1">
      <alignment horizontal="right"/>
    </xf>
    <xf numFmtId="41" fontId="5" fillId="0" borderId="0" xfId="60076" applyNumberFormat="1" applyFont="1" applyFill="1" applyAlignment="1">
      <alignment horizontal="center"/>
    </xf>
    <xf numFmtId="41" fontId="5" fillId="0" borderId="0" xfId="60076" applyNumberFormat="1" applyFont="1" applyAlignment="1">
      <alignment horizontal="right"/>
    </xf>
    <xf numFmtId="41" fontId="19" fillId="0" borderId="8" xfId="60076" applyNumberFormat="1" applyFont="1" applyBorder="1" applyAlignment="1"/>
    <xf numFmtId="43" fontId="5" fillId="0" borderId="0" xfId="60076" applyFont="1" applyFill="1" applyAlignment="1">
      <alignment horizontal="center"/>
    </xf>
    <xf numFmtId="41" fontId="5" fillId="0" borderId="22" xfId="59990" applyNumberFormat="1" applyFont="1" applyBorder="1" applyAlignment="1"/>
    <xf numFmtId="43" fontId="19" fillId="0" borderId="0" xfId="60076" applyFont="1" applyBorder="1" applyAlignment="1">
      <alignment horizontal="right"/>
    </xf>
    <xf numFmtId="42" fontId="19" fillId="0" borderId="9" xfId="59990" applyNumberFormat="1" applyFont="1" applyBorder="1"/>
    <xf numFmtId="0" fontId="5" fillId="16" borderId="0" xfId="14" applyNumberFormat="1" applyFont="1" applyFill="1" applyBorder="1" applyAlignment="1"/>
    <xf numFmtId="3" fontId="5" fillId="16" borderId="0" xfId="14" applyNumberFormat="1" applyFont="1" applyFill="1" applyAlignment="1">
      <alignment horizontal="right"/>
    </xf>
    <xf numFmtId="3" fontId="5" fillId="16" borderId="4" xfId="14" applyNumberFormat="1" applyFont="1" applyFill="1" applyBorder="1" applyAlignment="1"/>
    <xf numFmtId="3" fontId="5" fillId="16" borderId="0" xfId="14" applyNumberFormat="1" applyFont="1" applyFill="1" applyBorder="1" applyAlignment="1">
      <alignment horizontal="right"/>
    </xf>
    <xf numFmtId="3" fontId="5" fillId="16" borderId="0" xfId="14" applyNumberFormat="1" applyFont="1" applyFill="1" applyBorder="1" applyAlignment="1"/>
    <xf numFmtId="0" fontId="19" fillId="16" borderId="0" xfId="14" applyNumberFormat="1" applyFont="1" applyFill="1" applyAlignment="1">
      <alignment horizontal="left"/>
    </xf>
    <xf numFmtId="0" fontId="5" fillId="16" borderId="0" xfId="14" applyNumberFormat="1" applyFont="1" applyFill="1" applyAlignment="1"/>
    <xf numFmtId="3" fontId="5" fillId="16" borderId="0" xfId="14" applyNumberFormat="1" applyFont="1" applyFill="1" applyAlignment="1"/>
    <xf numFmtId="0" fontId="10" fillId="16" borderId="0" xfId="14" applyNumberFormat="1" applyFont="1" applyFill="1" applyAlignment="1">
      <alignment horizontal="left"/>
    </xf>
    <xf numFmtId="42" fontId="5" fillId="16" borderId="0" xfId="44020" applyNumberFormat="1" applyFont="1" applyFill="1" applyBorder="1" applyAlignment="1"/>
    <xf numFmtId="41" fontId="5" fillId="16" borderId="0" xfId="44020" applyNumberFormat="1" applyFont="1" applyFill="1" applyBorder="1" applyAlignment="1"/>
    <xf numFmtId="41" fontId="5" fillId="16" borderId="0" xfId="14" applyNumberFormat="1" applyFont="1" applyFill="1" applyAlignment="1">
      <alignment horizontal="right"/>
    </xf>
    <xf numFmtId="41" fontId="5" fillId="16" borderId="0" xfId="14" applyNumberFormat="1" applyFont="1" applyFill="1" applyBorder="1" applyAlignment="1">
      <alignment horizontal="center"/>
    </xf>
    <xf numFmtId="41" fontId="5" fillId="16" borderId="0" xfId="14" applyNumberFormat="1" applyFont="1" applyFill="1" applyAlignment="1"/>
    <xf numFmtId="41" fontId="5" fillId="16" borderId="0" xfId="14" applyNumberFormat="1" applyFont="1" applyFill="1" applyAlignment="1">
      <alignment horizontal="center"/>
    </xf>
    <xf numFmtId="0" fontId="19" fillId="16" borderId="0" xfId="14" applyNumberFormat="1" applyFont="1" applyFill="1" applyAlignment="1"/>
    <xf numFmtId="41" fontId="19" fillId="16" borderId="0" xfId="14" applyNumberFormat="1" applyFont="1" applyFill="1" applyBorder="1" applyAlignment="1"/>
    <xf numFmtId="41" fontId="5" fillId="16" borderId="0" xfId="14" applyNumberFormat="1" applyFont="1" applyFill="1" applyBorder="1" applyAlignment="1">
      <alignment horizontal="right"/>
    </xf>
    <xf numFmtId="171" fontId="5" fillId="16" borderId="0" xfId="14" applyNumberFormat="1" applyFont="1" applyFill="1" applyAlignment="1"/>
    <xf numFmtId="42" fontId="19" fillId="16" borderId="10" xfId="14" applyNumberFormat="1" applyFont="1" applyFill="1" applyBorder="1" applyAlignment="1"/>
    <xf numFmtId="42" fontId="5" fillId="16" borderId="0" xfId="14" applyNumberFormat="1" applyFont="1" applyFill="1" applyAlignment="1">
      <alignment horizontal="right"/>
    </xf>
    <xf numFmtId="42" fontId="19" fillId="16" borderId="0" xfId="14" applyNumberFormat="1" applyFont="1" applyFill="1" applyBorder="1" applyAlignment="1"/>
    <xf numFmtId="43" fontId="0" fillId="0" borderId="0" xfId="0" applyNumberFormat="1" applyFont="1" applyFill="1" applyAlignment="1"/>
    <xf numFmtId="3" fontId="19" fillId="0" borderId="0" xfId="0" quotePrefix="1" applyNumberFormat="1" applyFont="1" applyBorder="1" applyAlignment="1">
      <alignment horizontal="center"/>
    </xf>
    <xf numFmtId="41" fontId="19" fillId="0" borderId="25" xfId="0" applyNumberFormat="1" applyFont="1" applyFill="1" applyBorder="1" applyAlignment="1"/>
    <xf numFmtId="0" fontId="0" fillId="0" borderId="0" xfId="0" quotePrefix="1" applyNumberFormat="1" applyFont="1" applyFill="1" applyAlignment="1">
      <alignment horizontal="left"/>
    </xf>
    <xf numFmtId="173" fontId="5" fillId="0" borderId="0" xfId="0" applyNumberFormat="1" applyFont="1" applyFill="1" applyAlignment="1"/>
    <xf numFmtId="180" fontId="5" fillId="0" borderId="0" xfId="0" applyNumberFormat="1" applyFont="1" applyFill="1" applyAlignment="1"/>
    <xf numFmtId="181" fontId="5" fillId="0" borderId="0" xfId="0" applyNumberFormat="1" applyFont="1" applyFill="1" applyAlignment="1"/>
    <xf numFmtId="0" fontId="0" fillId="0" borderId="0" xfId="0" applyNumberFormat="1" applyFont="1" applyFill="1" applyAlignment="1"/>
    <xf numFmtId="0" fontId="19" fillId="0" borderId="0" xfId="0" applyNumberFormat="1" applyFont="1" applyFill="1" applyAlignment="1" applyProtection="1">
      <alignment horizontal="centerContinuous"/>
      <protection locked="0"/>
    </xf>
    <xf numFmtId="0" fontId="5" fillId="0" borderId="0" xfId="0" applyNumberFormat="1" applyFont="1" applyFill="1" applyAlignment="1">
      <alignment horizontal="centerContinuous"/>
    </xf>
    <xf numFmtId="0" fontId="19" fillId="0" borderId="0" xfId="0" applyNumberFormat="1" applyFont="1" applyFill="1" applyAlignment="1">
      <alignment horizontal="centerContinuous"/>
    </xf>
    <xf numFmtId="0" fontId="19" fillId="0" borderId="22" xfId="0" applyNumberFormat="1" applyFont="1" applyFill="1" applyBorder="1" applyAlignment="1">
      <alignment horizontal="center"/>
    </xf>
    <xf numFmtId="0" fontId="19" fillId="0" borderId="22" xfId="0" applyNumberFormat="1" applyFont="1" applyFill="1" applyBorder="1" applyAlignment="1"/>
    <xf numFmtId="0" fontId="0" fillId="0" borderId="0" xfId="0" applyFill="1" applyAlignment="1"/>
    <xf numFmtId="173" fontId="0" fillId="0" borderId="0" xfId="0" applyNumberFormat="1" applyFill="1" applyAlignment="1"/>
    <xf numFmtId="0" fontId="0" fillId="0" borderId="0" xfId="0" applyFill="1" applyAlignment="1">
      <alignment horizontal="left"/>
    </xf>
    <xf numFmtId="0" fontId="5" fillId="0" borderId="0" xfId="0" applyFont="1" applyFill="1" applyBorder="1" applyAlignment="1">
      <alignment horizontal="center"/>
    </xf>
    <xf numFmtId="176" fontId="0" fillId="0" borderId="0" xfId="0" applyNumberFormat="1" applyFont="1" applyFill="1" applyAlignment="1"/>
    <xf numFmtId="4" fontId="0" fillId="0" borderId="0" xfId="60074" applyNumberFormat="1" applyFont="1" applyAlignment="1"/>
    <xf numFmtId="3" fontId="8" fillId="0" borderId="0" xfId="60074" applyFont="1" applyAlignment="1"/>
    <xf numFmtId="0" fontId="8" fillId="0" borderId="0" xfId="0" applyFont="1" applyFill="1" applyAlignment="1">
      <alignment horizontal="left"/>
    </xf>
    <xf numFmtId="41" fontId="5" fillId="0" borderId="0" xfId="0" applyNumberFormat="1" applyFont="1" applyFill="1" applyAlignment="1"/>
    <xf numFmtId="41" fontId="143" fillId="0" borderId="0" xfId="0" quotePrefix="1" applyNumberFormat="1" applyFont="1" applyFill="1" applyAlignment="1">
      <alignment horizontal="center"/>
    </xf>
    <xf numFmtId="42" fontId="143" fillId="0" borderId="0" xfId="0" quotePrefix="1" applyNumberFormat="1" applyFont="1" applyFill="1" applyAlignment="1">
      <alignment horizontal="center"/>
    </xf>
    <xf numFmtId="41" fontId="5" fillId="0" borderId="0" xfId="0" applyNumberFormat="1" applyFont="1" applyFill="1" applyAlignment="1"/>
    <xf numFmtId="41" fontId="143" fillId="0" borderId="22" xfId="0" quotePrefix="1" applyNumberFormat="1" applyFont="1" applyFill="1" applyBorder="1" applyAlignment="1">
      <alignment horizontal="center"/>
    </xf>
    <xf numFmtId="49" fontId="26" fillId="0" borderId="0" xfId="0" quotePrefix="1" applyNumberFormat="1" applyFont="1" applyFill="1" applyAlignment="1"/>
    <xf numFmtId="3" fontId="0" fillId="0" borderId="0" xfId="0" applyNumberFormat="1" applyFont="1" applyFill="1" applyAlignment="1">
      <alignment horizontal="right"/>
    </xf>
    <xf numFmtId="42" fontId="21" fillId="0" borderId="0" xfId="0" quotePrefix="1" applyNumberFormat="1" applyFont="1" applyFill="1" applyAlignment="1">
      <alignment horizontal="center"/>
    </xf>
    <xf numFmtId="42" fontId="0" fillId="0" borderId="0" xfId="0" applyNumberFormat="1" applyFont="1" applyFill="1" applyAlignment="1">
      <alignment horizontal="right"/>
    </xf>
    <xf numFmtId="41" fontId="21" fillId="0" borderId="0" xfId="0" quotePrefix="1" applyNumberFormat="1" applyFont="1" applyFill="1" applyAlignment="1">
      <alignment horizontal="center"/>
    </xf>
    <xf numFmtId="42" fontId="86" fillId="0" borderId="0" xfId="0" quotePrefix="1" applyNumberFormat="1" applyFont="1" applyFill="1" applyAlignment="1">
      <alignment horizontal="center"/>
    </xf>
    <xf numFmtId="42" fontId="144" fillId="0" borderId="0" xfId="0" quotePrefix="1" applyNumberFormat="1" applyFont="1" applyFill="1" applyAlignment="1">
      <alignment horizontal="center"/>
    </xf>
    <xf numFmtId="41" fontId="144" fillId="0" borderId="0" xfId="0" quotePrefix="1" applyNumberFormat="1" applyFont="1" applyFill="1" applyAlignment="1">
      <alignment horizontal="center"/>
    </xf>
    <xf numFmtId="41" fontId="29" fillId="0" borderId="25" xfId="0" applyNumberFormat="1" applyFont="1" applyBorder="1" applyAlignment="1" applyProtection="1"/>
    <xf numFmtId="41" fontId="20" fillId="0" borderId="8" xfId="0" applyNumberFormat="1" applyFont="1" applyFill="1" applyBorder="1" applyAlignment="1" applyProtection="1"/>
    <xf numFmtId="41" fontId="20" fillId="0" borderId="0" xfId="0" applyNumberFormat="1" applyFont="1" applyFill="1" applyBorder="1" applyAlignment="1" applyProtection="1"/>
    <xf numFmtId="41" fontId="86" fillId="0" borderId="0" xfId="0" quotePrefix="1" applyNumberFormat="1" applyFont="1" applyFill="1" applyAlignment="1">
      <alignment horizontal="center"/>
    </xf>
    <xf numFmtId="0" fontId="34" fillId="0" borderId="0" xfId="0" applyNumberFormat="1" applyFont="1" applyFill="1" applyAlignment="1"/>
    <xf numFmtId="43" fontId="8" fillId="0" borderId="0" xfId="0" applyNumberFormat="1" applyFont="1" applyAlignment="1">
      <alignment horizontal="right"/>
    </xf>
    <xf numFmtId="0" fontId="7" fillId="0" borderId="0" xfId="36083" applyFont="1"/>
    <xf numFmtId="0" fontId="8" fillId="0" borderId="0" xfId="36083" applyFont="1"/>
    <xf numFmtId="0" fontId="8" fillId="0" borderId="0" xfId="36083" applyFont="1" applyBorder="1"/>
    <xf numFmtId="0" fontId="8" fillId="0" borderId="16" xfId="36083" applyFont="1" applyBorder="1"/>
    <xf numFmtId="0" fontId="7" fillId="0" borderId="2" xfId="36083" applyFont="1" applyBorder="1" applyAlignment="1">
      <alignment horizontal="center"/>
    </xf>
    <xf numFmtId="0" fontId="145" fillId="0" borderId="0" xfId="36083" applyFont="1"/>
    <xf numFmtId="0" fontId="145" fillId="0" borderId="0" xfId="36083" applyFont="1" applyBorder="1"/>
    <xf numFmtId="0" fontId="145" fillId="0" borderId="16" xfId="36083" applyFont="1" applyBorder="1"/>
    <xf numFmtId="0" fontId="7" fillId="0" borderId="0" xfId="36083" applyFont="1" applyBorder="1"/>
    <xf numFmtId="43" fontId="145" fillId="0" borderId="0" xfId="36083" applyNumberFormat="1" applyFont="1" applyAlignment="1">
      <alignment horizontal="right"/>
    </xf>
    <xf numFmtId="43" fontId="145" fillId="0" borderId="0" xfId="0" applyNumberFormat="1" applyFont="1"/>
    <xf numFmtId="43" fontId="145" fillId="0" borderId="0" xfId="36083" applyNumberFormat="1" applyFont="1"/>
    <xf numFmtId="43" fontId="8" fillId="0" borderId="0" xfId="36083" applyNumberFormat="1" applyFont="1" applyBorder="1"/>
    <xf numFmtId="43" fontId="8" fillId="0" borderId="0" xfId="36083" quotePrefix="1" applyNumberFormat="1" applyFont="1" applyAlignment="1">
      <alignment horizontal="right"/>
    </xf>
    <xf numFmtId="43" fontId="8" fillId="0" borderId="0" xfId="36083" applyNumberFormat="1" applyFont="1" applyAlignment="1">
      <alignment horizontal="right"/>
    </xf>
    <xf numFmtId="43" fontId="145" fillId="0" borderId="0" xfId="36083" applyNumberFormat="1" applyFont="1" applyAlignment="1">
      <alignment horizontal="right" vertical="top"/>
    </xf>
    <xf numFmtId="43" fontId="5" fillId="0" borderId="0" xfId="36083" applyNumberFormat="1" applyFont="1"/>
    <xf numFmtId="43" fontId="8" fillId="0" borderId="0" xfId="36083" applyNumberFormat="1" applyFont="1"/>
    <xf numFmtId="43" fontId="7" fillId="0" borderId="0" xfId="36083" applyNumberFormat="1" applyFont="1" applyAlignment="1">
      <alignment horizontal="center"/>
    </xf>
    <xf numFmtId="43" fontId="7" fillId="0" borderId="0" xfId="36083" applyNumberFormat="1" applyFont="1" applyBorder="1" applyAlignment="1">
      <alignment horizontal="center"/>
    </xf>
    <xf numFmtId="43" fontId="7" fillId="0" borderId="2" xfId="36083" quotePrefix="1" applyNumberFormat="1" applyFont="1" applyBorder="1" applyAlignment="1">
      <alignment horizontal="center"/>
    </xf>
    <xf numFmtId="43" fontId="7" fillId="0" borderId="2" xfId="36083" applyNumberFormat="1" applyFont="1" applyBorder="1" applyAlignment="1">
      <alignment horizontal="center"/>
    </xf>
    <xf numFmtId="43" fontId="145" fillId="0" borderId="0" xfId="36083" applyNumberFormat="1" applyFont="1" applyBorder="1"/>
    <xf numFmtId="43" fontId="8" fillId="0" borderId="0" xfId="0" applyNumberFormat="1" applyFont="1" applyAlignment="1"/>
    <xf numFmtId="43" fontId="8" fillId="0" borderId="0" xfId="36083" quotePrefix="1" applyNumberFormat="1" applyFont="1" applyAlignment="1">
      <alignment horizontal="center"/>
    </xf>
    <xf numFmtId="43" fontId="145" fillId="0" borderId="0" xfId="0" applyNumberFormat="1" applyFont="1" applyAlignment="1">
      <alignment horizontal="right"/>
    </xf>
    <xf numFmtId="43" fontId="8" fillId="0" borderId="0" xfId="36083" quotePrefix="1" applyNumberFormat="1" applyFont="1" applyAlignment="1"/>
    <xf numFmtId="43" fontId="8" fillId="0" borderId="0" xfId="36083" applyNumberFormat="1" applyFont="1" applyFill="1"/>
    <xf numFmtId="43" fontId="8" fillId="0" borderId="0" xfId="36083" applyNumberFormat="1" applyFont="1" applyFill="1" applyBorder="1"/>
    <xf numFmtId="43" fontId="8" fillId="0" borderId="0" xfId="36083" applyNumberFormat="1" applyFont="1" applyFill="1" applyAlignment="1">
      <alignment horizontal="right"/>
    </xf>
    <xf numFmtId="172" fontId="5" fillId="0" borderId="0" xfId="0" applyNumberFormat="1" applyFont="1" applyFill="1"/>
    <xf numFmtId="44" fontId="7" fillId="0" borderId="0" xfId="60913" applyFont="1" applyAlignment="1">
      <alignment horizontal="right"/>
    </xf>
    <xf numFmtId="44" fontId="8" fillId="0" borderId="0" xfId="60913" applyFont="1" applyAlignment="1">
      <alignment horizontal="right"/>
    </xf>
    <xf numFmtId="44" fontId="8" fillId="0" borderId="0" xfId="60913" applyFont="1" applyAlignment="1"/>
    <xf numFmtId="44" fontId="8" fillId="0" borderId="0" xfId="60913" applyFont="1" applyBorder="1"/>
    <xf numFmtId="44" fontId="8" fillId="0" borderId="16" xfId="60913" applyFont="1" applyBorder="1"/>
    <xf numFmtId="44" fontId="8" fillId="0" borderId="0" xfId="60913" applyFont="1"/>
    <xf numFmtId="44" fontId="7" fillId="0" borderId="10" xfId="60913" applyFont="1" applyBorder="1" applyAlignment="1">
      <alignment horizontal="right"/>
    </xf>
    <xf numFmtId="44" fontId="7" fillId="0" borderId="10" xfId="60913" applyFont="1" applyBorder="1"/>
    <xf numFmtId="44" fontId="7" fillId="0" borderId="0" xfId="60913" applyFont="1" applyBorder="1"/>
    <xf numFmtId="44" fontId="7" fillId="0" borderId="16" xfId="60913" applyFont="1" applyBorder="1"/>
    <xf numFmtId="0" fontId="35" fillId="0" borderId="0" xfId="0" applyNumberFormat="1" applyFont="1" applyFill="1" applyAlignment="1">
      <alignment horizontal="right"/>
    </xf>
    <xf numFmtId="0" fontId="66" fillId="0" borderId="0" xfId="0" applyNumberFormat="1" applyFont="1" applyFill="1" applyAlignment="1">
      <alignment horizontal="right"/>
    </xf>
    <xf numFmtId="41" fontId="16" fillId="0" borderId="3" xfId="0" applyNumberFormat="1" applyFont="1" applyBorder="1" applyAlignment="1" applyProtection="1">
      <alignment horizontal="right"/>
    </xf>
    <xf numFmtId="42" fontId="25" fillId="0" borderId="0" xfId="0" applyNumberFormat="1" applyFont="1" applyFill="1" applyAlignment="1"/>
    <xf numFmtId="41" fontId="19" fillId="0" borderId="0" xfId="0" applyNumberFormat="1" applyFont="1" applyAlignment="1">
      <alignment horizontal="right"/>
    </xf>
    <xf numFmtId="0" fontId="19" fillId="0" borderId="0" xfId="0" applyNumberFormat="1" applyFont="1" applyAlignment="1">
      <alignment horizontal="right"/>
    </xf>
    <xf numFmtId="43" fontId="5" fillId="0" borderId="22" xfId="0" applyNumberFormat="1" applyFont="1" applyFill="1" applyBorder="1" applyAlignment="1"/>
    <xf numFmtId="165" fontId="60" fillId="0" borderId="0" xfId="0" applyNumberFormat="1" applyFont="1" applyAlignment="1">
      <alignment horizontal="centerContinuous"/>
    </xf>
    <xf numFmtId="0" fontId="5" fillId="0" borderId="0" xfId="60912" applyFill="1" applyBorder="1" applyAlignment="1">
      <alignment horizontal="center"/>
    </xf>
    <xf numFmtId="42" fontId="5" fillId="0" borderId="0" xfId="19" applyNumberFormat="1" applyFont="1" applyFill="1"/>
    <xf numFmtId="0" fontId="5" fillId="0" borderId="0" xfId="60912" applyFill="1"/>
    <xf numFmtId="0" fontId="5" fillId="0" borderId="0" xfId="0" applyNumberFormat="1" applyFont="1" applyFill="1" applyAlignment="1"/>
    <xf numFmtId="3" fontId="10" fillId="0" borderId="0" xfId="14" quotePrefix="1" applyNumberFormat="1" applyFont="1" applyAlignment="1">
      <alignment horizontal="left"/>
    </xf>
    <xf numFmtId="3" fontId="10" fillId="0" borderId="0" xfId="14" applyNumberFormat="1" applyFont="1" applyAlignment="1">
      <alignment horizontal="left"/>
    </xf>
    <xf numFmtId="3" fontId="10" fillId="0" borderId="0" xfId="0" quotePrefix="1" applyNumberFormat="1" applyFont="1" applyFill="1" applyAlignment="1">
      <alignment horizontal="left"/>
    </xf>
    <xf numFmtId="3" fontId="6" fillId="0" borderId="0" xfId="10" quotePrefix="1" applyNumberFormat="1" applyFont="1" applyAlignment="1">
      <alignment horizontal="left"/>
    </xf>
    <xf numFmtId="3" fontId="6" fillId="0" borderId="0" xfId="0" applyNumberFormat="1" applyFont="1" applyFill="1" applyAlignment="1">
      <alignment horizontal="left"/>
    </xf>
    <xf numFmtId="0" fontId="0" fillId="0" borderId="0" xfId="0" applyAlignment="1"/>
    <xf numFmtId="0" fontId="19" fillId="0" borderId="22" xfId="0" applyFont="1" applyFill="1" applyBorder="1" applyAlignment="1">
      <alignment horizontal="center"/>
    </xf>
    <xf numFmtId="41" fontId="0" fillId="0" borderId="0" xfId="0" applyNumberFormat="1" applyFont="1" applyFill="1" applyAlignment="1"/>
    <xf numFmtId="41" fontId="5" fillId="0" borderId="0" xfId="0" applyNumberFormat="1" applyFont="1" applyFill="1" applyAlignment="1"/>
    <xf numFmtId="3" fontId="5" fillId="16" borderId="0" xfId="36083" applyNumberFormat="1" applyFont="1" applyFill="1" applyAlignment="1"/>
    <xf numFmtId="3" fontId="5" fillId="16" borderId="0" xfId="36083" applyNumberFormat="1" applyFont="1" applyFill="1" applyAlignment="1">
      <alignment horizontal="right"/>
    </xf>
    <xf numFmtId="0" fontId="35" fillId="16" borderId="0" xfId="36083" applyFill="1"/>
    <xf numFmtId="3" fontId="19" fillId="16" borderId="0" xfId="36083" applyNumberFormat="1" applyFont="1" applyFill="1" applyAlignment="1">
      <alignment horizontal="center"/>
    </xf>
    <xf numFmtId="41" fontId="5" fillId="37" borderId="0" xfId="36083" quotePrefix="1" applyNumberFormat="1" applyFont="1" applyFill="1" applyBorder="1" applyAlignment="1">
      <alignment horizontal="right"/>
    </xf>
    <xf numFmtId="0" fontId="5" fillId="16" borderId="0" xfId="36083" applyNumberFormat="1" applyFont="1" applyFill="1" applyAlignment="1"/>
    <xf numFmtId="3" fontId="19" fillId="16" borderId="0" xfId="36083" applyNumberFormat="1" applyFont="1" applyFill="1" applyAlignment="1">
      <alignment horizontal="right"/>
    </xf>
    <xf numFmtId="43" fontId="19" fillId="16" borderId="0" xfId="36083" applyNumberFormat="1" applyFont="1" applyFill="1" applyAlignment="1">
      <alignment horizontal="center"/>
    </xf>
    <xf numFmtId="43" fontId="19" fillId="0" borderId="0" xfId="36083" applyNumberFormat="1" applyFont="1" applyFill="1" applyAlignment="1">
      <alignment horizontal="center"/>
    </xf>
    <xf numFmtId="0" fontId="140" fillId="0" borderId="0" xfId="36083" applyFont="1" applyAlignment="1">
      <alignment horizontal="center"/>
    </xf>
    <xf numFmtId="0" fontId="19" fillId="16" borderId="0" xfId="36083" applyNumberFormat="1" applyFont="1" applyFill="1" applyBorder="1" applyAlignment="1"/>
    <xf numFmtId="3" fontId="5" fillId="16" borderId="0" xfId="36083" applyNumberFormat="1" applyFont="1" applyFill="1" applyBorder="1" applyAlignment="1">
      <alignment horizontal="right"/>
    </xf>
    <xf numFmtId="3" fontId="19" fillId="0" borderId="22" xfId="36083" quotePrefix="1" applyNumberFormat="1" applyFont="1" applyFill="1" applyBorder="1" applyAlignment="1">
      <alignment horizontal="center"/>
    </xf>
    <xf numFmtId="3" fontId="19" fillId="16" borderId="22" xfId="36083" applyNumberFormat="1" applyFont="1" applyFill="1" applyBorder="1" applyAlignment="1">
      <alignment horizontal="center"/>
    </xf>
    <xf numFmtId="3" fontId="19" fillId="16" borderId="0" xfId="36083" applyNumberFormat="1" applyFont="1" applyFill="1" applyBorder="1" applyAlignment="1">
      <alignment horizontal="right"/>
    </xf>
    <xf numFmtId="43" fontId="19" fillId="16" borderId="22" xfId="36083" applyNumberFormat="1" applyFont="1" applyFill="1" applyBorder="1" applyAlignment="1">
      <alignment horizontal="center"/>
    </xf>
    <xf numFmtId="3" fontId="19" fillId="16" borderId="0" xfId="36083" quotePrefix="1" applyNumberFormat="1" applyFont="1" applyFill="1" applyBorder="1" applyAlignment="1">
      <alignment horizontal="center"/>
    </xf>
    <xf numFmtId="3" fontId="19" fillId="16" borderId="22" xfId="36083" quotePrefix="1" applyNumberFormat="1" applyFont="1" applyFill="1" applyBorder="1" applyAlignment="1">
      <alignment horizontal="center"/>
    </xf>
    <xf numFmtId="42" fontId="5" fillId="16" borderId="0" xfId="36083" quotePrefix="1" applyNumberFormat="1" applyFont="1" applyFill="1" applyBorder="1" applyAlignment="1">
      <alignment horizontal="right"/>
    </xf>
    <xf numFmtId="42" fontId="5" fillId="16" borderId="0" xfId="36083" applyNumberFormat="1" applyFont="1" applyFill="1" applyBorder="1" applyAlignment="1"/>
    <xf numFmtId="42" fontId="5" fillId="16" borderId="0" xfId="17" applyNumberFormat="1" applyFont="1" applyFill="1" applyBorder="1" applyAlignment="1"/>
    <xf numFmtId="42" fontId="5" fillId="16" borderId="0" xfId="36083" applyNumberFormat="1" applyFont="1" applyFill="1" applyBorder="1" applyAlignment="1">
      <alignment horizontal="right"/>
    </xf>
    <xf numFmtId="42" fontId="5" fillId="16" borderId="0" xfId="59956" applyNumberFormat="1" applyFont="1" applyFill="1" applyBorder="1" applyAlignment="1">
      <alignment horizontal="right"/>
    </xf>
    <xf numFmtId="41" fontId="5" fillId="16" borderId="0" xfId="17" applyNumberFormat="1" applyFont="1" applyFill="1" applyBorder="1" applyAlignment="1"/>
    <xf numFmtId="41" fontId="5" fillId="16" borderId="0" xfId="33521" applyNumberFormat="1" applyFont="1" applyFill="1" applyAlignment="1">
      <alignment horizontal="center"/>
    </xf>
    <xf numFmtId="41" fontId="5" fillId="16" borderId="0" xfId="36083" applyNumberFormat="1" applyFont="1" applyFill="1" applyBorder="1" applyAlignment="1">
      <alignment horizontal="right"/>
    </xf>
    <xf numFmtId="41" fontId="5" fillId="16" borderId="0" xfId="33521" applyNumberFormat="1" applyFont="1" applyFill="1" applyBorder="1" applyAlignment="1"/>
    <xf numFmtId="41" fontId="5" fillId="16" borderId="0" xfId="17" quotePrefix="1" applyNumberFormat="1" applyFont="1" applyFill="1" applyBorder="1" applyAlignment="1"/>
    <xf numFmtId="41" fontId="5" fillId="16" borderId="0" xfId="33521" quotePrefix="1" applyNumberFormat="1" applyFont="1" applyFill="1" applyBorder="1" applyAlignment="1">
      <alignment horizontal="right"/>
    </xf>
    <xf numFmtId="41" fontId="19" fillId="16" borderId="25" xfId="14" applyNumberFormat="1" applyFont="1" applyFill="1" applyBorder="1" applyAlignment="1"/>
    <xf numFmtId="41" fontId="19" fillId="16" borderId="25" xfId="36083" applyNumberFormat="1" applyFont="1" applyFill="1" applyBorder="1" applyAlignment="1">
      <alignment horizontal="right"/>
    </xf>
    <xf numFmtId="171" fontId="19" fillId="16" borderId="0" xfId="14" applyNumberFormat="1" applyFont="1" applyFill="1" applyBorder="1" applyAlignment="1"/>
    <xf numFmtId="43" fontId="5" fillId="16" borderId="0" xfId="36083" applyNumberFormat="1" applyFont="1" applyFill="1" applyAlignment="1"/>
    <xf numFmtId="41" fontId="1" fillId="0" borderId="0" xfId="60914" applyNumberFormat="1" applyFont="1" applyFill="1"/>
    <xf numFmtId="0" fontId="21" fillId="0" borderId="0" xfId="0" applyNumberFormat="1" applyFont="1" applyFill="1" applyBorder="1" applyAlignment="1">
      <alignment vertical="top"/>
    </xf>
    <xf numFmtId="41" fontId="21" fillId="0" borderId="0" xfId="0" applyNumberFormat="1" applyFont="1" applyFill="1" applyBorder="1" applyAlignment="1">
      <alignment horizontal="left" vertical="top"/>
    </xf>
    <xf numFmtId="41" fontId="0" fillId="0" borderId="0" xfId="60076" applyNumberFormat="1" applyFont="1"/>
    <xf numFmtId="41" fontId="1" fillId="0" borderId="0" xfId="60915" applyNumberFormat="1" applyFont="1" applyFill="1"/>
    <xf numFmtId="41" fontId="0" fillId="0" borderId="0" xfId="60076" applyNumberFormat="1" applyFont="1" applyFill="1"/>
    <xf numFmtId="41" fontId="1" fillId="0" borderId="0" xfId="60916" applyNumberFormat="1" applyFont="1" applyFill="1"/>
    <xf numFmtId="41" fontId="19" fillId="0" borderId="25" xfId="18" applyNumberFormat="1" applyFont="1" applyFill="1" applyBorder="1" applyAlignment="1"/>
    <xf numFmtId="41" fontId="19" fillId="0" borderId="25" xfId="0" applyNumberFormat="1" applyFont="1" applyFill="1" applyBorder="1" applyAlignment="1">
      <alignment horizontal="right"/>
    </xf>
    <xf numFmtId="41" fontId="1" fillId="0" borderId="0" xfId="60917" applyNumberFormat="1" applyFont="1" applyFill="1"/>
    <xf numFmtId="0" fontId="41" fillId="0" borderId="0" xfId="0" applyFont="1" applyFill="1" applyAlignment="1">
      <alignment horizontal="right"/>
    </xf>
    <xf numFmtId="42" fontId="7" fillId="0" borderId="0" xfId="0" applyNumberFormat="1" applyFont="1" applyBorder="1"/>
    <xf numFmtId="0" fontId="0" fillId="0" borderId="0" xfId="0" applyNumberFormat="1" applyFont="1" applyAlignment="1"/>
    <xf numFmtId="41" fontId="0" fillId="0" borderId="0" xfId="0" applyNumberFormat="1" applyFont="1" applyFill="1" applyAlignment="1">
      <alignment horizontal="center" vertical="top"/>
    </xf>
    <xf numFmtId="41" fontId="0" fillId="0" borderId="0" xfId="0" quotePrefix="1" applyNumberFormat="1" applyFont="1" applyFill="1" applyAlignment="1"/>
    <xf numFmtId="0" fontId="0" fillId="0" borderId="0" xfId="0" quotePrefix="1" applyFont="1" applyFill="1" applyAlignment="1"/>
    <xf numFmtId="41" fontId="0" fillId="0" borderId="0" xfId="0" applyNumberFormat="1" applyFont="1" applyFill="1" applyAlignment="1">
      <alignment horizontal="right" vertical="top"/>
    </xf>
    <xf numFmtId="0" fontId="0" fillId="0" borderId="0" xfId="0" applyFont="1" applyFill="1" applyAlignment="1"/>
    <xf numFmtId="0" fontId="0" fillId="0" borderId="0" xfId="0" applyFont="1" applyFill="1" applyAlignment="1">
      <alignment horizontal="center" vertical="top"/>
    </xf>
    <xf numFmtId="0" fontId="19" fillId="0" borderId="0" xfId="0" applyFont="1" applyFill="1" applyAlignment="1">
      <alignment horizontal="right" vertical="top"/>
    </xf>
    <xf numFmtId="0" fontId="91" fillId="0" borderId="0" xfId="0" applyFont="1" applyFill="1" applyBorder="1" applyAlignment="1">
      <alignment horizontal="center"/>
    </xf>
    <xf numFmtId="0" fontId="19" fillId="0" borderId="0" xfId="0" applyNumberFormat="1" applyFont="1" applyFill="1" applyBorder="1" applyAlignment="1">
      <alignment horizontal="center"/>
    </xf>
    <xf numFmtId="0" fontId="19" fillId="0" borderId="0" xfId="0" applyFont="1" applyFill="1" applyAlignment="1">
      <alignment horizontal="centerContinuous" vertical="top"/>
    </xf>
    <xf numFmtId="0" fontId="92" fillId="0" borderId="0" xfId="0" applyFont="1" applyFill="1" applyAlignment="1">
      <alignment horizontal="centerContinuous" vertical="top"/>
    </xf>
    <xf numFmtId="0" fontId="19" fillId="0" borderId="0" xfId="0" quotePrefix="1" applyFont="1" applyFill="1" applyAlignment="1">
      <alignment horizontal="center" vertical="top"/>
    </xf>
    <xf numFmtId="0" fontId="19" fillId="0" borderId="0" xfId="0" quotePrefix="1" applyNumberFormat="1" applyFont="1" applyFill="1" applyAlignment="1">
      <alignment horizontal="center"/>
    </xf>
    <xf numFmtId="0" fontId="19" fillId="0" borderId="0" xfId="0" applyNumberFormat="1" applyFont="1" applyFill="1" applyAlignment="1">
      <alignment horizontal="center" vertical="top"/>
    </xf>
    <xf numFmtId="14" fontId="19" fillId="0" borderId="0" xfId="0" applyNumberFormat="1" applyFont="1"/>
    <xf numFmtId="14" fontId="19" fillId="0" borderId="0" xfId="0" applyNumberFormat="1" applyFont="1" applyFill="1" applyAlignment="1">
      <alignment horizontal="center" vertical="top"/>
    </xf>
    <xf numFmtId="41" fontId="0" fillId="0" borderId="0" xfId="20" quotePrefix="1" applyNumberFormat="1" applyFont="1" applyFill="1" applyAlignment="1"/>
    <xf numFmtId="0" fontId="0" fillId="0" borderId="0" xfId="0" applyNumberFormat="1" applyFont="1" applyFill="1" applyAlignment="1">
      <alignment horizontal="center"/>
    </xf>
    <xf numFmtId="0" fontId="0" fillId="0" borderId="0" xfId="0" quotePrefix="1" applyNumberFormat="1" applyFont="1" applyFill="1" applyAlignment="1"/>
    <xf numFmtId="0" fontId="19" fillId="0" borderId="0" xfId="0" quotePrefix="1" applyFont="1" applyFill="1" applyBorder="1" applyAlignment="1">
      <alignment horizontal="left"/>
    </xf>
    <xf numFmtId="0" fontId="0" fillId="0" borderId="0" xfId="0" applyFont="1" applyFill="1" applyBorder="1" applyAlignment="1"/>
    <xf numFmtId="165" fontId="19" fillId="0" borderId="0" xfId="0" applyNumberFormat="1" applyFont="1" applyFill="1" applyBorder="1" applyAlignment="1"/>
    <xf numFmtId="0" fontId="0" fillId="0" borderId="0" xfId="0" applyNumberFormat="1" applyFont="1" applyFill="1" applyBorder="1" applyAlignment="1"/>
    <xf numFmtId="0" fontId="91" fillId="0" borderId="0" xfId="0" quotePrefix="1" applyFont="1" applyFill="1" applyAlignment="1"/>
    <xf numFmtId="0" fontId="19" fillId="0" borderId="0" xfId="20" applyNumberFormat="1" applyFont="1" applyFill="1" applyAlignment="1">
      <alignment horizontal="center"/>
    </xf>
    <xf numFmtId="0" fontId="19" fillId="0" borderId="22" xfId="0" quotePrefix="1" applyFont="1" applyFill="1" applyBorder="1" applyAlignment="1">
      <alignment horizontal="centerContinuous"/>
    </xf>
    <xf numFmtId="0" fontId="60" fillId="0" borderId="22" xfId="0" applyFont="1" applyFill="1" applyBorder="1" applyAlignment="1">
      <alignment horizontal="centerContinuous" vertical="top"/>
    </xf>
    <xf numFmtId="0" fontId="19" fillId="0" borderId="22" xfId="0" applyNumberFormat="1" applyFont="1" applyFill="1" applyBorder="1" applyAlignment="1">
      <alignment horizontal="center" vertical="top"/>
    </xf>
    <xf numFmtId="0" fontId="19" fillId="0" borderId="0" xfId="0" applyNumberFormat="1" applyFont="1" applyFill="1" applyAlignment="1">
      <alignment horizontal="center"/>
    </xf>
    <xf numFmtId="0" fontId="19" fillId="0" borderId="22" xfId="0" quotePrefix="1" applyNumberFormat="1" applyFont="1" applyFill="1" applyBorder="1" applyAlignment="1">
      <alignment horizontal="center"/>
    </xf>
    <xf numFmtId="14" fontId="19" fillId="0" borderId="22" xfId="0" applyNumberFormat="1" applyFont="1" applyFill="1" applyBorder="1" applyAlignment="1">
      <alignment horizontal="center" vertical="top"/>
    </xf>
    <xf numFmtId="14" fontId="19" fillId="0" borderId="0" xfId="0" applyNumberFormat="1" applyFont="1" applyFill="1" applyAlignment="1">
      <alignment horizontal="center"/>
    </xf>
    <xf numFmtId="0" fontId="19" fillId="0" borderId="0" xfId="0" quotePrefix="1" applyFont="1" applyFill="1" applyAlignment="1">
      <alignment horizontal="centerContinuous"/>
    </xf>
    <xf numFmtId="0" fontId="19" fillId="0" borderId="0" xfId="0" applyNumberFormat="1" applyFont="1" applyFill="1" applyAlignment="1">
      <alignment horizontal="left"/>
    </xf>
    <xf numFmtId="0" fontId="91" fillId="0" borderId="0" xfId="0" applyFont="1" applyFill="1" applyAlignment="1"/>
    <xf numFmtId="0" fontId="91" fillId="0" borderId="0" xfId="0" applyFont="1" applyFill="1" applyAlignment="1">
      <alignment horizontal="center" vertical="top"/>
    </xf>
    <xf numFmtId="0" fontId="19" fillId="0" borderId="0" xfId="0" applyFont="1" applyFill="1" applyAlignment="1">
      <alignment horizontal="center" vertical="top"/>
    </xf>
    <xf numFmtId="0" fontId="19" fillId="0" borderId="22" xfId="0" applyFont="1" applyFill="1" applyBorder="1" applyAlignment="1">
      <alignment horizontal="centerContinuous" vertical="top"/>
    </xf>
    <xf numFmtId="0" fontId="19" fillId="0" borderId="22" xfId="20" applyNumberFormat="1" applyFont="1" applyFill="1" applyBorder="1" applyAlignment="1">
      <alignment horizontal="center"/>
    </xf>
    <xf numFmtId="14" fontId="19" fillId="0" borderId="22" xfId="20" applyNumberFormat="1" applyFont="1" applyFill="1" applyBorder="1" applyAlignment="1">
      <alignment horizontal="center"/>
    </xf>
    <xf numFmtId="14" fontId="19" fillId="0" borderId="0" xfId="0" applyNumberFormat="1" applyFont="1" applyAlignment="1">
      <alignment horizontal="center"/>
    </xf>
    <xf numFmtId="0" fontId="71" fillId="0" borderId="0" xfId="0" applyFont="1" applyFill="1" applyAlignment="1">
      <alignment horizontal="center" vertical="top"/>
    </xf>
    <xf numFmtId="0" fontId="138" fillId="0" borderId="0" xfId="0" quotePrefix="1" applyFont="1" applyFill="1"/>
    <xf numFmtId="0" fontId="138" fillId="0" borderId="0" xfId="0" quotePrefix="1" applyNumberFormat="1" applyFont="1" applyFill="1" applyAlignment="1"/>
    <xf numFmtId="0" fontId="138" fillId="0" borderId="0" xfId="0" applyNumberFormat="1" applyFont="1" applyFill="1"/>
    <xf numFmtId="41" fontId="0" fillId="0" borderId="0" xfId="0" applyNumberFormat="1" applyFont="1" applyFill="1" applyBorder="1" applyAlignment="1">
      <alignment horizontal="center"/>
    </xf>
    <xf numFmtId="0" fontId="0" fillId="0" borderId="0" xfId="0" applyNumberFormat="1" applyFont="1" applyFill="1"/>
    <xf numFmtId="0" fontId="19" fillId="0" borderId="0" xfId="0" applyNumberFormat="1" applyFont="1" applyFill="1" applyAlignment="1">
      <alignment horizontal="right" vertical="top"/>
    </xf>
    <xf numFmtId="0" fontId="19" fillId="0" borderId="0" xfId="0" quotePrefix="1" applyFont="1" applyFill="1"/>
    <xf numFmtId="0" fontId="19" fillId="0" borderId="0" xfId="0" applyNumberFormat="1" applyFont="1" applyFill="1"/>
    <xf numFmtId="165" fontId="19" fillId="0" borderId="0" xfId="0" applyNumberFormat="1" applyFont="1" applyFill="1"/>
    <xf numFmtId="165" fontId="19" fillId="0" borderId="0" xfId="0" quotePrefix="1" applyNumberFormat="1" applyFont="1" applyFill="1"/>
    <xf numFmtId="0" fontId="91" fillId="0" borderId="0" xfId="0" quotePrefix="1" applyFont="1" applyFill="1" applyAlignment="1">
      <alignment horizontal="center"/>
    </xf>
    <xf numFmtId="0" fontId="0" fillId="0" borderId="0" xfId="0" applyFont="1" applyFill="1" applyBorder="1" applyAlignment="1">
      <alignment horizontal="center"/>
    </xf>
    <xf numFmtId="0" fontId="19" fillId="0" borderId="0" xfId="0" applyFont="1" applyFill="1" applyAlignment="1">
      <alignment horizontal="left" vertical="top"/>
    </xf>
    <xf numFmtId="0" fontId="19" fillId="0" borderId="0" xfId="20" applyNumberFormat="1" applyFont="1" applyFill="1"/>
    <xf numFmtId="0" fontId="19" fillId="0" borderId="0" xfId="0" applyNumberFormat="1" applyFont="1"/>
    <xf numFmtId="0" fontId="19" fillId="0" borderId="0" xfId="0" quotePrefix="1" applyNumberFormat="1" applyFont="1" applyFill="1" applyAlignment="1"/>
    <xf numFmtId="0" fontId="0" fillId="0" borderId="0" xfId="0" applyNumberFormat="1"/>
    <xf numFmtId="165" fontId="19" fillId="0" borderId="0" xfId="0" quotePrefix="1" applyNumberFormat="1" applyFont="1" applyFill="1" applyAlignment="1"/>
    <xf numFmtId="14" fontId="19" fillId="0" borderId="22" xfId="0" quotePrefix="1" applyNumberFormat="1" applyFont="1" applyFill="1" applyBorder="1" applyAlignment="1">
      <alignment horizontal="center"/>
    </xf>
    <xf numFmtId="0" fontId="0" fillId="0" borderId="0" xfId="0" applyNumberFormat="1" applyAlignment="1"/>
    <xf numFmtId="0" fontId="115" fillId="0" borderId="0" xfId="60090" applyNumberFormat="1" applyFont="1" applyAlignment="1">
      <alignment horizontal="center"/>
    </xf>
    <xf numFmtId="0" fontId="72" fillId="0" borderId="0" xfId="60090" applyNumberFormat="1" applyFont="1" applyAlignment="1">
      <alignment horizontal="center"/>
    </xf>
    <xf numFmtId="0" fontId="9" fillId="0" borderId="0" xfId="60090" applyNumberFormat="1" applyFont="1" applyAlignment="1">
      <alignment horizontal="center"/>
    </xf>
    <xf numFmtId="0" fontId="72" fillId="0" borderId="0" xfId="0" applyFont="1" applyAlignment="1">
      <alignment horizontal="center"/>
    </xf>
    <xf numFmtId="0" fontId="72" fillId="0" borderId="0" xfId="0" applyFont="1"/>
    <xf numFmtId="0" fontId="5" fillId="0" borderId="0" xfId="0" applyFont="1" applyFill="1" applyBorder="1" applyAlignment="1">
      <alignment horizontal="center"/>
    </xf>
    <xf numFmtId="0" fontId="19" fillId="0" borderId="0" xfId="0" applyNumberFormat="1" applyFont="1" applyFill="1" applyAlignment="1">
      <alignment horizontal="right"/>
    </xf>
    <xf numFmtId="41" fontId="20" fillId="0" borderId="0" xfId="0" quotePrefix="1" applyNumberFormat="1" applyFont="1" applyFill="1" applyAlignment="1">
      <alignment horizontal="center"/>
    </xf>
    <xf numFmtId="42" fontId="8" fillId="0" borderId="0" xfId="0" applyNumberFormat="1" applyFont="1" applyFill="1" applyAlignment="1" applyProtection="1">
      <protection locked="0"/>
    </xf>
    <xf numFmtId="42" fontId="9" fillId="0" borderId="0" xfId="0" applyNumberFormat="1" applyFont="1" applyFill="1" applyAlignment="1">
      <alignment horizontal="center"/>
    </xf>
    <xf numFmtId="42" fontId="9" fillId="0" borderId="0" xfId="0" applyNumberFormat="1" applyFont="1" applyFill="1" applyAlignment="1"/>
    <xf numFmtId="42" fontId="8" fillId="0" borderId="0" xfId="0" applyNumberFormat="1" applyFont="1" applyFill="1" applyAlignment="1" applyProtection="1"/>
    <xf numFmtId="41" fontId="8" fillId="0" borderId="0" xfId="0" applyNumberFormat="1" applyFont="1" applyFill="1" applyAlignment="1" applyProtection="1">
      <protection locked="0"/>
    </xf>
    <xf numFmtId="41" fontId="9" fillId="0" borderId="0" xfId="0" applyNumberFormat="1" applyFont="1" applyFill="1"/>
    <xf numFmtId="41" fontId="9" fillId="0" borderId="0" xfId="0" applyNumberFormat="1" applyFont="1" applyFill="1" applyAlignment="1"/>
    <xf numFmtId="41" fontId="8" fillId="0" borderId="0" xfId="0" applyNumberFormat="1" applyFont="1" applyFill="1" applyAlignment="1" applyProtection="1"/>
    <xf numFmtId="41" fontId="8" fillId="0" borderId="4" xfId="0" applyNumberFormat="1" applyFont="1" applyFill="1" applyBorder="1" applyAlignment="1"/>
    <xf numFmtId="41" fontId="8" fillId="0" borderId="4" xfId="0" applyNumberFormat="1" applyFont="1" applyFill="1" applyBorder="1" applyAlignment="1" applyProtection="1"/>
    <xf numFmtId="41" fontId="7" fillId="0" borderId="4" xfId="0" applyNumberFormat="1" applyFont="1" applyFill="1" applyBorder="1" applyAlignment="1"/>
    <xf numFmtId="41" fontId="7" fillId="0" borderId="4" xfId="0" applyNumberFormat="1" applyFont="1" applyFill="1" applyBorder="1" applyAlignment="1" applyProtection="1"/>
    <xf numFmtId="41" fontId="8" fillId="0" borderId="0" xfId="0" applyNumberFormat="1" applyFont="1" applyFill="1" applyAlignment="1" applyProtection="1">
      <alignment horizontal="center"/>
      <protection locked="0"/>
    </xf>
    <xf numFmtId="41" fontId="8" fillId="0" borderId="0" xfId="0" quotePrefix="1" applyNumberFormat="1" applyFont="1" applyFill="1" applyAlignment="1" applyProtection="1">
      <alignment horizontal="center"/>
      <protection locked="0"/>
    </xf>
    <xf numFmtId="42" fontId="21" fillId="0" borderId="0" xfId="0" applyNumberFormat="1" applyFont="1" applyFill="1" applyAlignment="1">
      <alignment readingOrder="1"/>
    </xf>
    <xf numFmtId="42" fontId="8" fillId="0" borderId="0" xfId="0" applyNumberFormat="1" applyFont="1" applyFill="1" applyAlignment="1"/>
    <xf numFmtId="10" fontId="21" fillId="0" borderId="0" xfId="1" applyNumberFormat="1" applyFont="1" applyFill="1" applyBorder="1" applyAlignment="1"/>
    <xf numFmtId="10" fontId="8" fillId="0" borderId="0" xfId="1" applyNumberFormat="1" applyFont="1" applyFill="1" applyAlignment="1"/>
    <xf numFmtId="10" fontId="5" fillId="0" borderId="0" xfId="1" applyNumberFormat="1" applyFont="1" applyFill="1" applyAlignment="1"/>
    <xf numFmtId="41" fontId="21" fillId="0" borderId="0" xfId="0" applyNumberFormat="1" applyFont="1" applyFill="1" applyBorder="1" applyAlignment="1"/>
    <xf numFmtId="41" fontId="21" fillId="0" borderId="0" xfId="0" applyNumberFormat="1" applyFont="1" applyFill="1" applyAlignment="1">
      <alignment readingOrder="1"/>
    </xf>
    <xf numFmtId="10" fontId="5" fillId="0" borderId="0" xfId="1" applyNumberFormat="1" applyFont="1" applyFill="1" applyBorder="1" applyAlignment="1"/>
    <xf numFmtId="0" fontId="8" fillId="0" borderId="4" xfId="0" applyNumberFormat="1" applyFont="1" applyFill="1" applyBorder="1"/>
    <xf numFmtId="42" fontId="7" fillId="0" borderId="0" xfId="0" applyNumberFormat="1" applyFont="1" applyFill="1" applyAlignment="1"/>
    <xf numFmtId="42" fontId="5" fillId="0" borderId="0" xfId="7" applyNumberFormat="1" applyFont="1" applyFill="1" applyAlignment="1"/>
    <xf numFmtId="42" fontId="5" fillId="0" borderId="0" xfId="7" applyNumberFormat="1" applyFont="1" applyFill="1" applyAlignment="1">
      <alignment horizontal="right"/>
    </xf>
    <xf numFmtId="41" fontId="5" fillId="0" borderId="0" xfId="7" applyNumberFormat="1" applyFont="1" applyFill="1" applyAlignment="1"/>
    <xf numFmtId="37" fontId="5" fillId="0" borderId="0" xfId="7" applyNumberFormat="1" applyFont="1" applyFill="1" applyAlignment="1"/>
    <xf numFmtId="37" fontId="5" fillId="0" borderId="0" xfId="7" applyNumberFormat="1" applyFont="1" applyFill="1" applyBorder="1" applyAlignment="1"/>
    <xf numFmtId="41" fontId="19" fillId="0" borderId="4" xfId="7" applyNumberFormat="1" applyFont="1" applyFill="1" applyBorder="1" applyAlignment="1"/>
    <xf numFmtId="37" fontId="19" fillId="0" borderId="0" xfId="7" applyNumberFormat="1" applyFont="1" applyFill="1" applyBorder="1" applyAlignment="1"/>
    <xf numFmtId="41" fontId="8" fillId="0" borderId="4" xfId="7" applyNumberFormat="1" applyFont="1" applyFill="1" applyBorder="1"/>
    <xf numFmtId="37" fontId="8" fillId="0" borderId="0" xfId="7" applyNumberFormat="1" applyFont="1" applyFill="1" applyBorder="1"/>
    <xf numFmtId="41" fontId="8" fillId="0" borderId="0" xfId="7" applyNumberFormat="1" applyFont="1" applyFill="1" applyAlignment="1"/>
    <xf numFmtId="37" fontId="8" fillId="0" borderId="0" xfId="7" applyNumberFormat="1" applyFont="1" applyFill="1" applyAlignment="1"/>
    <xf numFmtId="41" fontId="5" fillId="0" borderId="0" xfId="7" quotePrefix="1" applyNumberFormat="1" applyFont="1" applyFill="1" applyBorder="1" applyAlignment="1">
      <alignment horizontal="center"/>
    </xf>
    <xf numFmtId="41" fontId="5" fillId="0" borderId="0" xfId="7" applyNumberFormat="1" applyFont="1" applyFill="1" applyBorder="1" applyAlignment="1"/>
    <xf numFmtId="41" fontId="5" fillId="0" borderId="0" xfId="7" applyNumberFormat="1" applyFont="1" applyFill="1" applyBorder="1" applyAlignment="1">
      <alignment horizontal="center"/>
    </xf>
    <xf numFmtId="41" fontId="5" fillId="0" borderId="0" xfId="7" quotePrefix="1" applyNumberFormat="1" applyFont="1" applyFill="1" applyAlignment="1">
      <alignment horizontal="center" vertical="center"/>
    </xf>
    <xf numFmtId="41" fontId="8" fillId="0" borderId="0" xfId="7" applyNumberFormat="1" applyFont="1" applyFill="1"/>
    <xf numFmtId="37" fontId="8" fillId="0" borderId="0" xfId="7" applyNumberFormat="1" applyFont="1" applyFill="1"/>
    <xf numFmtId="41" fontId="19" fillId="0" borderId="0" xfId="7" applyNumberFormat="1" applyFont="1" applyFill="1" applyAlignment="1"/>
    <xf numFmtId="37" fontId="19" fillId="0" borderId="0" xfId="7" applyNumberFormat="1" applyFont="1" applyFill="1" applyAlignment="1"/>
    <xf numFmtId="42" fontId="5" fillId="0" borderId="0" xfId="11" applyNumberFormat="1" applyFont="1" applyFill="1" applyAlignment="1"/>
    <xf numFmtId="37" fontId="5" fillId="0" borderId="0" xfId="11" applyNumberFormat="1" applyFont="1" applyFill="1" applyAlignment="1">
      <alignment horizontal="right"/>
    </xf>
    <xf numFmtId="41" fontId="5" fillId="0" borderId="0" xfId="11" applyNumberFormat="1" applyFont="1" applyFill="1" applyAlignment="1"/>
    <xf numFmtId="37" fontId="5" fillId="0" borderId="0" xfId="11" applyNumberFormat="1" applyFont="1" applyFill="1" applyAlignment="1"/>
    <xf numFmtId="37" fontId="5" fillId="0" borderId="0" xfId="11" applyNumberFormat="1" applyFont="1" applyFill="1" applyBorder="1" applyAlignment="1"/>
    <xf numFmtId="41" fontId="19" fillId="0" borderId="4" xfId="11" applyNumberFormat="1" applyFont="1" applyFill="1" applyBorder="1" applyAlignment="1"/>
    <xf numFmtId="37" fontId="19" fillId="0" borderId="0" xfId="11" applyNumberFormat="1" applyFont="1" applyFill="1" applyBorder="1" applyAlignment="1"/>
    <xf numFmtId="41" fontId="8" fillId="0" borderId="4" xfId="11" applyNumberFormat="1" applyFont="1" applyFill="1" applyBorder="1"/>
    <xf numFmtId="37" fontId="8" fillId="0" borderId="0" xfId="11" applyNumberFormat="1" applyFont="1" applyFill="1" applyBorder="1"/>
    <xf numFmtId="41" fontId="8" fillId="0" borderId="0" xfId="11" applyNumberFormat="1" applyFont="1" applyFill="1" applyAlignment="1"/>
    <xf numFmtId="37" fontId="8" fillId="0" borderId="0" xfId="11" applyNumberFormat="1" applyFont="1" applyFill="1" applyAlignment="1"/>
    <xf numFmtId="41" fontId="5" fillId="0" borderId="0" xfId="11" quotePrefix="1" applyNumberFormat="1" applyFont="1" applyFill="1" applyAlignment="1">
      <alignment horizontal="center"/>
    </xf>
    <xf numFmtId="41" fontId="5" fillId="0" borderId="0" xfId="11" quotePrefix="1" applyNumberFormat="1" applyFont="1" applyFill="1" applyAlignment="1">
      <alignment horizontal="right"/>
    </xf>
    <xf numFmtId="41" fontId="5" fillId="0" borderId="0" xfId="11" applyNumberFormat="1" applyFont="1" applyFill="1" applyAlignment="1">
      <alignment horizontal="center"/>
    </xf>
    <xf numFmtId="41" fontId="19" fillId="0" borderId="8" xfId="11" applyNumberFormat="1" applyFont="1" applyFill="1" applyBorder="1" applyAlignment="1"/>
    <xf numFmtId="37" fontId="8" fillId="0" borderId="0" xfId="11" applyNumberFormat="1" applyFont="1" applyFill="1"/>
    <xf numFmtId="41" fontId="19" fillId="0" borderId="0" xfId="11" applyNumberFormat="1" applyFont="1" applyFill="1" applyAlignment="1"/>
    <xf numFmtId="37" fontId="19" fillId="0" borderId="0" xfId="11" applyNumberFormat="1" applyFont="1" applyFill="1" applyAlignment="1"/>
    <xf numFmtId="0" fontId="0" fillId="0" borderId="0" xfId="59990" quotePrefix="1" applyNumberFormat="1" applyFont="1" applyAlignment="1">
      <alignment horizontal="left"/>
    </xf>
    <xf numFmtId="0" fontId="0" fillId="0" borderId="0" xfId="59990" applyNumberFormat="1" applyFont="1" applyAlignment="1"/>
    <xf numFmtId="44" fontId="8" fillId="0" borderId="0" xfId="60913" applyFont="1" applyFill="1" applyAlignment="1">
      <alignment horizontal="right"/>
    </xf>
    <xf numFmtId="43" fontId="145" fillId="0" borderId="0" xfId="36083" applyNumberFormat="1" applyFont="1" applyFill="1"/>
    <xf numFmtId="43" fontId="8" fillId="0" borderId="0" xfId="36083" quotePrefix="1" applyNumberFormat="1" applyFont="1" applyFill="1" applyAlignment="1">
      <alignment horizontal="center"/>
    </xf>
    <xf numFmtId="43" fontId="8" fillId="0" borderId="0" xfId="36083" quotePrefix="1" applyNumberFormat="1" applyFont="1" applyFill="1" applyAlignment="1">
      <alignment horizontal="right"/>
    </xf>
    <xf numFmtId="0" fontId="21" fillId="0" borderId="0" xfId="0" applyFont="1" applyFill="1" applyAlignment="1">
      <alignment horizontal="center"/>
    </xf>
    <xf numFmtId="0" fontId="52" fillId="0" borderId="0" xfId="0" applyFont="1" applyFill="1" applyAlignment="1">
      <alignment horizontal="center"/>
    </xf>
    <xf numFmtId="41" fontId="21" fillId="0" borderId="0" xfId="59991" applyNumberFormat="1" applyFont="1" applyFill="1"/>
    <xf numFmtId="41" fontId="21" fillId="0" borderId="0" xfId="0" applyNumberFormat="1" applyFont="1" applyFill="1"/>
    <xf numFmtId="172" fontId="5" fillId="0" borderId="0" xfId="60091" applyNumberFormat="1" applyFont="1" applyFill="1" applyBorder="1" applyAlignment="1"/>
    <xf numFmtId="41" fontId="52" fillId="0" borderId="0" xfId="0" applyNumberFormat="1" applyFont="1" applyFill="1"/>
    <xf numFmtId="41" fontId="21" fillId="0" borderId="0" xfId="59991" quotePrefix="1" applyNumberFormat="1" applyFont="1" applyFill="1" applyAlignment="1">
      <alignment horizontal="center"/>
    </xf>
    <xf numFmtId="0" fontId="5" fillId="0" borderId="0" xfId="0" quotePrefix="1" applyFont="1" applyFill="1" applyAlignment="1">
      <alignment horizontal="center"/>
    </xf>
    <xf numFmtId="41" fontId="5" fillId="0" borderId="0" xfId="0" applyNumberFormat="1" applyFont="1" applyFill="1" applyBorder="1" applyAlignment="1">
      <alignment horizontal="center"/>
    </xf>
    <xf numFmtId="41" fontId="5" fillId="0" borderId="0" xfId="59991" applyNumberFormat="1" applyFont="1" applyFill="1" applyBorder="1"/>
    <xf numFmtId="0" fontId="21" fillId="0" borderId="0" xfId="0" quotePrefix="1" applyFont="1" applyFill="1" applyAlignment="1">
      <alignment horizontal="center"/>
    </xf>
    <xf numFmtId="41" fontId="21" fillId="0" borderId="2" xfId="59991" quotePrefix="1" applyNumberFormat="1" applyFont="1" applyFill="1" applyBorder="1" applyAlignment="1">
      <alignment horizontal="center"/>
    </xf>
    <xf numFmtId="41" fontId="5" fillId="0" borderId="2" xfId="0" applyNumberFormat="1" applyFont="1" applyFill="1" applyBorder="1" applyAlignment="1">
      <alignment horizontal="center"/>
    </xf>
    <xf numFmtId="0" fontId="5" fillId="0" borderId="0" xfId="9" applyFont="1" applyFill="1" applyAlignment="1">
      <alignment horizontal="center"/>
    </xf>
    <xf numFmtId="0" fontId="5" fillId="0" borderId="0" xfId="9" applyFont="1" applyFill="1" applyBorder="1"/>
    <xf numFmtId="0" fontId="19" fillId="0" borderId="0" xfId="9" applyNumberFormat="1" applyFont="1" applyFill="1" applyAlignment="1">
      <alignment horizontal="right"/>
    </xf>
    <xf numFmtId="41" fontId="19" fillId="0" borderId="0" xfId="0" applyNumberFormat="1" applyFont="1" applyFill="1" applyAlignment="1">
      <alignment horizontal="right"/>
    </xf>
    <xf numFmtId="0" fontId="5" fillId="0" borderId="0" xfId="9" applyFont="1" applyFill="1"/>
    <xf numFmtId="41" fontId="5" fillId="0" borderId="0" xfId="0" quotePrefix="1" applyNumberFormat="1" applyFont="1" applyFill="1" applyAlignment="1">
      <alignment horizontal="center"/>
    </xf>
    <xf numFmtId="41" fontId="5" fillId="0" borderId="0" xfId="0" quotePrefix="1" applyNumberFormat="1" applyFont="1" applyFill="1" applyAlignment="1">
      <alignment horizontal="right"/>
    </xf>
    <xf numFmtId="0" fontId="5" fillId="0" borderId="0" xfId="9" quotePrefix="1" applyFont="1" applyFill="1" applyAlignment="1">
      <alignment horizontal="center"/>
    </xf>
    <xf numFmtId="0" fontId="0" fillId="0" borderId="0" xfId="9" applyFont="1" applyFill="1" applyAlignment="1">
      <alignment horizontal="center"/>
    </xf>
    <xf numFmtId="0" fontId="5" fillId="0" borderId="0" xfId="9" applyFont="1" applyFill="1" applyBorder="1" applyAlignment="1">
      <alignment horizontal="center"/>
    </xf>
    <xf numFmtId="44" fontId="34" fillId="0" borderId="0" xfId="0" applyNumberFormat="1" applyFont="1" applyFill="1" applyBorder="1" applyAlignment="1"/>
    <xf numFmtId="44" fontId="34" fillId="0" borderId="0" xfId="0" applyNumberFormat="1" applyFont="1" applyFill="1" applyAlignment="1"/>
    <xf numFmtId="43" fontId="34" fillId="0" borderId="0" xfId="0" applyNumberFormat="1" applyFont="1" applyFill="1" applyAlignment="1"/>
    <xf numFmtId="43" fontId="34" fillId="0" borderId="0" xfId="0" applyNumberFormat="1" applyFont="1" applyFill="1" applyBorder="1" applyAlignment="1">
      <alignment horizontal="center"/>
    </xf>
    <xf numFmtId="164" fontId="147" fillId="0" borderId="0" xfId="8" applyNumberFormat="1" applyFont="1" applyAlignment="1"/>
    <xf numFmtId="41" fontId="0" fillId="0" borderId="0" xfId="0" applyNumberFormat="1" applyFont="1" applyFill="1" applyAlignment="1"/>
    <xf numFmtId="41" fontId="11" fillId="0" borderId="0" xfId="0" quotePrefix="1" applyNumberFormat="1" applyFont="1" applyFill="1" applyAlignment="1" applyProtection="1">
      <alignment horizontal="center"/>
    </xf>
    <xf numFmtId="41" fontId="11" fillId="0" borderId="0" xfId="0" applyNumberFormat="1" applyFont="1" applyFill="1" applyAlignment="1" applyProtection="1"/>
    <xf numFmtId="41" fontId="11" fillId="0" borderId="0" xfId="0" applyNumberFormat="1" applyFont="1" applyFill="1" applyAlignment="1" applyProtection="1">
      <alignment horizontal="right"/>
    </xf>
    <xf numFmtId="41" fontId="11" fillId="0" borderId="0" xfId="60076" applyNumberFormat="1" applyFont="1" applyAlignment="1"/>
    <xf numFmtId="41" fontId="148" fillId="0" borderId="0" xfId="60076" applyNumberFormat="1" applyFont="1" applyAlignment="1"/>
    <xf numFmtId="41" fontId="28" fillId="0" borderId="0" xfId="0" applyNumberFormat="1" applyFont="1" applyFill="1" applyAlignment="1" applyProtection="1"/>
    <xf numFmtId="42" fontId="19" fillId="0" borderId="4" xfId="0" applyNumberFormat="1" applyFont="1" applyFill="1" applyBorder="1" applyAlignment="1"/>
    <xf numFmtId="41" fontId="5" fillId="0" borderId="0" xfId="0" applyNumberFormat="1" applyFont="1" applyFill="1" applyAlignment="1"/>
    <xf numFmtId="43" fontId="8" fillId="0" borderId="0" xfId="0" applyNumberFormat="1" applyFont="1" applyFill="1" applyAlignment="1">
      <alignment horizontal="right"/>
    </xf>
    <xf numFmtId="0" fontId="5" fillId="0" borderId="0" xfId="0" applyNumberFormat="1" applyFont="1" applyFill="1" applyAlignment="1">
      <alignment horizontal="left"/>
    </xf>
    <xf numFmtId="41" fontId="19" fillId="0" borderId="0" xfId="0" applyNumberFormat="1" applyFont="1" applyAlignment="1">
      <alignment horizontal="right"/>
    </xf>
    <xf numFmtId="0" fontId="5" fillId="0" borderId="0" xfId="59991" applyNumberFormat="1" applyFont="1" applyFill="1" applyAlignment="1">
      <alignment horizontal="left"/>
    </xf>
    <xf numFmtId="0" fontId="52" fillId="0" borderId="0" xfId="59991" applyNumberFormat="1" applyFont="1" applyFill="1" applyAlignment="1">
      <alignment horizontal="left"/>
    </xf>
    <xf numFmtId="0" fontId="5" fillId="0" borderId="0" xfId="0" applyNumberFormat="1" applyFont="1" applyFill="1" applyBorder="1" applyAlignment="1">
      <alignment horizontal="left"/>
    </xf>
    <xf numFmtId="0" fontId="52" fillId="0" borderId="0" xfId="0" applyNumberFormat="1" applyFont="1" applyFill="1" applyAlignment="1">
      <alignment horizontal="left"/>
    </xf>
    <xf numFmtId="0" fontId="56" fillId="0" borderId="0" xfId="0" applyNumberFormat="1" applyFont="1" applyFill="1" applyAlignment="1">
      <alignment horizontal="left"/>
    </xf>
    <xf numFmtId="42" fontId="5" fillId="0" borderId="0" xfId="9" applyNumberFormat="1" applyFont="1"/>
    <xf numFmtId="165" fontId="60" fillId="0" borderId="0" xfId="9" applyNumberFormat="1" applyFont="1" applyAlignment="1">
      <alignment horizontal="centerContinuous"/>
    </xf>
    <xf numFmtId="3" fontId="0" fillId="0" borderId="0" xfId="0" applyNumberFormat="1" applyFont="1" applyFill="1" applyAlignment="1"/>
    <xf numFmtId="42" fontId="5" fillId="0" borderId="0" xfId="60088" applyNumberFormat="1" applyFont="1" applyFill="1"/>
    <xf numFmtId="43" fontId="5" fillId="0" borderId="0" xfId="0" applyNumberFormat="1" applyFont="1" applyAlignment="1"/>
    <xf numFmtId="41" fontId="34" fillId="0" borderId="0" xfId="0" quotePrefix="1" applyNumberFormat="1" applyFont="1" applyFill="1" applyAlignment="1" applyProtection="1">
      <alignment horizontal="center"/>
      <protection locked="0"/>
    </xf>
    <xf numFmtId="41" fontId="34" fillId="0" borderId="4" xfId="0" applyNumberFormat="1" applyFont="1" applyFill="1" applyBorder="1" applyAlignment="1"/>
    <xf numFmtId="3" fontId="25" fillId="0" borderId="0" xfId="0" applyNumberFormat="1" applyFont="1" applyFill="1" applyAlignment="1"/>
    <xf numFmtId="41" fontId="5" fillId="0" borderId="0" xfId="0" applyNumberFormat="1" applyFont="1" applyFill="1" applyAlignment="1"/>
    <xf numFmtId="15" fontId="19" fillId="0" borderId="22" xfId="0" quotePrefix="1" applyNumberFormat="1" applyFont="1" applyFill="1" applyBorder="1" applyAlignment="1">
      <alignment horizontal="centerContinuous"/>
    </xf>
    <xf numFmtId="15" fontId="19" fillId="0" borderId="22" xfId="0" applyNumberFormat="1" applyFont="1" applyFill="1" applyBorder="1" applyAlignment="1">
      <alignment horizontal="centerContinuous"/>
    </xf>
    <xf numFmtId="10" fontId="5" fillId="0" borderId="0" xfId="19" quotePrefix="1" applyNumberFormat="1" applyFont="1" applyBorder="1" applyAlignment="1"/>
    <xf numFmtId="0" fontId="5" fillId="0" borderId="0" xfId="19" applyNumberFormat="1" applyFont="1" applyAlignment="1"/>
    <xf numFmtId="0" fontId="5" fillId="0" borderId="0" xfId="0" applyNumberFormat="1" applyFont="1" applyFill="1" applyAlignment="1"/>
    <xf numFmtId="3" fontId="10" fillId="0" borderId="0" xfId="0" quotePrefix="1" applyNumberFormat="1" applyFont="1" applyFill="1" applyAlignment="1">
      <alignment horizontal="left"/>
    </xf>
    <xf numFmtId="41" fontId="0" fillId="0" borderId="0" xfId="0" applyNumberFormat="1" applyFont="1" applyFill="1" applyAlignment="1"/>
    <xf numFmtId="41" fontId="5" fillId="0" borderId="0" xfId="0" applyNumberFormat="1" applyFont="1" applyFill="1" applyAlignment="1"/>
    <xf numFmtId="41" fontId="101" fillId="0" borderId="0" xfId="0" applyNumberFormat="1" applyFont="1" applyFill="1" applyAlignment="1" applyProtection="1"/>
    <xf numFmtId="37" fontId="0" fillId="0" borderId="0" xfId="0" applyNumberFormat="1" applyFont="1" applyAlignment="1"/>
    <xf numFmtId="41" fontId="5" fillId="0" borderId="0" xfId="59990" applyNumberFormat="1" applyFont="1" applyAlignment="1"/>
    <xf numFmtId="41" fontId="5" fillId="0" borderId="0" xfId="59990" applyNumberFormat="1" applyFont="1" applyBorder="1"/>
    <xf numFmtId="41" fontId="5" fillId="0" borderId="0" xfId="59990" applyNumberFormat="1" applyFont="1" applyFill="1" applyBorder="1"/>
    <xf numFmtId="41" fontId="5" fillId="0" borderId="0" xfId="59990" applyNumberFormat="1" applyFont="1" applyAlignment="1">
      <alignment horizontal="center"/>
    </xf>
    <xf numFmtId="41" fontId="54" fillId="0" borderId="0" xfId="59989" applyNumberFormat="1" applyFont="1" applyAlignment="1"/>
    <xf numFmtId="41" fontId="5" fillId="0" borderId="0" xfId="59990" applyNumberFormat="1" applyFont="1" applyFill="1" applyAlignment="1"/>
    <xf numFmtId="41" fontId="5" fillId="0" borderId="0" xfId="59990" applyNumberFormat="1" applyFont="1" applyFill="1" applyBorder="1" applyAlignment="1"/>
    <xf numFmtId="0" fontId="34" fillId="0" borderId="0" xfId="59989" applyNumberFormat="1" applyFont="1" applyAlignment="1">
      <alignment wrapText="1"/>
    </xf>
    <xf numFmtId="0" fontId="34" fillId="0" borderId="0" xfId="0" applyFont="1" applyAlignment="1">
      <alignment wrapText="1"/>
    </xf>
    <xf numFmtId="42" fontId="19" fillId="0" borderId="0" xfId="0" applyNumberFormat="1" applyFont="1" applyFill="1" applyBorder="1"/>
    <xf numFmtId="42" fontId="19" fillId="0" borderId="0" xfId="0" applyNumberFormat="1" applyFont="1" applyFill="1" applyBorder="1" applyAlignment="1">
      <alignment horizontal="right"/>
    </xf>
    <xf numFmtId="42" fontId="19" fillId="0" borderId="0" xfId="0" quotePrefix="1" applyNumberFormat="1" applyFont="1" applyFill="1" applyBorder="1" applyAlignment="1"/>
    <xf numFmtId="42" fontId="5" fillId="0" borderId="0" xfId="0" applyNumberFormat="1" applyFont="1" applyFill="1" applyBorder="1" applyAlignment="1">
      <alignment horizontal="right"/>
    </xf>
    <xf numFmtId="41" fontId="19" fillId="0" borderId="0" xfId="0" applyNumberFormat="1" applyFont="1" applyFill="1" applyBorder="1" applyAlignment="1">
      <alignment horizontal="left"/>
    </xf>
    <xf numFmtId="41" fontId="19" fillId="37" borderId="0" xfId="0" applyNumberFormat="1" applyFont="1" applyFill="1" applyBorder="1" applyAlignment="1">
      <alignment horizontal="left"/>
    </xf>
    <xf numFmtId="3" fontId="1" fillId="0" borderId="0" xfId="60915" applyNumberFormat="1" applyFont="1" applyFill="1"/>
    <xf numFmtId="41" fontId="0" fillId="0" borderId="0" xfId="0" applyNumberFormat="1" applyFont="1" applyFill="1" applyBorder="1" applyAlignment="1">
      <alignment horizontal="right"/>
    </xf>
    <xf numFmtId="41" fontId="0" fillId="0" borderId="0" xfId="0" applyNumberFormat="1" applyFont="1" applyFill="1" applyAlignment="1"/>
    <xf numFmtId="41" fontId="5" fillId="0" borderId="0" xfId="0" applyNumberFormat="1" applyFont="1" applyFill="1" applyAlignment="1"/>
    <xf numFmtId="42" fontId="10" fillId="0" borderId="0" xfId="0" applyNumberFormat="1" applyFont="1" applyFill="1" applyAlignment="1">
      <alignment horizontal="right"/>
    </xf>
    <xf numFmtId="42" fontId="10" fillId="0" borderId="5" xfId="0" applyNumberFormat="1" applyFont="1" applyFill="1" applyBorder="1" applyAlignment="1"/>
    <xf numFmtId="42" fontId="10" fillId="0" borderId="0" xfId="0" applyNumberFormat="1" applyFont="1" applyFill="1" applyBorder="1" applyAlignment="1">
      <alignment horizontal="right"/>
    </xf>
    <xf numFmtId="37" fontId="11" fillId="0" borderId="4" xfId="0" applyNumberFormat="1" applyFont="1" applyFill="1" applyBorder="1" applyAlignment="1"/>
    <xf numFmtId="37" fontId="11" fillId="0" borderId="0" xfId="0" applyNumberFormat="1" applyFont="1" applyFill="1" applyAlignment="1"/>
    <xf numFmtId="37" fontId="11" fillId="0" borderId="0" xfId="0" applyNumberFormat="1" applyFont="1" applyFill="1" applyBorder="1" applyAlignment="1"/>
    <xf numFmtId="41" fontId="11" fillId="0" borderId="0" xfId="0" applyNumberFormat="1" applyFont="1" applyFill="1" applyAlignment="1" applyProtection="1">
      <protection locked="0"/>
    </xf>
    <xf numFmtId="37" fontId="11" fillId="0" borderId="0" xfId="0" applyNumberFormat="1" applyFont="1" applyFill="1" applyAlignment="1" applyProtection="1">
      <protection locked="0"/>
    </xf>
    <xf numFmtId="41" fontId="11" fillId="0" borderId="0" xfId="0" quotePrefix="1" applyNumberFormat="1" applyFont="1" applyFill="1" applyAlignment="1">
      <alignment horizontal="center"/>
    </xf>
    <xf numFmtId="41" fontId="11" fillId="0" borderId="0" xfId="0" applyNumberFormat="1" applyFont="1" applyFill="1" applyAlignment="1" applyProtection="1">
      <alignment horizontal="right"/>
      <protection locked="0"/>
    </xf>
    <xf numFmtId="37" fontId="11" fillId="0" borderId="0" xfId="0" applyNumberFormat="1" applyFont="1" applyFill="1" applyBorder="1" applyAlignment="1" applyProtection="1">
      <protection locked="0"/>
    </xf>
    <xf numFmtId="41" fontId="10" fillId="0" borderId="4" xfId="0" applyNumberFormat="1" applyFont="1" applyFill="1" applyBorder="1" applyAlignment="1"/>
    <xf numFmtId="37" fontId="10" fillId="0" borderId="0" xfId="0" applyNumberFormat="1" applyFont="1" applyFill="1" applyAlignment="1"/>
    <xf numFmtId="37" fontId="10" fillId="0" borderId="0" xfId="0" applyNumberFormat="1" applyFont="1" applyFill="1" applyBorder="1" applyAlignment="1"/>
    <xf numFmtId="41" fontId="28" fillId="0" borderId="0" xfId="0" quotePrefix="1" applyNumberFormat="1" applyFont="1" applyFill="1" applyAlignment="1" applyProtection="1">
      <alignment horizontal="center"/>
    </xf>
    <xf numFmtId="0" fontId="34" fillId="0" borderId="0" xfId="9" applyFont="1"/>
    <xf numFmtId="0" fontId="21" fillId="0" borderId="0" xfId="60912" applyNumberFormat="1" applyFont="1" applyFill="1" applyAlignment="1"/>
    <xf numFmtId="0" fontId="21" fillId="0" borderId="0" xfId="60075" applyNumberFormat="1" applyFont="1" applyFill="1" applyAlignment="1"/>
    <xf numFmtId="41" fontId="34" fillId="0" borderId="0" xfId="0" applyNumberFormat="1" applyFont="1" applyFill="1" applyAlignment="1" applyProtection="1">
      <alignment horizontal="right"/>
    </xf>
    <xf numFmtId="41" fontId="68" fillId="0" borderId="0" xfId="0" applyNumberFormat="1" applyFont="1" applyFill="1" applyBorder="1" applyAlignment="1"/>
    <xf numFmtId="41" fontId="34" fillId="0" borderId="0" xfId="0" applyNumberFormat="1" applyFont="1" applyFill="1" applyAlignment="1"/>
    <xf numFmtId="41" fontId="25" fillId="0" borderId="0" xfId="0" applyNumberFormat="1" applyFont="1" applyFill="1" applyAlignment="1"/>
    <xf numFmtId="41" fontId="7" fillId="0" borderId="0" xfId="0" applyNumberFormat="1" applyFont="1" applyFill="1" applyAlignment="1"/>
    <xf numFmtId="41" fontId="40" fillId="0" borderId="0" xfId="0" applyNumberFormat="1" applyFont="1" applyFill="1" applyBorder="1" applyAlignment="1"/>
    <xf numFmtId="41" fontId="40" fillId="0" borderId="0" xfId="0" applyNumberFormat="1" applyFont="1" applyFill="1" applyAlignment="1"/>
    <xf numFmtId="41" fontId="40" fillId="0" borderId="2" xfId="0" applyNumberFormat="1" applyFont="1" applyFill="1" applyBorder="1" applyAlignment="1">
      <alignment horizontal="centerContinuous"/>
    </xf>
    <xf numFmtId="41" fontId="40" fillId="0" borderId="0" xfId="0" applyNumberFormat="1" applyFont="1" applyFill="1" applyBorder="1" applyAlignment="1">
      <alignment horizontal="center"/>
    </xf>
    <xf numFmtId="41" fontId="0" fillId="0" borderId="0" xfId="0" applyNumberFormat="1" applyFill="1" applyBorder="1" applyAlignment="1">
      <alignment horizontal="center"/>
    </xf>
    <xf numFmtId="41" fontId="40" fillId="0" borderId="0" xfId="0" applyNumberFormat="1" applyFont="1" applyFill="1" applyBorder="1" applyAlignment="1">
      <alignment horizontal="centerContinuous"/>
    </xf>
    <xf numFmtId="41" fontId="40" fillId="0" borderId="0" xfId="0" applyNumberFormat="1" applyFont="1" applyFill="1" applyAlignment="1">
      <alignment horizontal="center"/>
    </xf>
    <xf numFmtId="41" fontId="65" fillId="0" borderId="0" xfId="0" applyNumberFormat="1" applyFont="1" applyFill="1" applyAlignment="1"/>
    <xf numFmtId="41" fontId="40" fillId="0" borderId="0" xfId="0" quotePrefix="1" applyNumberFormat="1" applyFont="1" applyFill="1" applyAlignment="1">
      <alignment horizontal="center"/>
    </xf>
    <xf numFmtId="49" fontId="26" fillId="0" borderId="0" xfId="0" quotePrefix="1" applyNumberFormat="1" applyFont="1" applyFill="1" applyBorder="1" applyAlignment="1"/>
    <xf numFmtId="42" fontId="40" fillId="0" borderId="10" xfId="0" applyNumberFormat="1" applyFont="1" applyFill="1" applyBorder="1" applyAlignment="1">
      <alignment horizontal="right"/>
    </xf>
    <xf numFmtId="42" fontId="40" fillId="0" borderId="20" xfId="0" applyNumberFormat="1" applyFont="1" applyFill="1" applyBorder="1" applyAlignment="1">
      <alignment horizontal="right"/>
    </xf>
    <xf numFmtId="41" fontId="40" fillId="0" borderId="0" xfId="0" applyNumberFormat="1" applyFont="1" applyFill="1" applyAlignment="1">
      <alignment horizontal="right"/>
    </xf>
    <xf numFmtId="41" fontId="26" fillId="0" borderId="6" xfId="0" applyNumberFormat="1" applyFont="1" applyFill="1" applyBorder="1" applyAlignment="1"/>
    <xf numFmtId="41" fontId="40" fillId="0" borderId="6" xfId="0" applyNumberFormat="1" applyFont="1" applyFill="1" applyBorder="1" applyAlignment="1"/>
    <xf numFmtId="0" fontId="26" fillId="0" borderId="0" xfId="60072" applyNumberFormat="1" applyFont="1" applyFill="1" applyAlignment="1"/>
    <xf numFmtId="41" fontId="26" fillId="0" borderId="0" xfId="60072" applyNumberFormat="1" applyFont="1" applyFill="1" applyAlignment="1"/>
    <xf numFmtId="41" fontId="66" fillId="0" borderId="0" xfId="0" applyNumberFormat="1" applyFont="1" applyFill="1" applyAlignment="1"/>
    <xf numFmtId="41" fontId="25" fillId="0" borderId="0" xfId="0" applyNumberFormat="1" applyFont="1" applyFill="1"/>
    <xf numFmtId="3" fontId="10" fillId="0" borderId="0" xfId="0" quotePrefix="1" applyNumberFormat="1" applyFont="1" applyFill="1" applyAlignment="1">
      <alignment horizontal="left"/>
    </xf>
    <xf numFmtId="0" fontId="0" fillId="0" borderId="0" xfId="59989" applyNumberFormat="1" applyFont="1" applyAlignment="1">
      <alignment horizontal="left" indent="3"/>
    </xf>
    <xf numFmtId="0" fontId="0" fillId="0" borderId="0" xfId="60912" applyNumberFormat="1" applyFont="1" applyAlignment="1">
      <alignment horizontal="left"/>
    </xf>
    <xf numFmtId="164" fontId="20" fillId="0" borderId="0" xfId="0" quotePrefix="1" applyNumberFormat="1" applyFont="1" applyAlignment="1" applyProtection="1">
      <alignment horizontal="center"/>
    </xf>
    <xf numFmtId="164" fontId="19" fillId="0" borderId="0" xfId="0" applyNumberFormat="1" applyFont="1" applyAlignment="1" applyProtection="1"/>
    <xf numFmtId="164" fontId="20" fillId="0" borderId="0" xfId="0" applyNumberFormat="1" applyFont="1" applyAlignment="1" applyProtection="1"/>
    <xf numFmtId="42" fontId="20" fillId="0" borderId="0" xfId="0" applyNumberFormat="1" applyFont="1" applyAlignment="1"/>
    <xf numFmtId="41" fontId="19" fillId="0" borderId="4" xfId="60076" applyNumberFormat="1" applyFont="1" applyBorder="1"/>
    <xf numFmtId="41" fontId="5" fillId="16" borderId="0" xfId="59956" applyNumberFormat="1" applyFont="1" applyFill="1" applyBorder="1" applyAlignment="1">
      <alignment horizontal="right"/>
    </xf>
    <xf numFmtId="172" fontId="5" fillId="0" borderId="0" xfId="19" applyNumberFormat="1" applyFont="1" applyFill="1" applyAlignment="1"/>
    <xf numFmtId="0" fontId="5" fillId="0" borderId="0" xfId="0" applyNumberFormat="1" applyFont="1" applyFill="1" applyAlignment="1"/>
    <xf numFmtId="0" fontId="40" fillId="0" borderId="0" xfId="0" applyNumberFormat="1" applyFont="1" applyFill="1" applyAlignment="1">
      <alignment horizontal="center"/>
    </xf>
    <xf numFmtId="164" fontId="0" fillId="0" borderId="0" xfId="0" applyNumberFormat="1" applyFont="1" applyBorder="1" applyAlignment="1" applyProtection="1">
      <protection locked="0"/>
    </xf>
    <xf numFmtId="0" fontId="149" fillId="0" borderId="0" xfId="0" applyFont="1" applyFill="1" applyAlignment="1">
      <alignment horizontal="right"/>
    </xf>
    <xf numFmtId="42" fontId="19" fillId="0" borderId="0" xfId="0" applyNumberFormat="1" applyFont="1" applyFill="1" applyBorder="1" applyAlignment="1"/>
    <xf numFmtId="3" fontId="0" fillId="0" borderId="0" xfId="0" quotePrefix="1" applyNumberFormat="1" applyFont="1" applyFill="1" applyAlignment="1">
      <alignment horizontal="right"/>
    </xf>
    <xf numFmtId="0" fontId="116" fillId="0" borderId="0" xfId="60099" applyFill="1"/>
    <xf numFmtId="37" fontId="5" fillId="0" borderId="0" xfId="60106" applyNumberFormat="1" applyFont="1" applyFill="1"/>
    <xf numFmtId="3" fontId="26" fillId="0" borderId="0" xfId="0" quotePrefix="1" applyNumberFormat="1" applyFont="1" applyFill="1" applyAlignment="1">
      <alignment horizontal="center"/>
    </xf>
    <xf numFmtId="43" fontId="25" fillId="0" borderId="0" xfId="0" applyNumberFormat="1" applyFont="1" applyFill="1" applyAlignment="1"/>
    <xf numFmtId="43" fontId="26" fillId="0" borderId="0" xfId="60072" applyNumberFormat="1" applyFont="1" applyFill="1" applyAlignment="1"/>
    <xf numFmtId="44" fontId="19" fillId="0" borderId="18" xfId="0" applyNumberFormat="1" applyFont="1" applyFill="1" applyBorder="1"/>
    <xf numFmtId="164" fontId="10" fillId="0" borderId="0" xfId="0" quotePrefix="1" applyNumberFormat="1" applyFont="1" applyAlignment="1"/>
    <xf numFmtId="164" fontId="0" fillId="0" borderId="0" xfId="0" quotePrefix="1" applyNumberFormat="1" applyFont="1" applyAlignment="1">
      <alignment horizontal="left"/>
    </xf>
    <xf numFmtId="0" fontId="5" fillId="0" borderId="0" xfId="0" applyNumberFormat="1" applyFont="1" applyFill="1" applyAlignment="1"/>
    <xf numFmtId="0" fontId="0" fillId="0" borderId="0" xfId="0" applyAlignment="1"/>
    <xf numFmtId="177" fontId="34" fillId="0" borderId="0" xfId="60103" applyNumberFormat="1" applyFont="1" applyFill="1" applyAlignment="1" applyProtection="1">
      <alignment vertical="center"/>
      <protection locked="0"/>
    </xf>
    <xf numFmtId="0" fontId="150" fillId="0" borderId="0" xfId="0" applyNumberFormat="1" applyFont="1" applyFill="1" applyAlignment="1"/>
    <xf numFmtId="4" fontId="19" fillId="0" borderId="3" xfId="60074" applyNumberFormat="1" applyFont="1" applyFill="1" applyBorder="1" applyAlignment="1" applyProtection="1">
      <alignment horizontal="center"/>
      <protection locked="0"/>
    </xf>
    <xf numFmtId="0" fontId="9" fillId="0" borderId="0" xfId="60074" applyNumberFormat="1" applyFill="1"/>
    <xf numFmtId="0" fontId="5" fillId="0" borderId="0" xfId="60074" applyNumberFormat="1" applyFont="1" applyFill="1" applyAlignment="1"/>
    <xf numFmtId="4" fontId="5" fillId="0" borderId="0" xfId="60074" quotePrefix="1" applyNumberFormat="1" applyFont="1" applyFill="1" applyAlignment="1">
      <alignment horizontal="left"/>
    </xf>
    <xf numFmtId="3" fontId="5" fillId="0" borderId="0" xfId="60074" applyFont="1" applyFill="1" applyAlignment="1">
      <alignment horizontal="right"/>
    </xf>
    <xf numFmtId="4" fontId="5" fillId="0" borderId="0" xfId="60074" applyNumberFormat="1" applyFont="1" applyFill="1" applyAlignment="1"/>
    <xf numFmtId="41" fontId="9" fillId="0" borderId="0" xfId="60074" applyNumberFormat="1" applyFill="1"/>
    <xf numFmtId="41" fontId="9" fillId="0" borderId="0" xfId="60074" applyNumberFormat="1" applyFill="1" applyAlignment="1">
      <alignment horizontal="right"/>
    </xf>
    <xf numFmtId="41" fontId="0" fillId="0" borderId="0" xfId="60074" quotePrefix="1" applyNumberFormat="1" applyFont="1" applyFill="1" applyAlignment="1"/>
    <xf numFmtId="4" fontId="0" fillId="0" borderId="0" xfId="60074" applyNumberFormat="1" applyFont="1" applyFill="1" applyAlignment="1"/>
    <xf numFmtId="4" fontId="0" fillId="0" borderId="0" xfId="60074" quotePrefix="1" applyNumberFormat="1" applyFont="1" applyFill="1" applyAlignment="1">
      <alignment horizontal="left"/>
    </xf>
    <xf numFmtId="41" fontId="5" fillId="0" borderId="0" xfId="60074" applyNumberFormat="1" applyFont="1" applyFill="1"/>
    <xf numFmtId="42" fontId="65" fillId="0" borderId="14" xfId="60074" applyNumberFormat="1" applyFont="1" applyFill="1" applyBorder="1" applyAlignment="1"/>
    <xf numFmtId="42" fontId="19" fillId="0" borderId="0" xfId="60074" applyNumberFormat="1" applyFont="1" applyFill="1" applyAlignment="1">
      <alignment horizontal="right"/>
    </xf>
    <xf numFmtId="42" fontId="19" fillId="0" borderId="0" xfId="60074" applyNumberFormat="1" applyFont="1" applyFill="1" applyBorder="1" applyAlignment="1">
      <alignment horizontal="right"/>
    </xf>
    <xf numFmtId="185" fontId="19" fillId="0" borderId="0" xfId="0" applyNumberFormat="1" applyFont="1" applyFill="1" applyBorder="1" applyAlignment="1"/>
    <xf numFmtId="43" fontId="34" fillId="0" borderId="0" xfId="0" applyNumberFormat="1" applyFont="1" applyFill="1" applyBorder="1" applyAlignment="1"/>
    <xf numFmtId="43" fontId="34" fillId="0" borderId="0" xfId="0" applyNumberFormat="1" applyFont="1" applyBorder="1" applyAlignment="1"/>
    <xf numFmtId="43" fontId="34" fillId="0" borderId="22" xfId="0" applyNumberFormat="1" applyFont="1" applyFill="1" applyBorder="1" applyAlignment="1">
      <alignment horizontal="center"/>
    </xf>
    <xf numFmtId="43" fontId="34" fillId="0" borderId="22" xfId="0" applyNumberFormat="1" applyFont="1" applyFill="1" applyBorder="1" applyAlignment="1"/>
    <xf numFmtId="43" fontId="34" fillId="0" borderId="22" xfId="0" applyNumberFormat="1" applyFont="1" applyBorder="1" applyAlignment="1"/>
    <xf numFmtId="0" fontId="5" fillId="0" borderId="0" xfId="0" quotePrefix="1" applyFont="1" applyFill="1"/>
    <xf numFmtId="0" fontId="5" fillId="0" borderId="0" xfId="0" applyFont="1" applyFill="1" applyAlignment="1">
      <alignment horizontal="right"/>
    </xf>
    <xf numFmtId="171" fontId="5" fillId="0" borderId="0" xfId="20" applyNumberFormat="1" applyFont="1" applyFill="1"/>
    <xf numFmtId="171" fontId="5" fillId="0" borderId="0" xfId="0" applyNumberFormat="1" applyFont="1" applyFill="1" applyAlignment="1">
      <alignment horizontal="right"/>
    </xf>
    <xf numFmtId="171" fontId="5" fillId="0" borderId="0" xfId="20" quotePrefix="1" applyNumberFormat="1" applyFont="1" applyFill="1" applyAlignment="1">
      <alignment horizontal="center"/>
    </xf>
    <xf numFmtId="171" fontId="5" fillId="0" borderId="0" xfId="0" applyNumberFormat="1" applyFont="1" applyFill="1"/>
    <xf numFmtId="171" fontId="5" fillId="0" borderId="0" xfId="0" applyNumberFormat="1" applyFont="1" applyFill="1" applyAlignment="1">
      <alignment horizontal="center"/>
    </xf>
    <xf numFmtId="171" fontId="5" fillId="0" borderId="0" xfId="0" quotePrefix="1" applyNumberFormat="1" applyFont="1" applyFill="1" applyAlignment="1">
      <alignment horizontal="center"/>
    </xf>
    <xf numFmtId="0" fontId="5" fillId="0" borderId="0" xfId="0" applyFont="1" applyFill="1" applyAlignment="1">
      <alignment horizontal="left"/>
    </xf>
    <xf numFmtId="41" fontId="5" fillId="0" borderId="0" xfId="20" quotePrefix="1" applyNumberFormat="1" applyFont="1" applyFill="1" applyAlignment="1">
      <alignment horizontal="center"/>
    </xf>
    <xf numFmtId="41" fontId="5" fillId="0" borderId="0" xfId="20" applyNumberFormat="1" applyFont="1" applyFill="1"/>
    <xf numFmtId="0" fontId="5" fillId="16" borderId="0" xfId="0" applyFont="1" applyFill="1"/>
    <xf numFmtId="0" fontId="19" fillId="0" borderId="0" xfId="0" applyFont="1" applyFill="1" applyBorder="1" applyAlignment="1">
      <alignment horizontal="centerContinuous"/>
    </xf>
    <xf numFmtId="171" fontId="19" fillId="0" borderId="10" xfId="0" applyNumberFormat="1" applyFont="1" applyFill="1" applyBorder="1"/>
    <xf numFmtId="171" fontId="19" fillId="0" borderId="0" xfId="0" applyNumberFormat="1" applyFont="1" applyFill="1" applyAlignment="1">
      <alignment horizontal="right"/>
    </xf>
    <xf numFmtId="41" fontId="5" fillId="0" borderId="0" xfId="0" applyNumberFormat="1" applyFont="1" applyFill="1" applyAlignment="1"/>
    <xf numFmtId="41" fontId="5" fillId="16" borderId="0" xfId="59959" applyNumberFormat="1" applyFont="1" applyFill="1" applyBorder="1" applyAlignment="1"/>
    <xf numFmtId="172" fontId="5" fillId="16" borderId="0" xfId="59956" applyNumberFormat="1" applyFont="1" applyFill="1" applyBorder="1" applyAlignment="1">
      <alignment horizontal="right"/>
    </xf>
    <xf numFmtId="43" fontId="5" fillId="16" borderId="0" xfId="59956" applyFont="1" applyFill="1" applyBorder="1" applyAlignment="1">
      <alignment horizontal="right"/>
    </xf>
    <xf numFmtId="171" fontId="0" fillId="0" borderId="0" xfId="60078" applyNumberFormat="1" applyFont="1" applyFill="1"/>
    <xf numFmtId="42" fontId="0" fillId="0" borderId="0" xfId="60078" applyNumberFormat="1" applyFont="1" applyFill="1"/>
    <xf numFmtId="42" fontId="0" fillId="0" borderId="0" xfId="60078" applyNumberFormat="1" applyFont="1"/>
    <xf numFmtId="41" fontId="0" fillId="0" borderId="0" xfId="60078" applyNumberFormat="1" applyFont="1" applyFill="1"/>
    <xf numFmtId="41" fontId="5" fillId="0" borderId="0" xfId="33521" applyNumberFormat="1" applyFont="1" applyFill="1" applyBorder="1" applyAlignment="1">
      <alignment horizontal="center"/>
    </xf>
    <xf numFmtId="41" fontId="5" fillId="0" borderId="0" xfId="60913" applyNumberFormat="1" applyFont="1" applyFill="1" applyBorder="1" applyAlignment="1">
      <alignment horizontal="right"/>
    </xf>
    <xf numFmtId="41" fontId="0" fillId="0" borderId="0" xfId="60078" applyNumberFormat="1" applyFont="1"/>
    <xf numFmtId="41" fontId="5" fillId="0" borderId="0" xfId="33521" applyNumberFormat="1" applyFont="1" applyFill="1" applyBorder="1" applyAlignment="1">
      <alignment horizontal="right"/>
    </xf>
    <xf numFmtId="41" fontId="5" fillId="0" borderId="0" xfId="33521" applyNumberFormat="1" applyFont="1" applyFill="1" applyAlignment="1">
      <alignment horizontal="center"/>
    </xf>
    <xf numFmtId="41" fontId="5" fillId="0" borderId="0" xfId="33521" applyNumberFormat="1" applyFont="1" applyFill="1" applyBorder="1" applyAlignment="1" applyProtection="1">
      <alignment horizontal="center"/>
      <protection locked="0"/>
    </xf>
    <xf numFmtId="41" fontId="5" fillId="0" borderId="0" xfId="33521" applyNumberFormat="1" applyFont="1" applyFill="1" applyBorder="1" applyAlignment="1" applyProtection="1">
      <alignment horizontal="right"/>
      <protection locked="0"/>
    </xf>
    <xf numFmtId="41" fontId="5" fillId="0" borderId="0" xfId="60078" applyNumberFormat="1" applyFont="1" applyFill="1"/>
    <xf numFmtId="41" fontId="5" fillId="0" borderId="0" xfId="33521" applyNumberFormat="1" applyFont="1" applyFill="1" applyAlignment="1">
      <alignment horizontal="right"/>
    </xf>
    <xf numFmtId="41" fontId="5" fillId="0" borderId="0" xfId="33521" applyNumberFormat="1" applyFont="1" applyFill="1" applyAlignment="1"/>
    <xf numFmtId="41" fontId="5" fillId="0" borderId="0" xfId="33521" quotePrefix="1" applyNumberFormat="1" applyFont="1" applyFill="1" applyBorder="1" applyAlignment="1">
      <alignment horizontal="right"/>
    </xf>
    <xf numFmtId="41" fontId="0" fillId="0" borderId="0" xfId="0" quotePrefix="1" applyNumberFormat="1" applyFont="1" applyFill="1" applyBorder="1" applyAlignment="1">
      <alignment horizontal="right"/>
    </xf>
    <xf numFmtId="41" fontId="5" fillId="0" borderId="22" xfId="33521" applyNumberFormat="1" applyFont="1" applyFill="1" applyBorder="1" applyAlignment="1"/>
    <xf numFmtId="41" fontId="0" fillId="0" borderId="22" xfId="60078" applyNumberFormat="1" applyFont="1" applyFill="1" applyBorder="1"/>
    <xf numFmtId="41" fontId="21" fillId="0" borderId="0" xfId="60078" applyNumberFormat="1" applyFont="1" applyFill="1"/>
    <xf numFmtId="3" fontId="0" fillId="0" borderId="0" xfId="0" applyNumberFormat="1" applyFont="1" applyFill="1" applyBorder="1" applyAlignment="1"/>
    <xf numFmtId="41" fontId="5" fillId="0" borderId="0" xfId="33521" applyNumberFormat="1" applyFont="1" applyFill="1" applyBorder="1" applyAlignment="1" applyProtection="1">
      <alignment horizontal="right"/>
    </xf>
    <xf numFmtId="41" fontId="5" fillId="0" borderId="0" xfId="33521" applyNumberFormat="1" applyFont="1" applyFill="1" applyBorder="1" applyAlignment="1"/>
    <xf numFmtId="0" fontId="10" fillId="0" borderId="0" xfId="59990" applyNumberFormat="1" applyFont="1" applyAlignment="1">
      <alignment horizontal="right"/>
    </xf>
    <xf numFmtId="0" fontId="10" fillId="0" borderId="0" xfId="36083" applyNumberFormat="1" applyFont="1" applyAlignment="1">
      <alignment horizontal="right"/>
    </xf>
    <xf numFmtId="0" fontId="10" fillId="0" borderId="0" xfId="36083" applyFont="1"/>
    <xf numFmtId="0" fontId="5" fillId="0" borderId="0" xfId="0" applyNumberFormat="1" applyFont="1" applyFill="1" applyAlignment="1"/>
    <xf numFmtId="0" fontId="40" fillId="0" borderId="0" xfId="0" applyNumberFormat="1" applyFont="1" applyFill="1" applyAlignment="1">
      <alignment horizontal="center"/>
    </xf>
    <xf numFmtId="0" fontId="5" fillId="0" borderId="0" xfId="0" applyNumberFormat="1" applyFont="1" applyFill="1" applyAlignment="1"/>
    <xf numFmtId="4" fontId="0" fillId="0" borderId="0" xfId="60918" applyNumberFormat="1" applyFont="1" applyFill="1" applyBorder="1" applyAlignment="1" applyProtection="1">
      <alignment horizontal="left"/>
    </xf>
    <xf numFmtId="0" fontId="5" fillId="0" borderId="0" xfId="0" quotePrefix="1" applyNumberFormat="1" applyFont="1" applyFill="1" applyAlignment="1">
      <alignment horizontal="justify" vertical="top" wrapText="1"/>
    </xf>
    <xf numFmtId="0" fontId="5" fillId="0" borderId="0" xfId="0" applyFont="1" applyFill="1" applyAlignment="1"/>
    <xf numFmtId="0" fontId="0" fillId="0" borderId="0" xfId="59989" applyNumberFormat="1" applyFont="1" applyAlignment="1">
      <alignment horizontal="left"/>
    </xf>
    <xf numFmtId="42" fontId="19" fillId="0" borderId="10" xfId="60104" applyNumberFormat="1" applyFont="1" applyFill="1" applyBorder="1"/>
    <xf numFmtId="37" fontId="5" fillId="0" borderId="0" xfId="60088" applyNumberFormat="1" applyFont="1" applyFill="1" applyBorder="1"/>
    <xf numFmtId="42" fontId="19" fillId="0" borderId="10" xfId="60106" applyNumberFormat="1" applyFont="1" applyFill="1" applyBorder="1"/>
    <xf numFmtId="0" fontId="72" fillId="0" borderId="0" xfId="0" applyFont="1" applyFill="1" applyAlignment="1">
      <alignment horizontal="center"/>
    </xf>
    <xf numFmtId="0" fontId="72" fillId="0" borderId="0" xfId="0" applyFont="1" applyFill="1"/>
    <xf numFmtId="0" fontId="115" fillId="0" borderId="0" xfId="60090" applyNumberFormat="1" applyFont="1" applyFill="1" applyAlignment="1"/>
    <xf numFmtId="3" fontId="72" fillId="0" borderId="0" xfId="60090" applyNumberFormat="1" applyFont="1" applyFill="1" applyAlignment="1"/>
    <xf numFmtId="0" fontId="72" fillId="0" borderId="0" xfId="60090" applyNumberFormat="1" applyFont="1" applyFill="1" applyAlignment="1"/>
    <xf numFmtId="0" fontId="9" fillId="0" borderId="0" xfId="60090" applyNumberFormat="1" applyFont="1" applyFill="1" applyAlignment="1"/>
    <xf numFmtId="42" fontId="5" fillId="0" borderId="0" xfId="60106" applyNumberFormat="1" applyFont="1" applyFill="1"/>
    <xf numFmtId="42" fontId="5" fillId="0" borderId="0" xfId="60106" applyNumberFormat="1" applyFont="1" applyFill="1" applyAlignment="1"/>
    <xf numFmtId="0" fontId="5" fillId="0" borderId="0" xfId="60106" applyFont="1" applyFill="1"/>
    <xf numFmtId="37" fontId="5" fillId="0" borderId="0" xfId="60106" applyNumberFormat="1" applyFont="1" applyFill="1" applyAlignment="1"/>
    <xf numFmtId="41" fontId="5" fillId="0" borderId="0" xfId="60106" applyNumberFormat="1" applyFont="1" applyFill="1"/>
    <xf numFmtId="41" fontId="5" fillId="0" borderId="0" xfId="60106" applyNumberFormat="1" applyFont="1" applyFill="1" applyAlignment="1"/>
    <xf numFmtId="41" fontId="5" fillId="0" borderId="0" xfId="60106" quotePrefix="1" applyNumberFormat="1" applyFont="1" applyFill="1" applyAlignment="1">
      <alignment horizontal="center"/>
    </xf>
    <xf numFmtId="41" fontId="5" fillId="0" borderId="0" xfId="60106" quotePrefix="1" applyNumberFormat="1" applyFont="1" applyFill="1" applyAlignment="1"/>
    <xf numFmtId="41" fontId="5" fillId="0" borderId="0" xfId="60106" quotePrefix="1" applyNumberFormat="1" applyFont="1" applyFill="1" applyAlignment="1">
      <alignment horizontal="right"/>
    </xf>
    <xf numFmtId="41" fontId="5" fillId="0" borderId="0" xfId="60106" applyNumberFormat="1" applyFont="1" applyFill="1" applyAlignment="1">
      <alignment horizontal="right"/>
    </xf>
    <xf numFmtId="42" fontId="5" fillId="0" borderId="0" xfId="60104" applyNumberFormat="1" applyFont="1" applyFill="1"/>
    <xf numFmtId="37" fontId="5" fillId="0" borderId="0" xfId="60104" applyNumberFormat="1" applyFont="1" applyFill="1"/>
    <xf numFmtId="0" fontId="5" fillId="0" borderId="0" xfId="60104" applyFont="1"/>
    <xf numFmtId="41" fontId="5" fillId="0" borderId="0" xfId="60104" applyNumberFormat="1" applyFont="1"/>
    <xf numFmtId="41" fontId="5" fillId="0" borderId="0" xfId="60104" quotePrefix="1" applyNumberFormat="1" applyFont="1" applyFill="1" applyAlignment="1">
      <alignment horizontal="center"/>
    </xf>
    <xf numFmtId="41" fontId="5" fillId="0" borderId="0" xfId="60104" quotePrefix="1" applyNumberFormat="1" applyFont="1" applyFill="1" applyAlignment="1"/>
    <xf numFmtId="41" fontId="5" fillId="0" borderId="0" xfId="60104" quotePrefix="1" applyNumberFormat="1" applyFont="1" applyFill="1" applyAlignment="1">
      <alignment horizontal="right"/>
    </xf>
    <xf numFmtId="0" fontId="5" fillId="0" borderId="0" xfId="0" applyNumberFormat="1" applyFont="1" applyFill="1" applyAlignment="1"/>
    <xf numFmtId="0" fontId="40" fillId="0" borderId="0" xfId="0" applyNumberFormat="1" applyFont="1" applyFill="1" applyAlignment="1">
      <alignment horizontal="center"/>
    </xf>
    <xf numFmtId="41" fontId="0" fillId="0" borderId="0" xfId="0" applyNumberFormat="1" applyFont="1" applyFill="1" applyAlignment="1"/>
    <xf numFmtId="41" fontId="5" fillId="0" borderId="0" xfId="0" applyNumberFormat="1" applyFont="1" applyFill="1" applyAlignment="1"/>
    <xf numFmtId="41" fontId="5" fillId="0" borderId="0" xfId="60087" applyNumberFormat="1" applyFont="1" applyFill="1" applyAlignment="1" applyProtection="1">
      <protection locked="0"/>
    </xf>
    <xf numFmtId="41" fontId="10" fillId="0" borderId="0" xfId="0" applyNumberFormat="1" applyFont="1" applyFill="1" applyAlignment="1"/>
    <xf numFmtId="41" fontId="84" fillId="0" borderId="0" xfId="0" applyNumberFormat="1" applyFont="1" applyFill="1" applyAlignment="1"/>
    <xf numFmtId="41" fontId="19" fillId="0" borderId="0" xfId="0" applyNumberFormat="1" applyFont="1" applyFill="1" applyAlignment="1">
      <alignment horizontal="centerContinuous"/>
    </xf>
    <xf numFmtId="41" fontId="10" fillId="0" borderId="0" xfId="0" applyNumberFormat="1" applyFont="1" applyFill="1" applyAlignment="1">
      <alignment horizontal="right"/>
    </xf>
    <xf numFmtId="41" fontId="19" fillId="0" borderId="2" xfId="0" applyNumberFormat="1" applyFont="1" applyFill="1" applyBorder="1" applyAlignment="1"/>
    <xf numFmtId="41" fontId="5" fillId="0" borderId="2" xfId="0" applyNumberFormat="1" applyFont="1" applyFill="1" applyBorder="1" applyAlignment="1">
      <alignment horizontal="centerContinuous"/>
    </xf>
    <xf numFmtId="41" fontId="19" fillId="0" borderId="0" xfId="0" applyNumberFormat="1" applyFont="1" applyFill="1" applyBorder="1" applyAlignment="1">
      <alignment horizontal="center"/>
    </xf>
    <xf numFmtId="41" fontId="5" fillId="0" borderId="0" xfId="0" applyNumberFormat="1" applyFont="1" applyFill="1" applyBorder="1" applyAlignment="1">
      <alignment horizontal="centerContinuous"/>
    </xf>
    <xf numFmtId="42" fontId="0" fillId="0" borderId="0" xfId="0" quotePrefix="1" applyNumberFormat="1" applyFont="1" applyFill="1" applyAlignment="1">
      <alignment horizontal="center"/>
    </xf>
    <xf numFmtId="42" fontId="5" fillId="0" borderId="0" xfId="0" applyNumberFormat="1" applyFont="1" applyFill="1" applyAlignment="1">
      <alignment horizontal="right"/>
    </xf>
    <xf numFmtId="42" fontId="5" fillId="0" borderId="0" xfId="0" applyNumberFormat="1" applyFont="1" applyFill="1" applyAlignment="1"/>
    <xf numFmtId="42" fontId="0" fillId="0" borderId="0" xfId="0" applyNumberFormat="1" applyFont="1" applyFill="1" applyAlignment="1"/>
    <xf numFmtId="0" fontId="0" fillId="0" borderId="0" xfId="0" applyFill="1" applyBorder="1" applyAlignment="1">
      <alignment horizontal="center"/>
    </xf>
    <xf numFmtId="0" fontId="40" fillId="0" borderId="0" xfId="0" applyNumberFormat="1" applyFont="1" applyFill="1" applyBorder="1" applyAlignment="1">
      <alignment horizontal="centerContinuous"/>
    </xf>
    <xf numFmtId="42" fontId="40" fillId="0" borderId="21" xfId="0" applyNumberFormat="1" applyFont="1" applyFill="1" applyBorder="1" applyAlignment="1">
      <alignment horizontal="right"/>
    </xf>
    <xf numFmtId="3" fontId="26" fillId="0" borderId="0" xfId="0" quotePrefix="1" applyNumberFormat="1" applyFont="1" applyFill="1" applyAlignment="1"/>
    <xf numFmtId="42" fontId="10" fillId="0" borderId="0" xfId="0" applyNumberFormat="1" applyFont="1" applyFill="1" applyAlignment="1" applyProtection="1"/>
    <xf numFmtId="164" fontId="7" fillId="0" borderId="2" xfId="0" quotePrefix="1" applyNumberFormat="1" applyFont="1" applyBorder="1" applyAlignment="1" applyProtection="1">
      <alignment horizontal="center"/>
      <protection locked="0"/>
    </xf>
    <xf numFmtId="164" fontId="17" fillId="0" borderId="0" xfId="0" applyNumberFormat="1" applyFont="1"/>
    <xf numFmtId="0" fontId="20" fillId="0" borderId="2" xfId="0" quotePrefix="1" applyNumberFormat="1" applyFont="1" applyBorder="1" applyAlignment="1">
      <alignment horizontal="center"/>
    </xf>
    <xf numFmtId="0" fontId="20" fillId="0" borderId="0" xfId="0" quotePrefix="1" applyNumberFormat="1" applyFont="1" applyBorder="1" applyAlignment="1">
      <alignment horizontal="center"/>
    </xf>
    <xf numFmtId="0" fontId="20" fillId="0" borderId="2" xfId="0" applyNumberFormat="1" applyFont="1" applyBorder="1" applyAlignment="1">
      <alignment horizontal="center"/>
    </xf>
    <xf numFmtId="164" fontId="19" fillId="0" borderId="0" xfId="7" quotePrefix="1" applyNumberFormat="1" applyFont="1" applyAlignment="1">
      <alignment horizontal="center"/>
    </xf>
    <xf numFmtId="164" fontId="19" fillId="0" borderId="0" xfId="7" quotePrefix="1" applyNumberFormat="1" applyFont="1" applyBorder="1" applyAlignment="1">
      <alignment horizontal="center"/>
    </xf>
    <xf numFmtId="164" fontId="19" fillId="0" borderId="2" xfId="7" quotePrefix="1" applyNumberFormat="1" applyFont="1" applyBorder="1" applyAlignment="1">
      <alignment horizontal="center"/>
    </xf>
    <xf numFmtId="164" fontId="19" fillId="0" borderId="0" xfId="11" quotePrefix="1" applyNumberFormat="1" applyFont="1" applyAlignment="1">
      <alignment horizontal="center"/>
    </xf>
    <xf numFmtId="164" fontId="19" fillId="0" borderId="0" xfId="11" quotePrefix="1" applyNumberFormat="1" applyFont="1" applyBorder="1" applyAlignment="1">
      <alignment horizontal="center"/>
    </xf>
    <xf numFmtId="164" fontId="19" fillId="0" borderId="2" xfId="11" quotePrefix="1" applyNumberFormat="1" applyFont="1" applyBorder="1" applyAlignment="1">
      <alignment horizontal="center"/>
    </xf>
    <xf numFmtId="164" fontId="19" fillId="16" borderId="2" xfId="11" quotePrefix="1" applyNumberFormat="1" applyFont="1" applyFill="1" applyBorder="1" applyAlignment="1">
      <alignment horizontal="center"/>
    </xf>
    <xf numFmtId="0" fontId="10" fillId="0" borderId="22" xfId="60912" applyNumberFormat="1" applyFont="1" applyFill="1" applyBorder="1" applyAlignment="1">
      <alignment horizontal="center"/>
    </xf>
    <xf numFmtId="0" fontId="10" fillId="0" borderId="0" xfId="60912" applyNumberFormat="1" applyFont="1" applyFill="1"/>
    <xf numFmtId="0" fontId="19" fillId="0" borderId="22" xfId="19" applyNumberFormat="1" applyFont="1" applyFill="1" applyBorder="1" applyAlignment="1">
      <alignment horizontal="center"/>
    </xf>
    <xf numFmtId="3" fontId="19" fillId="16" borderId="0" xfId="59955" applyNumberFormat="1" applyFont="1" applyFill="1" applyAlignment="1">
      <alignment horizontal="center"/>
    </xf>
    <xf numFmtId="41" fontId="5" fillId="37" borderId="0" xfId="59955" quotePrefix="1" applyNumberFormat="1" applyFont="1" applyFill="1" applyBorder="1" applyAlignment="1">
      <alignment horizontal="right"/>
    </xf>
    <xf numFmtId="172" fontId="19" fillId="16" borderId="0" xfId="59956" applyNumberFormat="1" applyFont="1" applyFill="1" applyBorder="1" applyAlignment="1">
      <alignment horizontal="center"/>
    </xf>
    <xf numFmtId="41" fontId="0" fillId="0" borderId="0" xfId="0" applyNumberFormat="1" applyFont="1" applyFill="1" applyAlignment="1"/>
    <xf numFmtId="41" fontId="0" fillId="0" borderId="0" xfId="0" applyNumberFormat="1" applyFont="1" applyFill="1" applyAlignment="1"/>
    <xf numFmtId="0" fontId="10" fillId="0" borderId="2" xfId="0" applyNumberFormat="1" applyFont="1" applyBorder="1" applyAlignment="1">
      <alignment horizontal="center"/>
    </xf>
    <xf numFmtId="164" fontId="10" fillId="0" borderId="22" xfId="0" applyNumberFormat="1" applyFont="1" applyBorder="1" applyAlignment="1">
      <alignment horizontal="center"/>
    </xf>
    <xf numFmtId="164" fontId="10" fillId="0" borderId="0" xfId="0" applyNumberFormat="1" applyFont="1" applyBorder="1" applyAlignment="1">
      <alignment horizontal="center"/>
    </xf>
    <xf numFmtId="164" fontId="10" fillId="0" borderId="0" xfId="0" applyNumberFormat="1" applyFont="1" applyAlignment="1">
      <alignment horizontal="center"/>
    </xf>
    <xf numFmtId="0" fontId="5" fillId="0" borderId="0" xfId="0" applyNumberFormat="1" applyFont="1" applyFill="1" applyAlignment="1"/>
    <xf numFmtId="3" fontId="6" fillId="0" borderId="0" xfId="0" quotePrefix="1" applyNumberFormat="1" applyFont="1" applyFill="1" applyAlignment="1">
      <alignment horizontal="left"/>
    </xf>
    <xf numFmtId="3" fontId="6" fillId="0" borderId="0" xfId="0" applyNumberFormat="1" applyFont="1" applyFill="1" applyAlignment="1">
      <alignment horizontal="left"/>
    </xf>
    <xf numFmtId="0" fontId="0" fillId="0" borderId="0" xfId="0" applyNumberFormat="1" applyFont="1" applyFill="1" applyAlignment="1">
      <alignment horizontal="left"/>
    </xf>
    <xf numFmtId="0" fontId="5" fillId="0" borderId="0" xfId="0" applyNumberFormat="1" applyFont="1" applyFill="1" applyAlignment="1">
      <alignment horizontal="left"/>
    </xf>
    <xf numFmtId="0" fontId="0" fillId="0" borderId="0" xfId="0" applyNumberFormat="1" applyFill="1" applyAlignment="1"/>
    <xf numFmtId="37" fontId="10" fillId="0" borderId="0" xfId="0" applyNumberFormat="1" applyFont="1" applyAlignment="1">
      <alignment horizontal="left"/>
    </xf>
    <xf numFmtId="0" fontId="0" fillId="0" borderId="0" xfId="0" applyAlignment="1"/>
    <xf numFmtId="49" fontId="0" fillId="0" borderId="0" xfId="0" applyNumberFormat="1" applyFont="1" applyAlignment="1"/>
    <xf numFmtId="49" fontId="0" fillId="0" borderId="0" xfId="0" applyNumberFormat="1" applyAlignment="1"/>
    <xf numFmtId="0" fontId="54" fillId="0" borderId="0" xfId="59989" applyNumberFormat="1" applyFont="1" applyAlignment="1">
      <alignment wrapText="1"/>
    </xf>
    <xf numFmtId="0" fontId="0" fillId="0" borderId="0" xfId="0" applyAlignment="1">
      <alignment wrapText="1"/>
    </xf>
    <xf numFmtId="43" fontId="7" fillId="0" borderId="2" xfId="36083" applyNumberFormat="1" applyFont="1" applyBorder="1" applyAlignment="1">
      <alignment horizontal="center"/>
    </xf>
    <xf numFmtId="43" fontId="8" fillId="0" borderId="2" xfId="36083" applyNumberFormat="1" applyFont="1" applyBorder="1" applyAlignment="1">
      <alignment horizontal="center"/>
    </xf>
    <xf numFmtId="165" fontId="60" fillId="0" borderId="0" xfId="0" applyNumberFormat="1" applyFont="1" applyAlignment="1">
      <alignment horizontal="center"/>
    </xf>
    <xf numFmtId="165" fontId="19" fillId="0" borderId="22" xfId="60091" applyNumberFormat="1" applyFont="1" applyFill="1" applyBorder="1" applyAlignment="1">
      <alignment horizontal="center"/>
    </xf>
    <xf numFmtId="165" fontId="19" fillId="0" borderId="22" xfId="60099" applyNumberFormat="1" applyFont="1" applyFill="1" applyBorder="1" applyAlignment="1">
      <alignment horizontal="center"/>
    </xf>
    <xf numFmtId="0" fontId="10" fillId="0" borderId="0" xfId="60912" applyNumberFormat="1" applyFont="1" applyFill="1" applyAlignment="1">
      <alignment horizontal="center"/>
    </xf>
    <xf numFmtId="0" fontId="11" fillId="0" borderId="0" xfId="60912" applyFont="1" applyBorder="1" applyAlignment="1">
      <alignment horizontal="center"/>
    </xf>
    <xf numFmtId="0" fontId="19" fillId="0" borderId="0" xfId="60912" applyNumberFormat="1" applyFont="1" applyBorder="1" applyAlignment="1">
      <alignment horizontal="center"/>
    </xf>
    <xf numFmtId="0" fontId="5" fillId="0" borderId="0" xfId="60912" applyFont="1" applyBorder="1" applyAlignment="1">
      <alignment horizontal="center"/>
    </xf>
    <xf numFmtId="0" fontId="0" fillId="0" borderId="40" xfId="60912" applyNumberFormat="1" applyFont="1" applyFill="1" applyBorder="1" applyAlignment="1">
      <alignment horizontal="left" vertical="center" wrapText="1"/>
    </xf>
    <xf numFmtId="0" fontId="5" fillId="0" borderId="39" xfId="60912" applyBorder="1" applyAlignment="1">
      <alignment horizontal="left"/>
    </xf>
    <xf numFmtId="0" fontId="5" fillId="0" borderId="38" xfId="60912" applyBorder="1" applyAlignment="1">
      <alignment horizontal="left"/>
    </xf>
    <xf numFmtId="0" fontId="5" fillId="0" borderId="37" xfId="60912" applyBorder="1" applyAlignment="1">
      <alignment horizontal="left"/>
    </xf>
    <xf numFmtId="0" fontId="5" fillId="0" borderId="0" xfId="60912" applyBorder="1" applyAlignment="1">
      <alignment horizontal="left"/>
    </xf>
    <xf numFmtId="0" fontId="5" fillId="0" borderId="36" xfId="60912" applyBorder="1" applyAlignment="1">
      <alignment horizontal="left"/>
    </xf>
    <xf numFmtId="0" fontId="5" fillId="0" borderId="35" xfId="60912" applyBorder="1" applyAlignment="1">
      <alignment horizontal="left"/>
    </xf>
    <xf numFmtId="0" fontId="5" fillId="0" borderId="15" xfId="60912" applyBorder="1" applyAlignment="1">
      <alignment horizontal="left"/>
    </xf>
    <xf numFmtId="0" fontId="5" fillId="0" borderId="34" xfId="60912" applyBorder="1" applyAlignment="1">
      <alignment horizontal="left"/>
    </xf>
    <xf numFmtId="0" fontId="0" fillId="0" borderId="40" xfId="60912" applyNumberFormat="1" applyFont="1" applyFill="1" applyBorder="1" applyAlignment="1">
      <alignment horizontal="justify" vertical="center" wrapText="1"/>
    </xf>
    <xf numFmtId="0" fontId="5" fillId="0" borderId="39" xfId="60912" applyFont="1" applyBorder="1" applyAlignment="1">
      <alignment horizontal="justify" vertical="center" wrapText="1"/>
    </xf>
    <xf numFmtId="0" fontId="5" fillId="0" borderId="38" xfId="60912" applyFont="1" applyBorder="1" applyAlignment="1">
      <alignment horizontal="justify" vertical="center" wrapText="1"/>
    </xf>
    <xf numFmtId="0" fontId="5" fillId="0" borderId="37" xfId="60912" applyFont="1" applyBorder="1" applyAlignment="1">
      <alignment horizontal="justify" vertical="center" wrapText="1"/>
    </xf>
    <xf numFmtId="0" fontId="5" fillId="0" borderId="0" xfId="60912" applyFont="1" applyBorder="1" applyAlignment="1">
      <alignment horizontal="justify" vertical="center" wrapText="1"/>
    </xf>
    <xf numFmtId="0" fontId="5" fillId="0" borderId="36" xfId="60912" applyFont="1" applyBorder="1" applyAlignment="1">
      <alignment horizontal="justify" vertical="center" wrapText="1"/>
    </xf>
    <xf numFmtId="0" fontId="5" fillId="0" borderId="35" xfId="60912" applyFont="1" applyBorder="1" applyAlignment="1">
      <alignment horizontal="justify" vertical="center" wrapText="1"/>
    </xf>
    <xf numFmtId="0" fontId="5" fillId="0" borderId="15" xfId="60912" applyFont="1" applyBorder="1" applyAlignment="1">
      <alignment horizontal="justify" vertical="center" wrapText="1"/>
    </xf>
    <xf numFmtId="0" fontId="5" fillId="0" borderId="34" xfId="60912" applyFont="1" applyBorder="1" applyAlignment="1">
      <alignment horizontal="justify" vertical="center" wrapText="1"/>
    </xf>
    <xf numFmtId="0" fontId="5" fillId="0" borderId="0" xfId="60912" applyNumberFormat="1" applyFont="1" applyFill="1" applyAlignment="1">
      <alignment horizontal="center" vertical="center" wrapText="1"/>
    </xf>
    <xf numFmtId="0" fontId="5" fillId="0" borderId="39" xfId="60912" applyNumberFormat="1" applyFont="1" applyFill="1" applyBorder="1" applyAlignment="1">
      <alignment horizontal="justify" vertical="center" wrapText="1"/>
    </xf>
    <xf numFmtId="0" fontId="5" fillId="0" borderId="38" xfId="60912" applyNumberFormat="1" applyFont="1" applyFill="1" applyBorder="1" applyAlignment="1">
      <alignment horizontal="justify" vertical="center" wrapText="1"/>
    </xf>
    <xf numFmtId="0" fontId="5" fillId="0" borderId="37" xfId="60912" applyNumberFormat="1" applyFont="1" applyFill="1" applyBorder="1" applyAlignment="1">
      <alignment horizontal="justify" vertical="center" wrapText="1"/>
    </xf>
    <xf numFmtId="0" fontId="5" fillId="0" borderId="0" xfId="60912" applyNumberFormat="1" applyFont="1" applyFill="1" applyBorder="1" applyAlignment="1">
      <alignment horizontal="justify" vertical="center" wrapText="1"/>
    </xf>
    <xf numFmtId="0" fontId="5" fillId="0" borderId="36" xfId="60912" applyNumberFormat="1" applyFont="1" applyFill="1" applyBorder="1" applyAlignment="1">
      <alignment horizontal="justify" vertical="center" wrapText="1"/>
    </xf>
    <xf numFmtId="0" fontId="5" fillId="0" borderId="37" xfId="60912" applyBorder="1" applyAlignment="1">
      <alignment horizontal="justify" vertical="center" wrapText="1"/>
    </xf>
    <xf numFmtId="0" fontId="5" fillId="0" borderId="0" xfId="60912" applyBorder="1" applyAlignment="1">
      <alignment horizontal="justify" vertical="center" wrapText="1"/>
    </xf>
    <xf numFmtId="0" fontId="5" fillId="0" borderId="36" xfId="60912" applyBorder="1" applyAlignment="1">
      <alignment horizontal="justify" vertical="center" wrapText="1"/>
    </xf>
    <xf numFmtId="0" fontId="5" fillId="0" borderId="35" xfId="60912" applyBorder="1" applyAlignment="1">
      <alignment horizontal="justify" vertical="center" wrapText="1"/>
    </xf>
    <xf numFmtId="0" fontId="5" fillId="0" borderId="15" xfId="60912" applyBorder="1" applyAlignment="1">
      <alignment horizontal="justify" vertical="center" wrapText="1"/>
    </xf>
    <xf numFmtId="0" fontId="5" fillId="0" borderId="34" xfId="60912" applyBorder="1" applyAlignment="1">
      <alignment horizontal="justify" vertical="center" wrapText="1"/>
    </xf>
    <xf numFmtId="0" fontId="40" fillId="0" borderId="0" xfId="0" applyNumberFormat="1" applyFont="1" applyFill="1" applyAlignment="1">
      <alignment horizontal="center"/>
    </xf>
    <xf numFmtId="0" fontId="5" fillId="0" borderId="0" xfId="0" applyFont="1" applyFill="1" applyBorder="1" applyAlignment="1">
      <alignment horizontal="center"/>
    </xf>
    <xf numFmtId="0" fontId="19" fillId="0" borderId="0" xfId="0" quotePrefix="1" applyNumberFormat="1" applyFont="1" applyFill="1" applyAlignment="1">
      <alignment horizontal="right"/>
    </xf>
    <xf numFmtId="0" fontId="19" fillId="0" borderId="0" xfId="0" applyNumberFormat="1" applyFont="1" applyFill="1" applyAlignment="1">
      <alignment horizontal="right"/>
    </xf>
    <xf numFmtId="0" fontId="5" fillId="0" borderId="0" xfId="0" applyFont="1" applyFill="1" applyBorder="1" applyAlignment="1">
      <alignment horizontal="right"/>
    </xf>
    <xf numFmtId="0" fontId="62" fillId="0" borderId="0" xfId="0" applyNumberFormat="1" applyFont="1" applyFill="1" applyAlignment="1">
      <alignment horizontal="center"/>
    </xf>
    <xf numFmtId="41" fontId="0" fillId="0" borderId="0" xfId="0" applyNumberFormat="1" applyFont="1" applyFill="1" applyAlignment="1"/>
    <xf numFmtId="41" fontId="5" fillId="0" borderId="0" xfId="0" applyNumberFormat="1" applyFont="1" applyFill="1" applyAlignment="1"/>
    <xf numFmtId="41" fontId="19" fillId="0" borderId="0" xfId="0" quotePrefix="1" applyNumberFormat="1" applyFont="1" applyFill="1" applyAlignment="1">
      <alignment horizontal="right"/>
    </xf>
    <xf numFmtId="41" fontId="19" fillId="0" borderId="0" xfId="0" applyNumberFormat="1" applyFont="1" applyFill="1" applyAlignment="1">
      <alignment horizontal="right"/>
    </xf>
    <xf numFmtId="41" fontId="0" fillId="0" borderId="0" xfId="0" applyNumberFormat="1" applyFill="1" applyBorder="1" applyAlignment="1">
      <alignment horizontal="right"/>
    </xf>
    <xf numFmtId="41" fontId="40" fillId="0" borderId="2" xfId="0" applyNumberFormat="1" applyFont="1" applyFill="1" applyBorder="1" applyAlignment="1">
      <alignment horizontal="center"/>
    </xf>
    <xf numFmtId="41" fontId="0" fillId="0" borderId="2" xfId="0" applyNumberFormat="1" applyFill="1" applyBorder="1" applyAlignment="1">
      <alignment horizontal="center"/>
    </xf>
    <xf numFmtId="0" fontId="0" fillId="0" borderId="0" xfId="0" applyFill="1" applyBorder="1" applyAlignment="1">
      <alignment horizontal="right"/>
    </xf>
    <xf numFmtId="0" fontId="40" fillId="0" borderId="2" xfId="0" applyNumberFormat="1" applyFont="1" applyFill="1" applyBorder="1" applyAlignment="1">
      <alignment horizontal="center"/>
    </xf>
    <xf numFmtId="0" fontId="0" fillId="0" borderId="2" xfId="0" applyFill="1" applyBorder="1" applyAlignment="1">
      <alignment horizontal="center"/>
    </xf>
    <xf numFmtId="0" fontId="16" fillId="0" borderId="0" xfId="0" applyNumberFormat="1" applyFont="1" applyAlignment="1">
      <alignment horizontal="center"/>
    </xf>
    <xf numFmtId="0" fontId="109" fillId="0" borderId="0" xfId="0" applyNumberFormat="1" applyFont="1" applyBorder="1" applyAlignment="1">
      <alignment horizontal="center"/>
    </xf>
    <xf numFmtId="0" fontId="0" fillId="0" borderId="0" xfId="0" applyNumberFormat="1" applyFont="1" applyAlignment="1">
      <alignment horizontal="justify" vertical="top" wrapText="1"/>
    </xf>
    <xf numFmtId="0" fontId="0" fillId="0" borderId="0" xfId="0" quotePrefix="1" applyNumberFormat="1" applyFont="1" applyFill="1" applyAlignment="1">
      <alignment horizontal="left" vertical="top" wrapText="1"/>
    </xf>
    <xf numFmtId="0" fontId="0" fillId="0" borderId="0" xfId="0" applyNumberFormat="1" applyFont="1" applyFill="1" applyAlignment="1">
      <alignment horizontal="justify" vertical="top"/>
    </xf>
    <xf numFmtId="0" fontId="5" fillId="0" borderId="0" xfId="0" applyNumberFormat="1" applyFont="1" applyFill="1" applyAlignment="1">
      <alignment horizontal="justify" vertical="top"/>
    </xf>
  </cellXfs>
  <cellStyles count="60919">
    <cellStyle name="20% - Accent1 10" xfId="22"/>
    <cellStyle name="20% - Accent1 10 2" xfId="23"/>
    <cellStyle name="20% - Accent1 10 2 2" xfId="24"/>
    <cellStyle name="20% - Accent1 10 2 2 2" xfId="25"/>
    <cellStyle name="20% - Accent1 10 2 2 3" xfId="49926"/>
    <cellStyle name="20% - Accent1 10 2 2 4" xfId="60816"/>
    <cellStyle name="20% - Accent1 10 2 3" xfId="26"/>
    <cellStyle name="20% - Accent1 10 2 4" xfId="27"/>
    <cellStyle name="20% - Accent1 10 2 5" xfId="60448"/>
    <cellStyle name="20% - Accent1 10 3" xfId="28"/>
    <cellStyle name="20% - Accent1 10 3 2" xfId="29"/>
    <cellStyle name="20% - Accent1 10 3 2 2" xfId="30"/>
    <cellStyle name="20% - Accent1 10 3 2 3" xfId="49927"/>
    <cellStyle name="20% - Accent1 10 3 3" xfId="31"/>
    <cellStyle name="20% - Accent1 10 3 4" xfId="32"/>
    <cellStyle name="20% - Accent1 10 3 5" xfId="60633"/>
    <cellStyle name="20% - Accent1 10 4" xfId="33"/>
    <cellStyle name="20% - Accent1 10 4 2" xfId="34"/>
    <cellStyle name="20% - Accent1 10 4 3" xfId="49928"/>
    <cellStyle name="20% - Accent1 10 5" xfId="35"/>
    <cellStyle name="20% - Accent1 10 6" xfId="36"/>
    <cellStyle name="20% - Accent1 10 7" xfId="60265"/>
    <cellStyle name="20% - Accent1 11" xfId="37"/>
    <cellStyle name="20% - Accent1 11 2" xfId="38"/>
    <cellStyle name="20% - Accent1 11 2 2" xfId="39"/>
    <cellStyle name="20% - Accent1 11 2 2 2" xfId="40"/>
    <cellStyle name="20% - Accent1 11 2 2 3" xfId="49929"/>
    <cellStyle name="20% - Accent1 11 2 2 4" xfId="60830"/>
    <cellStyle name="20% - Accent1 11 2 3" xfId="41"/>
    <cellStyle name="20% - Accent1 11 2 4" xfId="42"/>
    <cellStyle name="20% - Accent1 11 2 5" xfId="60462"/>
    <cellStyle name="20% - Accent1 11 3" xfId="43"/>
    <cellStyle name="20% - Accent1 11 3 2" xfId="44"/>
    <cellStyle name="20% - Accent1 11 3 3" xfId="49930"/>
    <cellStyle name="20% - Accent1 11 3 4" xfId="60647"/>
    <cellStyle name="20% - Accent1 11 4" xfId="45"/>
    <cellStyle name="20% - Accent1 11 5" xfId="46"/>
    <cellStyle name="20% - Accent1 11 6" xfId="60279"/>
    <cellStyle name="20% - Accent1 12" xfId="47"/>
    <cellStyle name="20% - Accent1 12 2" xfId="48"/>
    <cellStyle name="20% - Accent1 12 2 2" xfId="49"/>
    <cellStyle name="20% - Accent1 12 2 2 2" xfId="60844"/>
    <cellStyle name="20% - Accent1 12 2 3" xfId="49931"/>
    <cellStyle name="20% - Accent1 12 2 4" xfId="60476"/>
    <cellStyle name="20% - Accent1 12 3" xfId="50"/>
    <cellStyle name="20% - Accent1 12 3 2" xfId="60661"/>
    <cellStyle name="20% - Accent1 12 4" xfId="51"/>
    <cellStyle name="20% - Accent1 12 5" xfId="60293"/>
    <cellStyle name="20% - Accent1 13" xfId="52"/>
    <cellStyle name="20% - Accent1 13 2" xfId="53"/>
    <cellStyle name="20% - Accent1 13 2 2" xfId="54"/>
    <cellStyle name="20% - Accent1 13 2 2 2" xfId="60858"/>
    <cellStyle name="20% - Accent1 13 2 3" xfId="49932"/>
    <cellStyle name="20% - Accent1 13 2 4" xfId="60490"/>
    <cellStyle name="20% - Accent1 13 3" xfId="55"/>
    <cellStyle name="20% - Accent1 13 3 2" xfId="60675"/>
    <cellStyle name="20% - Accent1 13 4" xfId="56"/>
    <cellStyle name="20% - Accent1 13 5" xfId="60307"/>
    <cellStyle name="20% - Accent1 14" xfId="57"/>
    <cellStyle name="20% - Accent1 14 2" xfId="58"/>
    <cellStyle name="20% - Accent1 14 2 2" xfId="60688"/>
    <cellStyle name="20% - Accent1 14 3" xfId="49933"/>
    <cellStyle name="20% - Accent1 14 4" xfId="60320"/>
    <cellStyle name="20% - Accent1 15" xfId="59"/>
    <cellStyle name="20% - Accent1 15 2" xfId="60504"/>
    <cellStyle name="20% - Accent1 16" xfId="60"/>
    <cellStyle name="20% - Accent1 16 2" xfId="60872"/>
    <cellStyle name="20% - Accent1 17" xfId="49934"/>
    <cellStyle name="20% - Accent1 17 2" xfId="60886"/>
    <cellStyle name="20% - Accent1 18" xfId="49935"/>
    <cellStyle name="20% - Accent1 18 2" xfId="60900"/>
    <cellStyle name="20% - Accent1 19" xfId="60125"/>
    <cellStyle name="20% - Accent1 2" xfId="61"/>
    <cellStyle name="20% - Accent1 2 10" xfId="62"/>
    <cellStyle name="20% - Accent1 2 10 2" xfId="63"/>
    <cellStyle name="20% - Accent1 2 10 2 2" xfId="64"/>
    <cellStyle name="20% - Accent1 2 10 2 2 2" xfId="65"/>
    <cellStyle name="20% - Accent1 2 10 2 2 3" xfId="49936"/>
    <cellStyle name="20% - Accent1 2 10 2 3" xfId="66"/>
    <cellStyle name="20% - Accent1 2 10 2 4" xfId="67"/>
    <cellStyle name="20% - Accent1 2 10 3" xfId="68"/>
    <cellStyle name="20% - Accent1 2 10 3 2" xfId="69"/>
    <cellStyle name="20% - Accent1 2 10 3 3" xfId="49937"/>
    <cellStyle name="20% - Accent1 2 10 4" xfId="70"/>
    <cellStyle name="20% - Accent1 2 10 5" xfId="71"/>
    <cellStyle name="20% - Accent1 2 11" xfId="72"/>
    <cellStyle name="20% - Accent1 2 11 2" xfId="73"/>
    <cellStyle name="20% - Accent1 2 11 2 2" xfId="74"/>
    <cellStyle name="20% - Accent1 2 11 2 3" xfId="49938"/>
    <cellStyle name="20% - Accent1 2 11 3" xfId="75"/>
    <cellStyle name="20% - Accent1 2 11 4" xfId="76"/>
    <cellStyle name="20% - Accent1 2 12" xfId="77"/>
    <cellStyle name="20% - Accent1 2 12 2" xfId="78"/>
    <cellStyle name="20% - Accent1 2 12 2 2" xfId="79"/>
    <cellStyle name="20% - Accent1 2 12 2 3" xfId="49939"/>
    <cellStyle name="20% - Accent1 2 12 3" xfId="80"/>
    <cellStyle name="20% - Accent1 2 12 4" xfId="81"/>
    <cellStyle name="20% - Accent1 2 13" xfId="82"/>
    <cellStyle name="20% - Accent1 2 13 2" xfId="83"/>
    <cellStyle name="20% - Accent1 2 13 3" xfId="49940"/>
    <cellStyle name="20% - Accent1 2 14" xfId="84"/>
    <cellStyle name="20% - Accent1 2 15" xfId="85"/>
    <cellStyle name="20% - Accent1 2 16" xfId="60152"/>
    <cellStyle name="20% - Accent1 2 2" xfId="86"/>
    <cellStyle name="20% - Accent1 2 2 10" xfId="87"/>
    <cellStyle name="20% - Accent1 2 2 11" xfId="88"/>
    <cellStyle name="20% - Accent1 2 2 12" xfId="60336"/>
    <cellStyle name="20% - Accent1 2 2 2" xfId="89"/>
    <cellStyle name="20% - Accent1 2 2 2 10" xfId="90"/>
    <cellStyle name="20% - Accent1 2 2 2 11" xfId="60704"/>
    <cellStyle name="20% - Accent1 2 2 2 2" xfId="91"/>
    <cellStyle name="20% - Accent1 2 2 2 2 2" xfId="92"/>
    <cellStyle name="20% - Accent1 2 2 2 2 2 2" xfId="93"/>
    <cellStyle name="20% - Accent1 2 2 2 2 2 2 2" xfId="94"/>
    <cellStyle name="20% - Accent1 2 2 2 2 2 2 2 2" xfId="95"/>
    <cellStyle name="20% - Accent1 2 2 2 2 2 2 2 2 2" xfId="96"/>
    <cellStyle name="20% - Accent1 2 2 2 2 2 2 2 2 3" xfId="49941"/>
    <cellStyle name="20% - Accent1 2 2 2 2 2 2 2 3" xfId="97"/>
    <cellStyle name="20% - Accent1 2 2 2 2 2 2 2 4" xfId="98"/>
    <cellStyle name="20% - Accent1 2 2 2 2 2 2 3" xfId="99"/>
    <cellStyle name="20% - Accent1 2 2 2 2 2 2 3 2" xfId="100"/>
    <cellStyle name="20% - Accent1 2 2 2 2 2 2 3 2 2" xfId="101"/>
    <cellStyle name="20% - Accent1 2 2 2 2 2 2 3 2 3" xfId="49942"/>
    <cellStyle name="20% - Accent1 2 2 2 2 2 2 3 3" xfId="102"/>
    <cellStyle name="20% - Accent1 2 2 2 2 2 2 3 4" xfId="103"/>
    <cellStyle name="20% - Accent1 2 2 2 2 2 2 4" xfId="104"/>
    <cellStyle name="20% - Accent1 2 2 2 2 2 2 4 2" xfId="105"/>
    <cellStyle name="20% - Accent1 2 2 2 2 2 2 4 3" xfId="49943"/>
    <cellStyle name="20% - Accent1 2 2 2 2 2 2 5" xfId="106"/>
    <cellStyle name="20% - Accent1 2 2 2 2 2 2 6" xfId="107"/>
    <cellStyle name="20% - Accent1 2 2 2 2 2 3" xfId="108"/>
    <cellStyle name="20% - Accent1 2 2 2 2 2 3 2" xfId="109"/>
    <cellStyle name="20% - Accent1 2 2 2 2 2 3 2 2" xfId="110"/>
    <cellStyle name="20% - Accent1 2 2 2 2 2 3 2 3" xfId="49944"/>
    <cellStyle name="20% - Accent1 2 2 2 2 2 3 3" xfId="111"/>
    <cellStyle name="20% - Accent1 2 2 2 2 2 3 4" xfId="112"/>
    <cellStyle name="20% - Accent1 2 2 2 2 2 4" xfId="113"/>
    <cellStyle name="20% - Accent1 2 2 2 2 2 4 2" xfId="114"/>
    <cellStyle name="20% - Accent1 2 2 2 2 2 4 2 2" xfId="115"/>
    <cellStyle name="20% - Accent1 2 2 2 2 2 4 2 3" xfId="49945"/>
    <cellStyle name="20% - Accent1 2 2 2 2 2 4 3" xfId="116"/>
    <cellStyle name="20% - Accent1 2 2 2 2 2 4 4" xfId="117"/>
    <cellStyle name="20% - Accent1 2 2 2 2 2 5" xfId="118"/>
    <cellStyle name="20% - Accent1 2 2 2 2 2 5 2" xfId="119"/>
    <cellStyle name="20% - Accent1 2 2 2 2 2 5 3" xfId="49946"/>
    <cellStyle name="20% - Accent1 2 2 2 2 2 6" xfId="120"/>
    <cellStyle name="20% - Accent1 2 2 2 2 2 7" xfId="121"/>
    <cellStyle name="20% - Accent1 2 2 2 2 3" xfId="122"/>
    <cellStyle name="20% - Accent1 2 2 2 2 3 2" xfId="123"/>
    <cellStyle name="20% - Accent1 2 2 2 2 3 2 2" xfId="124"/>
    <cellStyle name="20% - Accent1 2 2 2 2 3 2 2 2" xfId="125"/>
    <cellStyle name="20% - Accent1 2 2 2 2 3 2 2 3" xfId="49947"/>
    <cellStyle name="20% - Accent1 2 2 2 2 3 2 3" xfId="126"/>
    <cellStyle name="20% - Accent1 2 2 2 2 3 2 4" xfId="127"/>
    <cellStyle name="20% - Accent1 2 2 2 2 3 3" xfId="128"/>
    <cellStyle name="20% - Accent1 2 2 2 2 3 3 2" xfId="129"/>
    <cellStyle name="20% - Accent1 2 2 2 2 3 3 2 2" xfId="130"/>
    <cellStyle name="20% - Accent1 2 2 2 2 3 3 2 3" xfId="49948"/>
    <cellStyle name="20% - Accent1 2 2 2 2 3 3 3" xfId="131"/>
    <cellStyle name="20% - Accent1 2 2 2 2 3 3 4" xfId="132"/>
    <cellStyle name="20% - Accent1 2 2 2 2 3 4" xfId="133"/>
    <cellStyle name="20% - Accent1 2 2 2 2 3 4 2" xfId="134"/>
    <cellStyle name="20% - Accent1 2 2 2 2 3 4 3" xfId="49949"/>
    <cellStyle name="20% - Accent1 2 2 2 2 3 5" xfId="135"/>
    <cellStyle name="20% - Accent1 2 2 2 2 3 6" xfId="136"/>
    <cellStyle name="20% - Accent1 2 2 2 2 4" xfId="137"/>
    <cellStyle name="20% - Accent1 2 2 2 2 4 2" xfId="138"/>
    <cellStyle name="20% - Accent1 2 2 2 2 4 2 2" xfId="139"/>
    <cellStyle name="20% - Accent1 2 2 2 2 4 2 3" xfId="49950"/>
    <cellStyle name="20% - Accent1 2 2 2 2 4 3" xfId="140"/>
    <cellStyle name="20% - Accent1 2 2 2 2 4 4" xfId="141"/>
    <cellStyle name="20% - Accent1 2 2 2 2 5" xfId="142"/>
    <cellStyle name="20% - Accent1 2 2 2 2 5 2" xfId="143"/>
    <cellStyle name="20% - Accent1 2 2 2 2 5 2 2" xfId="144"/>
    <cellStyle name="20% - Accent1 2 2 2 2 5 2 3" xfId="49951"/>
    <cellStyle name="20% - Accent1 2 2 2 2 5 3" xfId="145"/>
    <cellStyle name="20% - Accent1 2 2 2 2 5 4" xfId="146"/>
    <cellStyle name="20% - Accent1 2 2 2 2 6" xfId="147"/>
    <cellStyle name="20% - Accent1 2 2 2 2 6 2" xfId="148"/>
    <cellStyle name="20% - Accent1 2 2 2 2 6 3" xfId="49952"/>
    <cellStyle name="20% - Accent1 2 2 2 2 7" xfId="149"/>
    <cellStyle name="20% - Accent1 2 2 2 2 8" xfId="150"/>
    <cellStyle name="20% - Accent1 2 2 2 3" xfId="151"/>
    <cellStyle name="20% - Accent1 2 2 2 3 2" xfId="152"/>
    <cellStyle name="20% - Accent1 2 2 2 3 2 2" xfId="153"/>
    <cellStyle name="20% - Accent1 2 2 2 3 2 2 2" xfId="154"/>
    <cellStyle name="20% - Accent1 2 2 2 3 2 2 2 2" xfId="155"/>
    <cellStyle name="20% - Accent1 2 2 2 3 2 2 2 3" xfId="49953"/>
    <cellStyle name="20% - Accent1 2 2 2 3 2 2 3" xfId="156"/>
    <cellStyle name="20% - Accent1 2 2 2 3 2 2 4" xfId="157"/>
    <cellStyle name="20% - Accent1 2 2 2 3 2 3" xfId="158"/>
    <cellStyle name="20% - Accent1 2 2 2 3 2 3 2" xfId="159"/>
    <cellStyle name="20% - Accent1 2 2 2 3 2 3 2 2" xfId="160"/>
    <cellStyle name="20% - Accent1 2 2 2 3 2 3 2 3" xfId="49954"/>
    <cellStyle name="20% - Accent1 2 2 2 3 2 3 3" xfId="161"/>
    <cellStyle name="20% - Accent1 2 2 2 3 2 3 4" xfId="162"/>
    <cellStyle name="20% - Accent1 2 2 2 3 2 4" xfId="163"/>
    <cellStyle name="20% - Accent1 2 2 2 3 2 4 2" xfId="164"/>
    <cellStyle name="20% - Accent1 2 2 2 3 2 4 3" xfId="49955"/>
    <cellStyle name="20% - Accent1 2 2 2 3 2 5" xfId="165"/>
    <cellStyle name="20% - Accent1 2 2 2 3 2 6" xfId="166"/>
    <cellStyle name="20% - Accent1 2 2 2 3 3" xfId="167"/>
    <cellStyle name="20% - Accent1 2 2 2 3 3 2" xfId="168"/>
    <cellStyle name="20% - Accent1 2 2 2 3 3 2 2" xfId="169"/>
    <cellStyle name="20% - Accent1 2 2 2 3 3 2 3" xfId="49956"/>
    <cellStyle name="20% - Accent1 2 2 2 3 3 3" xfId="170"/>
    <cellStyle name="20% - Accent1 2 2 2 3 3 4" xfId="171"/>
    <cellStyle name="20% - Accent1 2 2 2 3 4" xfId="172"/>
    <cellStyle name="20% - Accent1 2 2 2 3 4 2" xfId="173"/>
    <cellStyle name="20% - Accent1 2 2 2 3 4 2 2" xfId="174"/>
    <cellStyle name="20% - Accent1 2 2 2 3 4 2 3" xfId="49957"/>
    <cellStyle name="20% - Accent1 2 2 2 3 4 3" xfId="175"/>
    <cellStyle name="20% - Accent1 2 2 2 3 4 4" xfId="176"/>
    <cellStyle name="20% - Accent1 2 2 2 3 5" xfId="177"/>
    <cellStyle name="20% - Accent1 2 2 2 3 5 2" xfId="178"/>
    <cellStyle name="20% - Accent1 2 2 2 3 5 3" xfId="49958"/>
    <cellStyle name="20% - Accent1 2 2 2 3 6" xfId="179"/>
    <cellStyle name="20% - Accent1 2 2 2 3 7" xfId="180"/>
    <cellStyle name="20% - Accent1 2 2 2 4" xfId="181"/>
    <cellStyle name="20% - Accent1 2 2 2 4 2" xfId="182"/>
    <cellStyle name="20% - Accent1 2 2 2 4 2 2" xfId="183"/>
    <cellStyle name="20% - Accent1 2 2 2 4 2 2 2" xfId="184"/>
    <cellStyle name="20% - Accent1 2 2 2 4 2 2 3" xfId="49959"/>
    <cellStyle name="20% - Accent1 2 2 2 4 2 3" xfId="185"/>
    <cellStyle name="20% - Accent1 2 2 2 4 2 4" xfId="186"/>
    <cellStyle name="20% - Accent1 2 2 2 4 3" xfId="187"/>
    <cellStyle name="20% - Accent1 2 2 2 4 3 2" xfId="188"/>
    <cellStyle name="20% - Accent1 2 2 2 4 3 2 2" xfId="189"/>
    <cellStyle name="20% - Accent1 2 2 2 4 3 2 3" xfId="49960"/>
    <cellStyle name="20% - Accent1 2 2 2 4 3 3" xfId="190"/>
    <cellStyle name="20% - Accent1 2 2 2 4 3 4" xfId="191"/>
    <cellStyle name="20% - Accent1 2 2 2 4 4" xfId="192"/>
    <cellStyle name="20% - Accent1 2 2 2 4 4 2" xfId="193"/>
    <cellStyle name="20% - Accent1 2 2 2 4 4 3" xfId="49961"/>
    <cellStyle name="20% - Accent1 2 2 2 4 5" xfId="194"/>
    <cellStyle name="20% - Accent1 2 2 2 4 6" xfId="195"/>
    <cellStyle name="20% - Accent1 2 2 2 5" xfId="196"/>
    <cellStyle name="20% - Accent1 2 2 2 5 2" xfId="197"/>
    <cellStyle name="20% - Accent1 2 2 2 5 2 2" xfId="198"/>
    <cellStyle name="20% - Accent1 2 2 2 5 2 2 2" xfId="199"/>
    <cellStyle name="20% - Accent1 2 2 2 5 2 2 3" xfId="49962"/>
    <cellStyle name="20% - Accent1 2 2 2 5 2 3" xfId="200"/>
    <cellStyle name="20% - Accent1 2 2 2 5 2 4" xfId="201"/>
    <cellStyle name="20% - Accent1 2 2 2 5 3" xfId="202"/>
    <cellStyle name="20% - Accent1 2 2 2 5 3 2" xfId="203"/>
    <cellStyle name="20% - Accent1 2 2 2 5 3 3" xfId="49963"/>
    <cellStyle name="20% - Accent1 2 2 2 5 4" xfId="204"/>
    <cellStyle name="20% - Accent1 2 2 2 5 5" xfId="205"/>
    <cellStyle name="20% - Accent1 2 2 2 6" xfId="206"/>
    <cellStyle name="20% - Accent1 2 2 2 6 2" xfId="207"/>
    <cellStyle name="20% - Accent1 2 2 2 6 2 2" xfId="208"/>
    <cellStyle name="20% - Accent1 2 2 2 6 2 3" xfId="49964"/>
    <cellStyle name="20% - Accent1 2 2 2 6 3" xfId="209"/>
    <cellStyle name="20% - Accent1 2 2 2 6 4" xfId="210"/>
    <cellStyle name="20% - Accent1 2 2 2 7" xfId="211"/>
    <cellStyle name="20% - Accent1 2 2 2 7 2" xfId="212"/>
    <cellStyle name="20% - Accent1 2 2 2 7 2 2" xfId="213"/>
    <cellStyle name="20% - Accent1 2 2 2 7 2 3" xfId="49965"/>
    <cellStyle name="20% - Accent1 2 2 2 7 3" xfId="214"/>
    <cellStyle name="20% - Accent1 2 2 2 7 4" xfId="215"/>
    <cellStyle name="20% - Accent1 2 2 2 8" xfId="216"/>
    <cellStyle name="20% - Accent1 2 2 2 8 2" xfId="217"/>
    <cellStyle name="20% - Accent1 2 2 2 8 3" xfId="49966"/>
    <cellStyle name="20% - Accent1 2 2 2 9" xfId="218"/>
    <cellStyle name="20% - Accent1 2 2 3" xfId="219"/>
    <cellStyle name="20% - Accent1 2 2 3 2" xfId="220"/>
    <cellStyle name="20% - Accent1 2 2 3 2 2" xfId="221"/>
    <cellStyle name="20% - Accent1 2 2 3 2 2 2" xfId="222"/>
    <cellStyle name="20% - Accent1 2 2 3 2 2 2 2" xfId="223"/>
    <cellStyle name="20% - Accent1 2 2 3 2 2 2 2 2" xfId="224"/>
    <cellStyle name="20% - Accent1 2 2 3 2 2 2 2 3" xfId="49967"/>
    <cellStyle name="20% - Accent1 2 2 3 2 2 2 3" xfId="225"/>
    <cellStyle name="20% - Accent1 2 2 3 2 2 2 4" xfId="226"/>
    <cellStyle name="20% - Accent1 2 2 3 2 2 3" xfId="227"/>
    <cellStyle name="20% - Accent1 2 2 3 2 2 3 2" xfId="228"/>
    <cellStyle name="20% - Accent1 2 2 3 2 2 3 2 2" xfId="229"/>
    <cellStyle name="20% - Accent1 2 2 3 2 2 3 2 3" xfId="49968"/>
    <cellStyle name="20% - Accent1 2 2 3 2 2 3 3" xfId="230"/>
    <cellStyle name="20% - Accent1 2 2 3 2 2 3 4" xfId="231"/>
    <cellStyle name="20% - Accent1 2 2 3 2 2 4" xfId="232"/>
    <cellStyle name="20% - Accent1 2 2 3 2 2 4 2" xfId="233"/>
    <cellStyle name="20% - Accent1 2 2 3 2 2 4 3" xfId="49969"/>
    <cellStyle name="20% - Accent1 2 2 3 2 2 5" xfId="234"/>
    <cellStyle name="20% - Accent1 2 2 3 2 2 6" xfId="235"/>
    <cellStyle name="20% - Accent1 2 2 3 2 3" xfId="236"/>
    <cellStyle name="20% - Accent1 2 2 3 2 3 2" xfId="237"/>
    <cellStyle name="20% - Accent1 2 2 3 2 3 2 2" xfId="238"/>
    <cellStyle name="20% - Accent1 2 2 3 2 3 2 3" xfId="49970"/>
    <cellStyle name="20% - Accent1 2 2 3 2 3 3" xfId="239"/>
    <cellStyle name="20% - Accent1 2 2 3 2 3 4" xfId="240"/>
    <cellStyle name="20% - Accent1 2 2 3 2 4" xfId="241"/>
    <cellStyle name="20% - Accent1 2 2 3 2 4 2" xfId="242"/>
    <cellStyle name="20% - Accent1 2 2 3 2 4 2 2" xfId="243"/>
    <cellStyle name="20% - Accent1 2 2 3 2 4 2 3" xfId="49971"/>
    <cellStyle name="20% - Accent1 2 2 3 2 4 3" xfId="244"/>
    <cellStyle name="20% - Accent1 2 2 3 2 4 4" xfId="245"/>
    <cellStyle name="20% - Accent1 2 2 3 2 5" xfId="246"/>
    <cellStyle name="20% - Accent1 2 2 3 2 5 2" xfId="247"/>
    <cellStyle name="20% - Accent1 2 2 3 2 5 3" xfId="49972"/>
    <cellStyle name="20% - Accent1 2 2 3 2 6" xfId="248"/>
    <cellStyle name="20% - Accent1 2 2 3 2 7" xfId="249"/>
    <cellStyle name="20% - Accent1 2 2 3 3" xfId="250"/>
    <cellStyle name="20% - Accent1 2 2 3 3 2" xfId="251"/>
    <cellStyle name="20% - Accent1 2 2 3 3 2 2" xfId="252"/>
    <cellStyle name="20% - Accent1 2 2 3 3 2 2 2" xfId="253"/>
    <cellStyle name="20% - Accent1 2 2 3 3 2 2 3" xfId="49973"/>
    <cellStyle name="20% - Accent1 2 2 3 3 2 3" xfId="254"/>
    <cellStyle name="20% - Accent1 2 2 3 3 2 4" xfId="255"/>
    <cellStyle name="20% - Accent1 2 2 3 3 3" xfId="256"/>
    <cellStyle name="20% - Accent1 2 2 3 3 3 2" xfId="257"/>
    <cellStyle name="20% - Accent1 2 2 3 3 3 2 2" xfId="258"/>
    <cellStyle name="20% - Accent1 2 2 3 3 3 2 3" xfId="49974"/>
    <cellStyle name="20% - Accent1 2 2 3 3 3 3" xfId="259"/>
    <cellStyle name="20% - Accent1 2 2 3 3 3 4" xfId="260"/>
    <cellStyle name="20% - Accent1 2 2 3 3 4" xfId="261"/>
    <cellStyle name="20% - Accent1 2 2 3 3 4 2" xfId="262"/>
    <cellStyle name="20% - Accent1 2 2 3 3 4 3" xfId="49975"/>
    <cellStyle name="20% - Accent1 2 2 3 3 5" xfId="263"/>
    <cellStyle name="20% - Accent1 2 2 3 3 6" xfId="264"/>
    <cellStyle name="20% - Accent1 2 2 3 4" xfId="265"/>
    <cellStyle name="20% - Accent1 2 2 3 4 2" xfId="266"/>
    <cellStyle name="20% - Accent1 2 2 3 4 2 2" xfId="267"/>
    <cellStyle name="20% - Accent1 2 2 3 4 2 2 2" xfId="268"/>
    <cellStyle name="20% - Accent1 2 2 3 4 2 2 3" xfId="49976"/>
    <cellStyle name="20% - Accent1 2 2 3 4 2 3" xfId="269"/>
    <cellStyle name="20% - Accent1 2 2 3 4 2 4" xfId="270"/>
    <cellStyle name="20% - Accent1 2 2 3 4 3" xfId="271"/>
    <cellStyle name="20% - Accent1 2 2 3 4 3 2" xfId="272"/>
    <cellStyle name="20% - Accent1 2 2 3 4 3 3" xfId="49977"/>
    <cellStyle name="20% - Accent1 2 2 3 4 4" xfId="273"/>
    <cellStyle name="20% - Accent1 2 2 3 4 5" xfId="274"/>
    <cellStyle name="20% - Accent1 2 2 3 5" xfId="275"/>
    <cellStyle name="20% - Accent1 2 2 3 5 2" xfId="276"/>
    <cellStyle name="20% - Accent1 2 2 3 5 2 2" xfId="277"/>
    <cellStyle name="20% - Accent1 2 2 3 5 2 3" xfId="49978"/>
    <cellStyle name="20% - Accent1 2 2 3 5 3" xfId="278"/>
    <cellStyle name="20% - Accent1 2 2 3 5 4" xfId="279"/>
    <cellStyle name="20% - Accent1 2 2 3 6" xfId="280"/>
    <cellStyle name="20% - Accent1 2 2 3 6 2" xfId="281"/>
    <cellStyle name="20% - Accent1 2 2 3 6 2 2" xfId="282"/>
    <cellStyle name="20% - Accent1 2 2 3 6 2 3" xfId="49979"/>
    <cellStyle name="20% - Accent1 2 2 3 6 3" xfId="283"/>
    <cellStyle name="20% - Accent1 2 2 3 6 4" xfId="284"/>
    <cellStyle name="20% - Accent1 2 2 3 7" xfId="285"/>
    <cellStyle name="20% - Accent1 2 2 3 7 2" xfId="286"/>
    <cellStyle name="20% - Accent1 2 2 3 7 3" xfId="49980"/>
    <cellStyle name="20% - Accent1 2 2 3 8" xfId="287"/>
    <cellStyle name="20% - Accent1 2 2 3 9" xfId="288"/>
    <cellStyle name="20% - Accent1 2 2 4" xfId="289"/>
    <cellStyle name="20% - Accent1 2 2 4 2" xfId="290"/>
    <cellStyle name="20% - Accent1 2 2 4 2 2" xfId="291"/>
    <cellStyle name="20% - Accent1 2 2 4 2 2 2" xfId="292"/>
    <cellStyle name="20% - Accent1 2 2 4 2 2 2 2" xfId="293"/>
    <cellStyle name="20% - Accent1 2 2 4 2 2 2 3" xfId="49981"/>
    <cellStyle name="20% - Accent1 2 2 4 2 2 3" xfId="294"/>
    <cellStyle name="20% - Accent1 2 2 4 2 2 4" xfId="295"/>
    <cellStyle name="20% - Accent1 2 2 4 2 3" xfId="296"/>
    <cellStyle name="20% - Accent1 2 2 4 2 3 2" xfId="297"/>
    <cellStyle name="20% - Accent1 2 2 4 2 3 2 2" xfId="298"/>
    <cellStyle name="20% - Accent1 2 2 4 2 3 2 3" xfId="49982"/>
    <cellStyle name="20% - Accent1 2 2 4 2 3 3" xfId="299"/>
    <cellStyle name="20% - Accent1 2 2 4 2 3 4" xfId="300"/>
    <cellStyle name="20% - Accent1 2 2 4 2 4" xfId="301"/>
    <cellStyle name="20% - Accent1 2 2 4 2 4 2" xfId="302"/>
    <cellStyle name="20% - Accent1 2 2 4 2 4 3" xfId="49983"/>
    <cellStyle name="20% - Accent1 2 2 4 2 5" xfId="303"/>
    <cellStyle name="20% - Accent1 2 2 4 2 6" xfId="304"/>
    <cellStyle name="20% - Accent1 2 2 4 3" xfId="305"/>
    <cellStyle name="20% - Accent1 2 2 4 3 2" xfId="306"/>
    <cellStyle name="20% - Accent1 2 2 4 3 2 2" xfId="307"/>
    <cellStyle name="20% - Accent1 2 2 4 3 2 3" xfId="49984"/>
    <cellStyle name="20% - Accent1 2 2 4 3 3" xfId="308"/>
    <cellStyle name="20% - Accent1 2 2 4 3 4" xfId="309"/>
    <cellStyle name="20% - Accent1 2 2 4 4" xfId="310"/>
    <cellStyle name="20% - Accent1 2 2 4 4 2" xfId="311"/>
    <cellStyle name="20% - Accent1 2 2 4 4 2 2" xfId="312"/>
    <cellStyle name="20% - Accent1 2 2 4 4 2 3" xfId="49985"/>
    <cellStyle name="20% - Accent1 2 2 4 4 3" xfId="313"/>
    <cellStyle name="20% - Accent1 2 2 4 4 4" xfId="314"/>
    <cellStyle name="20% - Accent1 2 2 4 5" xfId="315"/>
    <cellStyle name="20% - Accent1 2 2 4 5 2" xfId="316"/>
    <cellStyle name="20% - Accent1 2 2 4 5 3" xfId="49986"/>
    <cellStyle name="20% - Accent1 2 2 4 6" xfId="317"/>
    <cellStyle name="20% - Accent1 2 2 4 7" xfId="318"/>
    <cellStyle name="20% - Accent1 2 2 5" xfId="319"/>
    <cellStyle name="20% - Accent1 2 2 5 2" xfId="320"/>
    <cellStyle name="20% - Accent1 2 2 5 2 2" xfId="321"/>
    <cellStyle name="20% - Accent1 2 2 5 2 2 2" xfId="322"/>
    <cellStyle name="20% - Accent1 2 2 5 2 2 3" xfId="49987"/>
    <cellStyle name="20% - Accent1 2 2 5 2 3" xfId="323"/>
    <cellStyle name="20% - Accent1 2 2 5 2 4" xfId="324"/>
    <cellStyle name="20% - Accent1 2 2 5 3" xfId="325"/>
    <cellStyle name="20% - Accent1 2 2 5 3 2" xfId="326"/>
    <cellStyle name="20% - Accent1 2 2 5 3 2 2" xfId="327"/>
    <cellStyle name="20% - Accent1 2 2 5 3 2 3" xfId="49988"/>
    <cellStyle name="20% - Accent1 2 2 5 3 3" xfId="328"/>
    <cellStyle name="20% - Accent1 2 2 5 3 4" xfId="329"/>
    <cellStyle name="20% - Accent1 2 2 5 4" xfId="330"/>
    <cellStyle name="20% - Accent1 2 2 5 4 2" xfId="331"/>
    <cellStyle name="20% - Accent1 2 2 5 4 3" xfId="49989"/>
    <cellStyle name="20% - Accent1 2 2 5 5" xfId="332"/>
    <cellStyle name="20% - Accent1 2 2 5 6" xfId="333"/>
    <cellStyle name="20% - Accent1 2 2 6" xfId="334"/>
    <cellStyle name="20% - Accent1 2 2 6 2" xfId="335"/>
    <cellStyle name="20% - Accent1 2 2 6 2 2" xfId="336"/>
    <cellStyle name="20% - Accent1 2 2 6 2 2 2" xfId="337"/>
    <cellStyle name="20% - Accent1 2 2 6 2 2 3" xfId="49990"/>
    <cellStyle name="20% - Accent1 2 2 6 2 3" xfId="338"/>
    <cellStyle name="20% - Accent1 2 2 6 2 4" xfId="339"/>
    <cellStyle name="20% - Accent1 2 2 6 3" xfId="340"/>
    <cellStyle name="20% - Accent1 2 2 6 3 2" xfId="341"/>
    <cellStyle name="20% - Accent1 2 2 6 3 3" xfId="49991"/>
    <cellStyle name="20% - Accent1 2 2 6 4" xfId="342"/>
    <cellStyle name="20% - Accent1 2 2 6 5" xfId="343"/>
    <cellStyle name="20% - Accent1 2 2 7" xfId="344"/>
    <cellStyle name="20% - Accent1 2 2 7 2" xfId="345"/>
    <cellStyle name="20% - Accent1 2 2 7 2 2" xfId="346"/>
    <cellStyle name="20% - Accent1 2 2 7 2 3" xfId="49992"/>
    <cellStyle name="20% - Accent1 2 2 7 3" xfId="347"/>
    <cellStyle name="20% - Accent1 2 2 7 4" xfId="348"/>
    <cellStyle name="20% - Accent1 2 2 8" xfId="349"/>
    <cellStyle name="20% - Accent1 2 2 8 2" xfId="350"/>
    <cellStyle name="20% - Accent1 2 2 8 2 2" xfId="351"/>
    <cellStyle name="20% - Accent1 2 2 8 2 3" xfId="49993"/>
    <cellStyle name="20% - Accent1 2 2 8 3" xfId="352"/>
    <cellStyle name="20% - Accent1 2 2 8 4" xfId="353"/>
    <cellStyle name="20% - Accent1 2 2 9" xfId="354"/>
    <cellStyle name="20% - Accent1 2 2 9 2" xfId="355"/>
    <cellStyle name="20% - Accent1 2 2 9 3" xfId="49994"/>
    <cellStyle name="20% - Accent1 2 3" xfId="356"/>
    <cellStyle name="20% - Accent1 2 3 10" xfId="357"/>
    <cellStyle name="20% - Accent1 2 3 11" xfId="358"/>
    <cellStyle name="20% - Accent1 2 3 12" xfId="60521"/>
    <cellStyle name="20% - Accent1 2 3 2" xfId="359"/>
    <cellStyle name="20% - Accent1 2 3 2 10" xfId="360"/>
    <cellStyle name="20% - Accent1 2 3 2 2" xfId="361"/>
    <cellStyle name="20% - Accent1 2 3 2 2 2" xfId="362"/>
    <cellStyle name="20% - Accent1 2 3 2 2 2 2" xfId="363"/>
    <cellStyle name="20% - Accent1 2 3 2 2 2 2 2" xfId="364"/>
    <cellStyle name="20% - Accent1 2 3 2 2 2 2 2 2" xfId="365"/>
    <cellStyle name="20% - Accent1 2 3 2 2 2 2 2 2 2" xfId="366"/>
    <cellStyle name="20% - Accent1 2 3 2 2 2 2 2 2 3" xfId="49995"/>
    <cellStyle name="20% - Accent1 2 3 2 2 2 2 2 3" xfId="367"/>
    <cellStyle name="20% - Accent1 2 3 2 2 2 2 2 4" xfId="368"/>
    <cellStyle name="20% - Accent1 2 3 2 2 2 2 3" xfId="369"/>
    <cellStyle name="20% - Accent1 2 3 2 2 2 2 3 2" xfId="370"/>
    <cellStyle name="20% - Accent1 2 3 2 2 2 2 3 2 2" xfId="371"/>
    <cellStyle name="20% - Accent1 2 3 2 2 2 2 3 2 3" xfId="49996"/>
    <cellStyle name="20% - Accent1 2 3 2 2 2 2 3 3" xfId="372"/>
    <cellStyle name="20% - Accent1 2 3 2 2 2 2 3 4" xfId="373"/>
    <cellStyle name="20% - Accent1 2 3 2 2 2 2 4" xfId="374"/>
    <cellStyle name="20% - Accent1 2 3 2 2 2 2 4 2" xfId="375"/>
    <cellStyle name="20% - Accent1 2 3 2 2 2 2 4 3" xfId="49997"/>
    <cellStyle name="20% - Accent1 2 3 2 2 2 2 5" xfId="376"/>
    <cellStyle name="20% - Accent1 2 3 2 2 2 2 6" xfId="377"/>
    <cellStyle name="20% - Accent1 2 3 2 2 2 3" xfId="378"/>
    <cellStyle name="20% - Accent1 2 3 2 2 2 3 2" xfId="379"/>
    <cellStyle name="20% - Accent1 2 3 2 2 2 3 2 2" xfId="380"/>
    <cellStyle name="20% - Accent1 2 3 2 2 2 3 2 3" xfId="49998"/>
    <cellStyle name="20% - Accent1 2 3 2 2 2 3 3" xfId="381"/>
    <cellStyle name="20% - Accent1 2 3 2 2 2 3 4" xfId="382"/>
    <cellStyle name="20% - Accent1 2 3 2 2 2 4" xfId="383"/>
    <cellStyle name="20% - Accent1 2 3 2 2 2 4 2" xfId="384"/>
    <cellStyle name="20% - Accent1 2 3 2 2 2 4 2 2" xfId="385"/>
    <cellStyle name="20% - Accent1 2 3 2 2 2 4 2 3" xfId="49999"/>
    <cellStyle name="20% - Accent1 2 3 2 2 2 4 3" xfId="386"/>
    <cellStyle name="20% - Accent1 2 3 2 2 2 4 4" xfId="387"/>
    <cellStyle name="20% - Accent1 2 3 2 2 2 5" xfId="388"/>
    <cellStyle name="20% - Accent1 2 3 2 2 2 5 2" xfId="389"/>
    <cellStyle name="20% - Accent1 2 3 2 2 2 5 3" xfId="50000"/>
    <cellStyle name="20% - Accent1 2 3 2 2 2 6" xfId="390"/>
    <cellStyle name="20% - Accent1 2 3 2 2 2 7" xfId="391"/>
    <cellStyle name="20% - Accent1 2 3 2 2 3" xfId="392"/>
    <cellStyle name="20% - Accent1 2 3 2 2 3 2" xfId="393"/>
    <cellStyle name="20% - Accent1 2 3 2 2 3 2 2" xfId="394"/>
    <cellStyle name="20% - Accent1 2 3 2 2 3 2 2 2" xfId="395"/>
    <cellStyle name="20% - Accent1 2 3 2 2 3 2 2 3" xfId="50001"/>
    <cellStyle name="20% - Accent1 2 3 2 2 3 2 3" xfId="396"/>
    <cellStyle name="20% - Accent1 2 3 2 2 3 2 4" xfId="397"/>
    <cellStyle name="20% - Accent1 2 3 2 2 3 3" xfId="398"/>
    <cellStyle name="20% - Accent1 2 3 2 2 3 3 2" xfId="399"/>
    <cellStyle name="20% - Accent1 2 3 2 2 3 3 2 2" xfId="400"/>
    <cellStyle name="20% - Accent1 2 3 2 2 3 3 2 3" xfId="50002"/>
    <cellStyle name="20% - Accent1 2 3 2 2 3 3 3" xfId="401"/>
    <cellStyle name="20% - Accent1 2 3 2 2 3 3 4" xfId="402"/>
    <cellStyle name="20% - Accent1 2 3 2 2 3 4" xfId="403"/>
    <cellStyle name="20% - Accent1 2 3 2 2 3 4 2" xfId="404"/>
    <cellStyle name="20% - Accent1 2 3 2 2 3 4 3" xfId="50003"/>
    <cellStyle name="20% - Accent1 2 3 2 2 3 5" xfId="405"/>
    <cellStyle name="20% - Accent1 2 3 2 2 3 6" xfId="406"/>
    <cellStyle name="20% - Accent1 2 3 2 2 4" xfId="407"/>
    <cellStyle name="20% - Accent1 2 3 2 2 4 2" xfId="408"/>
    <cellStyle name="20% - Accent1 2 3 2 2 4 2 2" xfId="409"/>
    <cellStyle name="20% - Accent1 2 3 2 2 4 2 3" xfId="50004"/>
    <cellStyle name="20% - Accent1 2 3 2 2 4 3" xfId="410"/>
    <cellStyle name="20% - Accent1 2 3 2 2 4 4" xfId="411"/>
    <cellStyle name="20% - Accent1 2 3 2 2 5" xfId="412"/>
    <cellStyle name="20% - Accent1 2 3 2 2 5 2" xfId="413"/>
    <cellStyle name="20% - Accent1 2 3 2 2 5 2 2" xfId="414"/>
    <cellStyle name="20% - Accent1 2 3 2 2 5 2 3" xfId="50005"/>
    <cellStyle name="20% - Accent1 2 3 2 2 5 3" xfId="415"/>
    <cellStyle name="20% - Accent1 2 3 2 2 5 4" xfId="416"/>
    <cellStyle name="20% - Accent1 2 3 2 2 6" xfId="417"/>
    <cellStyle name="20% - Accent1 2 3 2 2 6 2" xfId="418"/>
    <cellStyle name="20% - Accent1 2 3 2 2 6 3" xfId="50006"/>
    <cellStyle name="20% - Accent1 2 3 2 2 7" xfId="419"/>
    <cellStyle name="20% - Accent1 2 3 2 2 8" xfId="420"/>
    <cellStyle name="20% - Accent1 2 3 2 3" xfId="421"/>
    <cellStyle name="20% - Accent1 2 3 2 3 2" xfId="422"/>
    <cellStyle name="20% - Accent1 2 3 2 3 2 2" xfId="423"/>
    <cellStyle name="20% - Accent1 2 3 2 3 2 2 2" xfId="424"/>
    <cellStyle name="20% - Accent1 2 3 2 3 2 2 2 2" xfId="425"/>
    <cellStyle name="20% - Accent1 2 3 2 3 2 2 2 3" xfId="50007"/>
    <cellStyle name="20% - Accent1 2 3 2 3 2 2 3" xfId="426"/>
    <cellStyle name="20% - Accent1 2 3 2 3 2 2 4" xfId="427"/>
    <cellStyle name="20% - Accent1 2 3 2 3 2 3" xfId="428"/>
    <cellStyle name="20% - Accent1 2 3 2 3 2 3 2" xfId="429"/>
    <cellStyle name="20% - Accent1 2 3 2 3 2 3 2 2" xfId="430"/>
    <cellStyle name="20% - Accent1 2 3 2 3 2 3 2 3" xfId="50008"/>
    <cellStyle name="20% - Accent1 2 3 2 3 2 3 3" xfId="431"/>
    <cellStyle name="20% - Accent1 2 3 2 3 2 3 4" xfId="432"/>
    <cellStyle name="20% - Accent1 2 3 2 3 2 4" xfId="433"/>
    <cellStyle name="20% - Accent1 2 3 2 3 2 4 2" xfId="434"/>
    <cellStyle name="20% - Accent1 2 3 2 3 2 4 3" xfId="50009"/>
    <cellStyle name="20% - Accent1 2 3 2 3 2 5" xfId="435"/>
    <cellStyle name="20% - Accent1 2 3 2 3 2 6" xfId="436"/>
    <cellStyle name="20% - Accent1 2 3 2 3 3" xfId="437"/>
    <cellStyle name="20% - Accent1 2 3 2 3 3 2" xfId="438"/>
    <cellStyle name="20% - Accent1 2 3 2 3 3 2 2" xfId="439"/>
    <cellStyle name="20% - Accent1 2 3 2 3 3 2 3" xfId="50010"/>
    <cellStyle name="20% - Accent1 2 3 2 3 3 3" xfId="440"/>
    <cellStyle name="20% - Accent1 2 3 2 3 3 4" xfId="441"/>
    <cellStyle name="20% - Accent1 2 3 2 3 4" xfId="442"/>
    <cellStyle name="20% - Accent1 2 3 2 3 4 2" xfId="443"/>
    <cellStyle name="20% - Accent1 2 3 2 3 4 2 2" xfId="444"/>
    <cellStyle name="20% - Accent1 2 3 2 3 4 2 3" xfId="50011"/>
    <cellStyle name="20% - Accent1 2 3 2 3 4 3" xfId="445"/>
    <cellStyle name="20% - Accent1 2 3 2 3 4 4" xfId="446"/>
    <cellStyle name="20% - Accent1 2 3 2 3 5" xfId="447"/>
    <cellStyle name="20% - Accent1 2 3 2 3 5 2" xfId="448"/>
    <cellStyle name="20% - Accent1 2 3 2 3 5 3" xfId="50012"/>
    <cellStyle name="20% - Accent1 2 3 2 3 6" xfId="449"/>
    <cellStyle name="20% - Accent1 2 3 2 3 7" xfId="450"/>
    <cellStyle name="20% - Accent1 2 3 2 4" xfId="451"/>
    <cellStyle name="20% - Accent1 2 3 2 4 2" xfId="452"/>
    <cellStyle name="20% - Accent1 2 3 2 4 2 2" xfId="453"/>
    <cellStyle name="20% - Accent1 2 3 2 4 2 2 2" xfId="454"/>
    <cellStyle name="20% - Accent1 2 3 2 4 2 2 3" xfId="50013"/>
    <cellStyle name="20% - Accent1 2 3 2 4 2 3" xfId="455"/>
    <cellStyle name="20% - Accent1 2 3 2 4 2 4" xfId="456"/>
    <cellStyle name="20% - Accent1 2 3 2 4 3" xfId="457"/>
    <cellStyle name="20% - Accent1 2 3 2 4 3 2" xfId="458"/>
    <cellStyle name="20% - Accent1 2 3 2 4 3 2 2" xfId="459"/>
    <cellStyle name="20% - Accent1 2 3 2 4 3 2 3" xfId="50014"/>
    <cellStyle name="20% - Accent1 2 3 2 4 3 3" xfId="460"/>
    <cellStyle name="20% - Accent1 2 3 2 4 3 4" xfId="461"/>
    <cellStyle name="20% - Accent1 2 3 2 4 4" xfId="462"/>
    <cellStyle name="20% - Accent1 2 3 2 4 4 2" xfId="463"/>
    <cellStyle name="20% - Accent1 2 3 2 4 4 3" xfId="50015"/>
    <cellStyle name="20% - Accent1 2 3 2 4 5" xfId="464"/>
    <cellStyle name="20% - Accent1 2 3 2 4 6" xfId="465"/>
    <cellStyle name="20% - Accent1 2 3 2 5" xfId="466"/>
    <cellStyle name="20% - Accent1 2 3 2 5 2" xfId="467"/>
    <cellStyle name="20% - Accent1 2 3 2 5 2 2" xfId="468"/>
    <cellStyle name="20% - Accent1 2 3 2 5 2 2 2" xfId="469"/>
    <cellStyle name="20% - Accent1 2 3 2 5 2 2 3" xfId="50016"/>
    <cellStyle name="20% - Accent1 2 3 2 5 2 3" xfId="470"/>
    <cellStyle name="20% - Accent1 2 3 2 5 2 4" xfId="471"/>
    <cellStyle name="20% - Accent1 2 3 2 5 3" xfId="472"/>
    <cellStyle name="20% - Accent1 2 3 2 5 3 2" xfId="473"/>
    <cellStyle name="20% - Accent1 2 3 2 5 3 3" xfId="50017"/>
    <cellStyle name="20% - Accent1 2 3 2 5 4" xfId="474"/>
    <cellStyle name="20% - Accent1 2 3 2 5 5" xfId="475"/>
    <cellStyle name="20% - Accent1 2 3 2 6" xfId="476"/>
    <cellStyle name="20% - Accent1 2 3 2 6 2" xfId="477"/>
    <cellStyle name="20% - Accent1 2 3 2 6 2 2" xfId="478"/>
    <cellStyle name="20% - Accent1 2 3 2 6 2 3" xfId="50018"/>
    <cellStyle name="20% - Accent1 2 3 2 6 3" xfId="479"/>
    <cellStyle name="20% - Accent1 2 3 2 6 4" xfId="480"/>
    <cellStyle name="20% - Accent1 2 3 2 7" xfId="481"/>
    <cellStyle name="20% - Accent1 2 3 2 7 2" xfId="482"/>
    <cellStyle name="20% - Accent1 2 3 2 7 2 2" xfId="483"/>
    <cellStyle name="20% - Accent1 2 3 2 7 2 3" xfId="50019"/>
    <cellStyle name="20% - Accent1 2 3 2 7 3" xfId="484"/>
    <cellStyle name="20% - Accent1 2 3 2 7 4" xfId="485"/>
    <cellStyle name="20% - Accent1 2 3 2 8" xfId="486"/>
    <cellStyle name="20% - Accent1 2 3 2 8 2" xfId="487"/>
    <cellStyle name="20% - Accent1 2 3 2 8 3" xfId="50020"/>
    <cellStyle name="20% - Accent1 2 3 2 9" xfId="488"/>
    <cellStyle name="20% - Accent1 2 3 3" xfId="489"/>
    <cellStyle name="20% - Accent1 2 3 3 2" xfId="490"/>
    <cellStyle name="20% - Accent1 2 3 3 2 2" xfId="491"/>
    <cellStyle name="20% - Accent1 2 3 3 2 2 2" xfId="492"/>
    <cellStyle name="20% - Accent1 2 3 3 2 2 2 2" xfId="493"/>
    <cellStyle name="20% - Accent1 2 3 3 2 2 2 2 2" xfId="494"/>
    <cellStyle name="20% - Accent1 2 3 3 2 2 2 2 3" xfId="50021"/>
    <cellStyle name="20% - Accent1 2 3 3 2 2 2 3" xfId="495"/>
    <cellStyle name="20% - Accent1 2 3 3 2 2 2 4" xfId="496"/>
    <cellStyle name="20% - Accent1 2 3 3 2 2 3" xfId="497"/>
    <cellStyle name="20% - Accent1 2 3 3 2 2 3 2" xfId="498"/>
    <cellStyle name="20% - Accent1 2 3 3 2 2 3 2 2" xfId="499"/>
    <cellStyle name="20% - Accent1 2 3 3 2 2 3 2 3" xfId="50022"/>
    <cellStyle name="20% - Accent1 2 3 3 2 2 3 3" xfId="500"/>
    <cellStyle name="20% - Accent1 2 3 3 2 2 3 4" xfId="501"/>
    <cellStyle name="20% - Accent1 2 3 3 2 2 4" xfId="502"/>
    <cellStyle name="20% - Accent1 2 3 3 2 2 4 2" xfId="503"/>
    <cellStyle name="20% - Accent1 2 3 3 2 2 4 3" xfId="50023"/>
    <cellStyle name="20% - Accent1 2 3 3 2 2 5" xfId="504"/>
    <cellStyle name="20% - Accent1 2 3 3 2 2 6" xfId="505"/>
    <cellStyle name="20% - Accent1 2 3 3 2 3" xfId="506"/>
    <cellStyle name="20% - Accent1 2 3 3 2 3 2" xfId="507"/>
    <cellStyle name="20% - Accent1 2 3 3 2 3 2 2" xfId="508"/>
    <cellStyle name="20% - Accent1 2 3 3 2 3 2 3" xfId="50024"/>
    <cellStyle name="20% - Accent1 2 3 3 2 3 3" xfId="509"/>
    <cellStyle name="20% - Accent1 2 3 3 2 3 4" xfId="510"/>
    <cellStyle name="20% - Accent1 2 3 3 2 4" xfId="511"/>
    <cellStyle name="20% - Accent1 2 3 3 2 4 2" xfId="512"/>
    <cellStyle name="20% - Accent1 2 3 3 2 4 2 2" xfId="513"/>
    <cellStyle name="20% - Accent1 2 3 3 2 4 2 3" xfId="50025"/>
    <cellStyle name="20% - Accent1 2 3 3 2 4 3" xfId="514"/>
    <cellStyle name="20% - Accent1 2 3 3 2 4 4" xfId="515"/>
    <cellStyle name="20% - Accent1 2 3 3 2 5" xfId="516"/>
    <cellStyle name="20% - Accent1 2 3 3 2 5 2" xfId="517"/>
    <cellStyle name="20% - Accent1 2 3 3 2 5 3" xfId="50026"/>
    <cellStyle name="20% - Accent1 2 3 3 2 6" xfId="518"/>
    <cellStyle name="20% - Accent1 2 3 3 2 7" xfId="519"/>
    <cellStyle name="20% - Accent1 2 3 3 3" xfId="520"/>
    <cellStyle name="20% - Accent1 2 3 3 3 2" xfId="521"/>
    <cellStyle name="20% - Accent1 2 3 3 3 2 2" xfId="522"/>
    <cellStyle name="20% - Accent1 2 3 3 3 2 2 2" xfId="523"/>
    <cellStyle name="20% - Accent1 2 3 3 3 2 2 3" xfId="50027"/>
    <cellStyle name="20% - Accent1 2 3 3 3 2 3" xfId="524"/>
    <cellStyle name="20% - Accent1 2 3 3 3 2 4" xfId="525"/>
    <cellStyle name="20% - Accent1 2 3 3 3 3" xfId="526"/>
    <cellStyle name="20% - Accent1 2 3 3 3 3 2" xfId="527"/>
    <cellStyle name="20% - Accent1 2 3 3 3 3 2 2" xfId="528"/>
    <cellStyle name="20% - Accent1 2 3 3 3 3 2 3" xfId="50028"/>
    <cellStyle name="20% - Accent1 2 3 3 3 3 3" xfId="529"/>
    <cellStyle name="20% - Accent1 2 3 3 3 3 4" xfId="530"/>
    <cellStyle name="20% - Accent1 2 3 3 3 4" xfId="531"/>
    <cellStyle name="20% - Accent1 2 3 3 3 4 2" xfId="532"/>
    <cellStyle name="20% - Accent1 2 3 3 3 4 3" xfId="50029"/>
    <cellStyle name="20% - Accent1 2 3 3 3 5" xfId="533"/>
    <cellStyle name="20% - Accent1 2 3 3 3 6" xfId="534"/>
    <cellStyle name="20% - Accent1 2 3 3 4" xfId="535"/>
    <cellStyle name="20% - Accent1 2 3 3 4 2" xfId="536"/>
    <cellStyle name="20% - Accent1 2 3 3 4 2 2" xfId="537"/>
    <cellStyle name="20% - Accent1 2 3 3 4 2 3" xfId="50030"/>
    <cellStyle name="20% - Accent1 2 3 3 4 3" xfId="538"/>
    <cellStyle name="20% - Accent1 2 3 3 4 4" xfId="539"/>
    <cellStyle name="20% - Accent1 2 3 3 5" xfId="540"/>
    <cellStyle name="20% - Accent1 2 3 3 5 2" xfId="541"/>
    <cellStyle name="20% - Accent1 2 3 3 5 2 2" xfId="542"/>
    <cellStyle name="20% - Accent1 2 3 3 5 2 3" xfId="50031"/>
    <cellStyle name="20% - Accent1 2 3 3 5 3" xfId="543"/>
    <cellStyle name="20% - Accent1 2 3 3 5 4" xfId="544"/>
    <cellStyle name="20% - Accent1 2 3 3 6" xfId="545"/>
    <cellStyle name="20% - Accent1 2 3 3 6 2" xfId="546"/>
    <cellStyle name="20% - Accent1 2 3 3 6 3" xfId="50032"/>
    <cellStyle name="20% - Accent1 2 3 3 7" xfId="547"/>
    <cellStyle name="20% - Accent1 2 3 3 8" xfId="548"/>
    <cellStyle name="20% - Accent1 2 3 4" xfId="549"/>
    <cellStyle name="20% - Accent1 2 3 4 2" xfId="550"/>
    <cellStyle name="20% - Accent1 2 3 4 2 2" xfId="551"/>
    <cellStyle name="20% - Accent1 2 3 4 2 2 2" xfId="552"/>
    <cellStyle name="20% - Accent1 2 3 4 2 2 2 2" xfId="553"/>
    <cellStyle name="20% - Accent1 2 3 4 2 2 2 3" xfId="50033"/>
    <cellStyle name="20% - Accent1 2 3 4 2 2 3" xfId="554"/>
    <cellStyle name="20% - Accent1 2 3 4 2 2 4" xfId="555"/>
    <cellStyle name="20% - Accent1 2 3 4 2 3" xfId="556"/>
    <cellStyle name="20% - Accent1 2 3 4 2 3 2" xfId="557"/>
    <cellStyle name="20% - Accent1 2 3 4 2 3 2 2" xfId="558"/>
    <cellStyle name="20% - Accent1 2 3 4 2 3 2 3" xfId="50034"/>
    <cellStyle name="20% - Accent1 2 3 4 2 3 3" xfId="559"/>
    <cellStyle name="20% - Accent1 2 3 4 2 3 4" xfId="560"/>
    <cellStyle name="20% - Accent1 2 3 4 2 4" xfId="561"/>
    <cellStyle name="20% - Accent1 2 3 4 2 4 2" xfId="562"/>
    <cellStyle name="20% - Accent1 2 3 4 2 4 3" xfId="50035"/>
    <cellStyle name="20% - Accent1 2 3 4 2 5" xfId="563"/>
    <cellStyle name="20% - Accent1 2 3 4 2 6" xfId="564"/>
    <cellStyle name="20% - Accent1 2 3 4 3" xfId="565"/>
    <cellStyle name="20% - Accent1 2 3 4 3 2" xfId="566"/>
    <cellStyle name="20% - Accent1 2 3 4 3 2 2" xfId="567"/>
    <cellStyle name="20% - Accent1 2 3 4 3 2 3" xfId="50036"/>
    <cellStyle name="20% - Accent1 2 3 4 3 3" xfId="568"/>
    <cellStyle name="20% - Accent1 2 3 4 3 4" xfId="569"/>
    <cellStyle name="20% - Accent1 2 3 4 4" xfId="570"/>
    <cellStyle name="20% - Accent1 2 3 4 4 2" xfId="571"/>
    <cellStyle name="20% - Accent1 2 3 4 4 2 2" xfId="572"/>
    <cellStyle name="20% - Accent1 2 3 4 4 2 3" xfId="50037"/>
    <cellStyle name="20% - Accent1 2 3 4 4 3" xfId="573"/>
    <cellStyle name="20% - Accent1 2 3 4 4 4" xfId="574"/>
    <cellStyle name="20% - Accent1 2 3 4 5" xfId="575"/>
    <cellStyle name="20% - Accent1 2 3 4 5 2" xfId="576"/>
    <cellStyle name="20% - Accent1 2 3 4 5 3" xfId="50038"/>
    <cellStyle name="20% - Accent1 2 3 4 6" xfId="577"/>
    <cellStyle name="20% - Accent1 2 3 4 7" xfId="578"/>
    <cellStyle name="20% - Accent1 2 3 5" xfId="579"/>
    <cellStyle name="20% - Accent1 2 3 5 2" xfId="580"/>
    <cellStyle name="20% - Accent1 2 3 5 2 2" xfId="581"/>
    <cellStyle name="20% - Accent1 2 3 5 2 2 2" xfId="582"/>
    <cellStyle name="20% - Accent1 2 3 5 2 2 3" xfId="50039"/>
    <cellStyle name="20% - Accent1 2 3 5 2 3" xfId="583"/>
    <cellStyle name="20% - Accent1 2 3 5 2 4" xfId="584"/>
    <cellStyle name="20% - Accent1 2 3 5 3" xfId="585"/>
    <cellStyle name="20% - Accent1 2 3 5 3 2" xfId="586"/>
    <cellStyle name="20% - Accent1 2 3 5 3 2 2" xfId="587"/>
    <cellStyle name="20% - Accent1 2 3 5 3 2 3" xfId="50040"/>
    <cellStyle name="20% - Accent1 2 3 5 3 3" xfId="588"/>
    <cellStyle name="20% - Accent1 2 3 5 3 4" xfId="589"/>
    <cellStyle name="20% - Accent1 2 3 5 4" xfId="590"/>
    <cellStyle name="20% - Accent1 2 3 5 4 2" xfId="591"/>
    <cellStyle name="20% - Accent1 2 3 5 4 3" xfId="50041"/>
    <cellStyle name="20% - Accent1 2 3 5 5" xfId="592"/>
    <cellStyle name="20% - Accent1 2 3 5 6" xfId="593"/>
    <cellStyle name="20% - Accent1 2 3 6" xfId="594"/>
    <cellStyle name="20% - Accent1 2 3 6 2" xfId="595"/>
    <cellStyle name="20% - Accent1 2 3 6 2 2" xfId="596"/>
    <cellStyle name="20% - Accent1 2 3 6 2 2 2" xfId="597"/>
    <cellStyle name="20% - Accent1 2 3 6 2 2 3" xfId="50042"/>
    <cellStyle name="20% - Accent1 2 3 6 2 3" xfId="598"/>
    <cellStyle name="20% - Accent1 2 3 6 2 4" xfId="599"/>
    <cellStyle name="20% - Accent1 2 3 6 3" xfId="600"/>
    <cellStyle name="20% - Accent1 2 3 6 3 2" xfId="601"/>
    <cellStyle name="20% - Accent1 2 3 6 3 3" xfId="50043"/>
    <cellStyle name="20% - Accent1 2 3 6 4" xfId="602"/>
    <cellStyle name="20% - Accent1 2 3 6 5" xfId="603"/>
    <cellStyle name="20% - Accent1 2 3 7" xfId="604"/>
    <cellStyle name="20% - Accent1 2 3 7 2" xfId="605"/>
    <cellStyle name="20% - Accent1 2 3 7 2 2" xfId="606"/>
    <cellStyle name="20% - Accent1 2 3 7 2 3" xfId="50044"/>
    <cellStyle name="20% - Accent1 2 3 7 3" xfId="607"/>
    <cellStyle name="20% - Accent1 2 3 7 4" xfId="608"/>
    <cellStyle name="20% - Accent1 2 3 8" xfId="609"/>
    <cellStyle name="20% - Accent1 2 3 8 2" xfId="610"/>
    <cellStyle name="20% - Accent1 2 3 8 2 2" xfId="611"/>
    <cellStyle name="20% - Accent1 2 3 8 2 3" xfId="50045"/>
    <cellStyle name="20% - Accent1 2 3 8 3" xfId="612"/>
    <cellStyle name="20% - Accent1 2 3 8 4" xfId="613"/>
    <cellStyle name="20% - Accent1 2 3 9" xfId="614"/>
    <cellStyle name="20% - Accent1 2 3 9 2" xfId="615"/>
    <cellStyle name="20% - Accent1 2 3 9 3" xfId="50046"/>
    <cellStyle name="20% - Accent1 2 4" xfId="616"/>
    <cellStyle name="20% - Accent1 2 4 10" xfId="617"/>
    <cellStyle name="20% - Accent1 2 4 2" xfId="618"/>
    <cellStyle name="20% - Accent1 2 4 2 2" xfId="619"/>
    <cellStyle name="20% - Accent1 2 4 2 2 2" xfId="620"/>
    <cellStyle name="20% - Accent1 2 4 2 2 2 2" xfId="621"/>
    <cellStyle name="20% - Accent1 2 4 2 2 2 2 2" xfId="622"/>
    <cellStyle name="20% - Accent1 2 4 2 2 2 2 2 2" xfId="623"/>
    <cellStyle name="20% - Accent1 2 4 2 2 2 2 2 3" xfId="50047"/>
    <cellStyle name="20% - Accent1 2 4 2 2 2 2 3" xfId="624"/>
    <cellStyle name="20% - Accent1 2 4 2 2 2 2 4" xfId="625"/>
    <cellStyle name="20% - Accent1 2 4 2 2 2 3" xfId="626"/>
    <cellStyle name="20% - Accent1 2 4 2 2 2 3 2" xfId="627"/>
    <cellStyle name="20% - Accent1 2 4 2 2 2 3 2 2" xfId="628"/>
    <cellStyle name="20% - Accent1 2 4 2 2 2 3 2 3" xfId="50048"/>
    <cellStyle name="20% - Accent1 2 4 2 2 2 3 3" xfId="629"/>
    <cellStyle name="20% - Accent1 2 4 2 2 2 3 4" xfId="630"/>
    <cellStyle name="20% - Accent1 2 4 2 2 2 4" xfId="631"/>
    <cellStyle name="20% - Accent1 2 4 2 2 2 4 2" xfId="632"/>
    <cellStyle name="20% - Accent1 2 4 2 2 2 4 3" xfId="50049"/>
    <cellStyle name="20% - Accent1 2 4 2 2 2 5" xfId="633"/>
    <cellStyle name="20% - Accent1 2 4 2 2 2 6" xfId="634"/>
    <cellStyle name="20% - Accent1 2 4 2 2 3" xfId="635"/>
    <cellStyle name="20% - Accent1 2 4 2 2 3 2" xfId="636"/>
    <cellStyle name="20% - Accent1 2 4 2 2 3 2 2" xfId="637"/>
    <cellStyle name="20% - Accent1 2 4 2 2 3 2 3" xfId="50050"/>
    <cellStyle name="20% - Accent1 2 4 2 2 3 3" xfId="638"/>
    <cellStyle name="20% - Accent1 2 4 2 2 3 4" xfId="639"/>
    <cellStyle name="20% - Accent1 2 4 2 2 4" xfId="640"/>
    <cellStyle name="20% - Accent1 2 4 2 2 4 2" xfId="641"/>
    <cellStyle name="20% - Accent1 2 4 2 2 4 2 2" xfId="642"/>
    <cellStyle name="20% - Accent1 2 4 2 2 4 2 3" xfId="50051"/>
    <cellStyle name="20% - Accent1 2 4 2 2 4 3" xfId="643"/>
    <cellStyle name="20% - Accent1 2 4 2 2 4 4" xfId="644"/>
    <cellStyle name="20% - Accent1 2 4 2 2 5" xfId="645"/>
    <cellStyle name="20% - Accent1 2 4 2 2 5 2" xfId="646"/>
    <cellStyle name="20% - Accent1 2 4 2 2 5 3" xfId="50052"/>
    <cellStyle name="20% - Accent1 2 4 2 2 6" xfId="647"/>
    <cellStyle name="20% - Accent1 2 4 2 2 7" xfId="648"/>
    <cellStyle name="20% - Accent1 2 4 2 3" xfId="649"/>
    <cellStyle name="20% - Accent1 2 4 2 3 2" xfId="650"/>
    <cellStyle name="20% - Accent1 2 4 2 3 2 2" xfId="651"/>
    <cellStyle name="20% - Accent1 2 4 2 3 2 2 2" xfId="652"/>
    <cellStyle name="20% - Accent1 2 4 2 3 2 2 3" xfId="50053"/>
    <cellStyle name="20% - Accent1 2 4 2 3 2 3" xfId="653"/>
    <cellStyle name="20% - Accent1 2 4 2 3 2 4" xfId="654"/>
    <cellStyle name="20% - Accent1 2 4 2 3 3" xfId="655"/>
    <cellStyle name="20% - Accent1 2 4 2 3 3 2" xfId="656"/>
    <cellStyle name="20% - Accent1 2 4 2 3 3 2 2" xfId="657"/>
    <cellStyle name="20% - Accent1 2 4 2 3 3 2 3" xfId="50054"/>
    <cellStyle name="20% - Accent1 2 4 2 3 3 3" xfId="658"/>
    <cellStyle name="20% - Accent1 2 4 2 3 3 4" xfId="659"/>
    <cellStyle name="20% - Accent1 2 4 2 3 4" xfId="660"/>
    <cellStyle name="20% - Accent1 2 4 2 3 4 2" xfId="661"/>
    <cellStyle name="20% - Accent1 2 4 2 3 4 3" xfId="50055"/>
    <cellStyle name="20% - Accent1 2 4 2 3 5" xfId="662"/>
    <cellStyle name="20% - Accent1 2 4 2 3 6" xfId="663"/>
    <cellStyle name="20% - Accent1 2 4 2 4" xfId="664"/>
    <cellStyle name="20% - Accent1 2 4 2 4 2" xfId="665"/>
    <cellStyle name="20% - Accent1 2 4 2 4 2 2" xfId="666"/>
    <cellStyle name="20% - Accent1 2 4 2 4 2 3" xfId="50056"/>
    <cellStyle name="20% - Accent1 2 4 2 4 3" xfId="667"/>
    <cellStyle name="20% - Accent1 2 4 2 4 4" xfId="668"/>
    <cellStyle name="20% - Accent1 2 4 2 5" xfId="669"/>
    <cellStyle name="20% - Accent1 2 4 2 5 2" xfId="670"/>
    <cellStyle name="20% - Accent1 2 4 2 5 2 2" xfId="671"/>
    <cellStyle name="20% - Accent1 2 4 2 5 2 3" xfId="50057"/>
    <cellStyle name="20% - Accent1 2 4 2 5 3" xfId="672"/>
    <cellStyle name="20% - Accent1 2 4 2 5 4" xfId="673"/>
    <cellStyle name="20% - Accent1 2 4 2 6" xfId="674"/>
    <cellStyle name="20% - Accent1 2 4 2 6 2" xfId="675"/>
    <cellStyle name="20% - Accent1 2 4 2 6 3" xfId="50058"/>
    <cellStyle name="20% - Accent1 2 4 2 7" xfId="676"/>
    <cellStyle name="20% - Accent1 2 4 2 8" xfId="677"/>
    <cellStyle name="20% - Accent1 2 4 3" xfId="678"/>
    <cellStyle name="20% - Accent1 2 4 3 2" xfId="679"/>
    <cellStyle name="20% - Accent1 2 4 3 2 2" xfId="680"/>
    <cellStyle name="20% - Accent1 2 4 3 2 2 2" xfId="681"/>
    <cellStyle name="20% - Accent1 2 4 3 2 2 2 2" xfId="682"/>
    <cellStyle name="20% - Accent1 2 4 3 2 2 2 3" xfId="50059"/>
    <cellStyle name="20% - Accent1 2 4 3 2 2 3" xfId="683"/>
    <cellStyle name="20% - Accent1 2 4 3 2 2 4" xfId="684"/>
    <cellStyle name="20% - Accent1 2 4 3 2 3" xfId="685"/>
    <cellStyle name="20% - Accent1 2 4 3 2 3 2" xfId="686"/>
    <cellStyle name="20% - Accent1 2 4 3 2 3 2 2" xfId="687"/>
    <cellStyle name="20% - Accent1 2 4 3 2 3 2 3" xfId="50060"/>
    <cellStyle name="20% - Accent1 2 4 3 2 3 3" xfId="688"/>
    <cellStyle name="20% - Accent1 2 4 3 2 3 4" xfId="689"/>
    <cellStyle name="20% - Accent1 2 4 3 2 4" xfId="690"/>
    <cellStyle name="20% - Accent1 2 4 3 2 4 2" xfId="691"/>
    <cellStyle name="20% - Accent1 2 4 3 2 4 3" xfId="50061"/>
    <cellStyle name="20% - Accent1 2 4 3 2 5" xfId="692"/>
    <cellStyle name="20% - Accent1 2 4 3 2 6" xfId="693"/>
    <cellStyle name="20% - Accent1 2 4 3 3" xfId="694"/>
    <cellStyle name="20% - Accent1 2 4 3 3 2" xfId="695"/>
    <cellStyle name="20% - Accent1 2 4 3 3 2 2" xfId="696"/>
    <cellStyle name="20% - Accent1 2 4 3 3 2 3" xfId="50062"/>
    <cellStyle name="20% - Accent1 2 4 3 3 3" xfId="697"/>
    <cellStyle name="20% - Accent1 2 4 3 3 4" xfId="698"/>
    <cellStyle name="20% - Accent1 2 4 3 4" xfId="699"/>
    <cellStyle name="20% - Accent1 2 4 3 4 2" xfId="700"/>
    <cellStyle name="20% - Accent1 2 4 3 4 2 2" xfId="701"/>
    <cellStyle name="20% - Accent1 2 4 3 4 2 3" xfId="50063"/>
    <cellStyle name="20% - Accent1 2 4 3 4 3" xfId="702"/>
    <cellStyle name="20% - Accent1 2 4 3 4 4" xfId="703"/>
    <cellStyle name="20% - Accent1 2 4 3 5" xfId="704"/>
    <cellStyle name="20% - Accent1 2 4 3 5 2" xfId="705"/>
    <cellStyle name="20% - Accent1 2 4 3 5 3" xfId="50064"/>
    <cellStyle name="20% - Accent1 2 4 3 6" xfId="706"/>
    <cellStyle name="20% - Accent1 2 4 3 7" xfId="707"/>
    <cellStyle name="20% - Accent1 2 4 4" xfId="708"/>
    <cellStyle name="20% - Accent1 2 4 4 2" xfId="709"/>
    <cellStyle name="20% - Accent1 2 4 4 2 2" xfId="710"/>
    <cellStyle name="20% - Accent1 2 4 4 2 2 2" xfId="711"/>
    <cellStyle name="20% - Accent1 2 4 4 2 2 3" xfId="50065"/>
    <cellStyle name="20% - Accent1 2 4 4 2 3" xfId="712"/>
    <cellStyle name="20% - Accent1 2 4 4 2 4" xfId="713"/>
    <cellStyle name="20% - Accent1 2 4 4 3" xfId="714"/>
    <cellStyle name="20% - Accent1 2 4 4 3 2" xfId="715"/>
    <cellStyle name="20% - Accent1 2 4 4 3 2 2" xfId="716"/>
    <cellStyle name="20% - Accent1 2 4 4 3 2 3" xfId="50066"/>
    <cellStyle name="20% - Accent1 2 4 4 3 3" xfId="717"/>
    <cellStyle name="20% - Accent1 2 4 4 3 4" xfId="718"/>
    <cellStyle name="20% - Accent1 2 4 4 4" xfId="719"/>
    <cellStyle name="20% - Accent1 2 4 4 4 2" xfId="720"/>
    <cellStyle name="20% - Accent1 2 4 4 4 3" xfId="50067"/>
    <cellStyle name="20% - Accent1 2 4 4 5" xfId="721"/>
    <cellStyle name="20% - Accent1 2 4 4 6" xfId="722"/>
    <cellStyle name="20% - Accent1 2 4 5" xfId="723"/>
    <cellStyle name="20% - Accent1 2 4 5 2" xfId="724"/>
    <cellStyle name="20% - Accent1 2 4 5 2 2" xfId="725"/>
    <cellStyle name="20% - Accent1 2 4 5 2 2 2" xfId="726"/>
    <cellStyle name="20% - Accent1 2 4 5 2 2 3" xfId="50068"/>
    <cellStyle name="20% - Accent1 2 4 5 2 3" xfId="727"/>
    <cellStyle name="20% - Accent1 2 4 5 2 4" xfId="728"/>
    <cellStyle name="20% - Accent1 2 4 5 3" xfId="729"/>
    <cellStyle name="20% - Accent1 2 4 5 3 2" xfId="730"/>
    <cellStyle name="20% - Accent1 2 4 5 3 3" xfId="50069"/>
    <cellStyle name="20% - Accent1 2 4 5 4" xfId="731"/>
    <cellStyle name="20% - Accent1 2 4 5 5" xfId="732"/>
    <cellStyle name="20% - Accent1 2 4 6" xfId="733"/>
    <cellStyle name="20% - Accent1 2 4 6 2" xfId="734"/>
    <cellStyle name="20% - Accent1 2 4 6 2 2" xfId="735"/>
    <cellStyle name="20% - Accent1 2 4 6 2 3" xfId="50070"/>
    <cellStyle name="20% - Accent1 2 4 6 3" xfId="736"/>
    <cellStyle name="20% - Accent1 2 4 6 4" xfId="737"/>
    <cellStyle name="20% - Accent1 2 4 7" xfId="738"/>
    <cellStyle name="20% - Accent1 2 4 7 2" xfId="739"/>
    <cellStyle name="20% - Accent1 2 4 7 2 2" xfId="740"/>
    <cellStyle name="20% - Accent1 2 4 7 2 3" xfId="50071"/>
    <cellStyle name="20% - Accent1 2 4 7 3" xfId="741"/>
    <cellStyle name="20% - Accent1 2 4 7 4" xfId="742"/>
    <cellStyle name="20% - Accent1 2 4 8" xfId="743"/>
    <cellStyle name="20% - Accent1 2 4 8 2" xfId="744"/>
    <cellStyle name="20% - Accent1 2 4 8 3" xfId="50072"/>
    <cellStyle name="20% - Accent1 2 4 9" xfId="745"/>
    <cellStyle name="20% - Accent1 2 5" xfId="746"/>
    <cellStyle name="20% - Accent1 2 5 10" xfId="747"/>
    <cellStyle name="20% - Accent1 2 5 2" xfId="748"/>
    <cellStyle name="20% - Accent1 2 5 2 2" xfId="749"/>
    <cellStyle name="20% - Accent1 2 5 2 2 2" xfId="750"/>
    <cellStyle name="20% - Accent1 2 5 2 2 2 2" xfId="751"/>
    <cellStyle name="20% - Accent1 2 5 2 2 2 2 2" xfId="752"/>
    <cellStyle name="20% - Accent1 2 5 2 2 2 2 2 2" xfId="753"/>
    <cellStyle name="20% - Accent1 2 5 2 2 2 2 2 3" xfId="50073"/>
    <cellStyle name="20% - Accent1 2 5 2 2 2 2 3" xfId="754"/>
    <cellStyle name="20% - Accent1 2 5 2 2 2 2 4" xfId="755"/>
    <cellStyle name="20% - Accent1 2 5 2 2 2 3" xfId="756"/>
    <cellStyle name="20% - Accent1 2 5 2 2 2 3 2" xfId="757"/>
    <cellStyle name="20% - Accent1 2 5 2 2 2 3 2 2" xfId="758"/>
    <cellStyle name="20% - Accent1 2 5 2 2 2 3 2 3" xfId="50074"/>
    <cellStyle name="20% - Accent1 2 5 2 2 2 3 3" xfId="759"/>
    <cellStyle name="20% - Accent1 2 5 2 2 2 3 4" xfId="760"/>
    <cellStyle name="20% - Accent1 2 5 2 2 2 4" xfId="761"/>
    <cellStyle name="20% - Accent1 2 5 2 2 2 4 2" xfId="762"/>
    <cellStyle name="20% - Accent1 2 5 2 2 2 4 3" xfId="50075"/>
    <cellStyle name="20% - Accent1 2 5 2 2 2 5" xfId="763"/>
    <cellStyle name="20% - Accent1 2 5 2 2 2 6" xfId="764"/>
    <cellStyle name="20% - Accent1 2 5 2 2 3" xfId="765"/>
    <cellStyle name="20% - Accent1 2 5 2 2 3 2" xfId="766"/>
    <cellStyle name="20% - Accent1 2 5 2 2 3 2 2" xfId="767"/>
    <cellStyle name="20% - Accent1 2 5 2 2 3 2 3" xfId="50076"/>
    <cellStyle name="20% - Accent1 2 5 2 2 3 3" xfId="768"/>
    <cellStyle name="20% - Accent1 2 5 2 2 3 4" xfId="769"/>
    <cellStyle name="20% - Accent1 2 5 2 2 4" xfId="770"/>
    <cellStyle name="20% - Accent1 2 5 2 2 4 2" xfId="771"/>
    <cellStyle name="20% - Accent1 2 5 2 2 4 2 2" xfId="772"/>
    <cellStyle name="20% - Accent1 2 5 2 2 4 2 3" xfId="50077"/>
    <cellStyle name="20% - Accent1 2 5 2 2 4 3" xfId="773"/>
    <cellStyle name="20% - Accent1 2 5 2 2 4 4" xfId="774"/>
    <cellStyle name="20% - Accent1 2 5 2 2 5" xfId="775"/>
    <cellStyle name="20% - Accent1 2 5 2 2 5 2" xfId="776"/>
    <cellStyle name="20% - Accent1 2 5 2 2 5 3" xfId="50078"/>
    <cellStyle name="20% - Accent1 2 5 2 2 6" xfId="777"/>
    <cellStyle name="20% - Accent1 2 5 2 2 7" xfId="778"/>
    <cellStyle name="20% - Accent1 2 5 2 3" xfId="779"/>
    <cellStyle name="20% - Accent1 2 5 2 3 2" xfId="780"/>
    <cellStyle name="20% - Accent1 2 5 2 3 2 2" xfId="781"/>
    <cellStyle name="20% - Accent1 2 5 2 3 2 2 2" xfId="782"/>
    <cellStyle name="20% - Accent1 2 5 2 3 2 2 3" xfId="50079"/>
    <cellStyle name="20% - Accent1 2 5 2 3 2 3" xfId="783"/>
    <cellStyle name="20% - Accent1 2 5 2 3 2 4" xfId="784"/>
    <cellStyle name="20% - Accent1 2 5 2 3 3" xfId="785"/>
    <cellStyle name="20% - Accent1 2 5 2 3 3 2" xfId="786"/>
    <cellStyle name="20% - Accent1 2 5 2 3 3 2 2" xfId="787"/>
    <cellStyle name="20% - Accent1 2 5 2 3 3 2 3" xfId="50080"/>
    <cellStyle name="20% - Accent1 2 5 2 3 3 3" xfId="788"/>
    <cellStyle name="20% - Accent1 2 5 2 3 3 4" xfId="789"/>
    <cellStyle name="20% - Accent1 2 5 2 3 4" xfId="790"/>
    <cellStyle name="20% - Accent1 2 5 2 3 4 2" xfId="791"/>
    <cellStyle name="20% - Accent1 2 5 2 3 4 3" xfId="50081"/>
    <cellStyle name="20% - Accent1 2 5 2 3 5" xfId="792"/>
    <cellStyle name="20% - Accent1 2 5 2 3 6" xfId="793"/>
    <cellStyle name="20% - Accent1 2 5 2 4" xfId="794"/>
    <cellStyle name="20% - Accent1 2 5 2 4 2" xfId="795"/>
    <cellStyle name="20% - Accent1 2 5 2 4 2 2" xfId="796"/>
    <cellStyle name="20% - Accent1 2 5 2 4 2 3" xfId="50082"/>
    <cellStyle name="20% - Accent1 2 5 2 4 3" xfId="797"/>
    <cellStyle name="20% - Accent1 2 5 2 4 4" xfId="798"/>
    <cellStyle name="20% - Accent1 2 5 2 5" xfId="799"/>
    <cellStyle name="20% - Accent1 2 5 2 5 2" xfId="800"/>
    <cellStyle name="20% - Accent1 2 5 2 5 2 2" xfId="801"/>
    <cellStyle name="20% - Accent1 2 5 2 5 2 3" xfId="50083"/>
    <cellStyle name="20% - Accent1 2 5 2 5 3" xfId="802"/>
    <cellStyle name="20% - Accent1 2 5 2 5 4" xfId="803"/>
    <cellStyle name="20% - Accent1 2 5 2 6" xfId="804"/>
    <cellStyle name="20% - Accent1 2 5 2 6 2" xfId="805"/>
    <cellStyle name="20% - Accent1 2 5 2 6 3" xfId="50084"/>
    <cellStyle name="20% - Accent1 2 5 2 7" xfId="806"/>
    <cellStyle name="20% - Accent1 2 5 2 8" xfId="807"/>
    <cellStyle name="20% - Accent1 2 5 3" xfId="808"/>
    <cellStyle name="20% - Accent1 2 5 3 2" xfId="809"/>
    <cellStyle name="20% - Accent1 2 5 3 2 2" xfId="810"/>
    <cellStyle name="20% - Accent1 2 5 3 2 2 2" xfId="811"/>
    <cellStyle name="20% - Accent1 2 5 3 2 2 2 2" xfId="812"/>
    <cellStyle name="20% - Accent1 2 5 3 2 2 2 3" xfId="50085"/>
    <cellStyle name="20% - Accent1 2 5 3 2 2 3" xfId="813"/>
    <cellStyle name="20% - Accent1 2 5 3 2 2 4" xfId="814"/>
    <cellStyle name="20% - Accent1 2 5 3 2 3" xfId="815"/>
    <cellStyle name="20% - Accent1 2 5 3 2 3 2" xfId="816"/>
    <cellStyle name="20% - Accent1 2 5 3 2 3 2 2" xfId="817"/>
    <cellStyle name="20% - Accent1 2 5 3 2 3 2 3" xfId="50086"/>
    <cellStyle name="20% - Accent1 2 5 3 2 3 3" xfId="818"/>
    <cellStyle name="20% - Accent1 2 5 3 2 3 4" xfId="819"/>
    <cellStyle name="20% - Accent1 2 5 3 2 4" xfId="820"/>
    <cellStyle name="20% - Accent1 2 5 3 2 4 2" xfId="821"/>
    <cellStyle name="20% - Accent1 2 5 3 2 4 3" xfId="50087"/>
    <cellStyle name="20% - Accent1 2 5 3 2 5" xfId="822"/>
    <cellStyle name="20% - Accent1 2 5 3 2 6" xfId="823"/>
    <cellStyle name="20% - Accent1 2 5 3 3" xfId="824"/>
    <cellStyle name="20% - Accent1 2 5 3 3 2" xfId="825"/>
    <cellStyle name="20% - Accent1 2 5 3 3 2 2" xfId="826"/>
    <cellStyle name="20% - Accent1 2 5 3 3 2 3" xfId="50088"/>
    <cellStyle name="20% - Accent1 2 5 3 3 3" xfId="827"/>
    <cellStyle name="20% - Accent1 2 5 3 3 4" xfId="828"/>
    <cellStyle name="20% - Accent1 2 5 3 4" xfId="829"/>
    <cellStyle name="20% - Accent1 2 5 3 4 2" xfId="830"/>
    <cellStyle name="20% - Accent1 2 5 3 4 2 2" xfId="831"/>
    <cellStyle name="20% - Accent1 2 5 3 4 2 3" xfId="50089"/>
    <cellStyle name="20% - Accent1 2 5 3 4 3" xfId="832"/>
    <cellStyle name="20% - Accent1 2 5 3 4 4" xfId="833"/>
    <cellStyle name="20% - Accent1 2 5 3 5" xfId="834"/>
    <cellStyle name="20% - Accent1 2 5 3 5 2" xfId="835"/>
    <cellStyle name="20% - Accent1 2 5 3 5 3" xfId="50090"/>
    <cellStyle name="20% - Accent1 2 5 3 6" xfId="836"/>
    <cellStyle name="20% - Accent1 2 5 3 7" xfId="837"/>
    <cellStyle name="20% - Accent1 2 5 4" xfId="838"/>
    <cellStyle name="20% - Accent1 2 5 4 2" xfId="839"/>
    <cellStyle name="20% - Accent1 2 5 4 2 2" xfId="840"/>
    <cellStyle name="20% - Accent1 2 5 4 2 2 2" xfId="841"/>
    <cellStyle name="20% - Accent1 2 5 4 2 2 3" xfId="50091"/>
    <cellStyle name="20% - Accent1 2 5 4 2 3" xfId="842"/>
    <cellStyle name="20% - Accent1 2 5 4 2 4" xfId="843"/>
    <cellStyle name="20% - Accent1 2 5 4 3" xfId="844"/>
    <cellStyle name="20% - Accent1 2 5 4 3 2" xfId="845"/>
    <cellStyle name="20% - Accent1 2 5 4 3 2 2" xfId="846"/>
    <cellStyle name="20% - Accent1 2 5 4 3 2 3" xfId="50092"/>
    <cellStyle name="20% - Accent1 2 5 4 3 3" xfId="847"/>
    <cellStyle name="20% - Accent1 2 5 4 3 4" xfId="848"/>
    <cellStyle name="20% - Accent1 2 5 4 4" xfId="849"/>
    <cellStyle name="20% - Accent1 2 5 4 4 2" xfId="850"/>
    <cellStyle name="20% - Accent1 2 5 4 4 3" xfId="50093"/>
    <cellStyle name="20% - Accent1 2 5 4 5" xfId="851"/>
    <cellStyle name="20% - Accent1 2 5 4 6" xfId="852"/>
    <cellStyle name="20% - Accent1 2 5 5" xfId="853"/>
    <cellStyle name="20% - Accent1 2 5 5 2" xfId="854"/>
    <cellStyle name="20% - Accent1 2 5 5 2 2" xfId="855"/>
    <cellStyle name="20% - Accent1 2 5 5 2 2 2" xfId="856"/>
    <cellStyle name="20% - Accent1 2 5 5 2 2 3" xfId="50094"/>
    <cellStyle name="20% - Accent1 2 5 5 2 3" xfId="857"/>
    <cellStyle name="20% - Accent1 2 5 5 2 4" xfId="858"/>
    <cellStyle name="20% - Accent1 2 5 5 3" xfId="859"/>
    <cellStyle name="20% - Accent1 2 5 5 3 2" xfId="860"/>
    <cellStyle name="20% - Accent1 2 5 5 3 3" xfId="50095"/>
    <cellStyle name="20% - Accent1 2 5 5 4" xfId="861"/>
    <cellStyle name="20% - Accent1 2 5 5 5" xfId="862"/>
    <cellStyle name="20% - Accent1 2 5 6" xfId="863"/>
    <cellStyle name="20% - Accent1 2 5 6 2" xfId="864"/>
    <cellStyle name="20% - Accent1 2 5 6 2 2" xfId="865"/>
    <cellStyle name="20% - Accent1 2 5 6 2 3" xfId="50096"/>
    <cellStyle name="20% - Accent1 2 5 6 3" xfId="866"/>
    <cellStyle name="20% - Accent1 2 5 6 4" xfId="867"/>
    <cellStyle name="20% - Accent1 2 5 7" xfId="868"/>
    <cellStyle name="20% - Accent1 2 5 7 2" xfId="869"/>
    <cellStyle name="20% - Accent1 2 5 7 2 2" xfId="870"/>
    <cellStyle name="20% - Accent1 2 5 7 2 3" xfId="50097"/>
    <cellStyle name="20% - Accent1 2 5 7 3" xfId="871"/>
    <cellStyle name="20% - Accent1 2 5 7 4" xfId="872"/>
    <cellStyle name="20% - Accent1 2 5 8" xfId="873"/>
    <cellStyle name="20% - Accent1 2 5 8 2" xfId="874"/>
    <cellStyle name="20% - Accent1 2 5 8 3" xfId="50098"/>
    <cellStyle name="20% - Accent1 2 5 9" xfId="875"/>
    <cellStyle name="20% - Accent1 2 6" xfId="876"/>
    <cellStyle name="20% - Accent1 2 6 10" xfId="877"/>
    <cellStyle name="20% - Accent1 2 6 2" xfId="878"/>
    <cellStyle name="20% - Accent1 2 6 2 2" xfId="879"/>
    <cellStyle name="20% - Accent1 2 6 2 2 2" xfId="880"/>
    <cellStyle name="20% - Accent1 2 6 2 2 2 2" xfId="881"/>
    <cellStyle name="20% - Accent1 2 6 2 2 2 2 2" xfId="882"/>
    <cellStyle name="20% - Accent1 2 6 2 2 2 2 2 2" xfId="883"/>
    <cellStyle name="20% - Accent1 2 6 2 2 2 2 2 3" xfId="50099"/>
    <cellStyle name="20% - Accent1 2 6 2 2 2 2 3" xfId="884"/>
    <cellStyle name="20% - Accent1 2 6 2 2 2 2 4" xfId="885"/>
    <cellStyle name="20% - Accent1 2 6 2 2 2 3" xfId="886"/>
    <cellStyle name="20% - Accent1 2 6 2 2 2 3 2" xfId="887"/>
    <cellStyle name="20% - Accent1 2 6 2 2 2 3 2 2" xfId="888"/>
    <cellStyle name="20% - Accent1 2 6 2 2 2 3 2 3" xfId="50100"/>
    <cellStyle name="20% - Accent1 2 6 2 2 2 3 3" xfId="889"/>
    <cellStyle name="20% - Accent1 2 6 2 2 2 3 4" xfId="890"/>
    <cellStyle name="20% - Accent1 2 6 2 2 2 4" xfId="891"/>
    <cellStyle name="20% - Accent1 2 6 2 2 2 4 2" xfId="892"/>
    <cellStyle name="20% - Accent1 2 6 2 2 2 4 3" xfId="50101"/>
    <cellStyle name="20% - Accent1 2 6 2 2 2 5" xfId="893"/>
    <cellStyle name="20% - Accent1 2 6 2 2 2 6" xfId="894"/>
    <cellStyle name="20% - Accent1 2 6 2 2 3" xfId="895"/>
    <cellStyle name="20% - Accent1 2 6 2 2 3 2" xfId="896"/>
    <cellStyle name="20% - Accent1 2 6 2 2 3 2 2" xfId="897"/>
    <cellStyle name="20% - Accent1 2 6 2 2 3 2 3" xfId="50102"/>
    <cellStyle name="20% - Accent1 2 6 2 2 3 3" xfId="898"/>
    <cellStyle name="20% - Accent1 2 6 2 2 3 4" xfId="899"/>
    <cellStyle name="20% - Accent1 2 6 2 2 4" xfId="900"/>
    <cellStyle name="20% - Accent1 2 6 2 2 4 2" xfId="901"/>
    <cellStyle name="20% - Accent1 2 6 2 2 4 2 2" xfId="902"/>
    <cellStyle name="20% - Accent1 2 6 2 2 4 2 3" xfId="50103"/>
    <cellStyle name="20% - Accent1 2 6 2 2 4 3" xfId="903"/>
    <cellStyle name="20% - Accent1 2 6 2 2 4 4" xfId="904"/>
    <cellStyle name="20% - Accent1 2 6 2 2 5" xfId="905"/>
    <cellStyle name="20% - Accent1 2 6 2 2 5 2" xfId="906"/>
    <cellStyle name="20% - Accent1 2 6 2 2 5 3" xfId="50104"/>
    <cellStyle name="20% - Accent1 2 6 2 2 6" xfId="907"/>
    <cellStyle name="20% - Accent1 2 6 2 2 7" xfId="908"/>
    <cellStyle name="20% - Accent1 2 6 2 3" xfId="909"/>
    <cellStyle name="20% - Accent1 2 6 2 3 2" xfId="910"/>
    <cellStyle name="20% - Accent1 2 6 2 3 2 2" xfId="911"/>
    <cellStyle name="20% - Accent1 2 6 2 3 2 2 2" xfId="912"/>
    <cellStyle name="20% - Accent1 2 6 2 3 2 2 3" xfId="50105"/>
    <cellStyle name="20% - Accent1 2 6 2 3 2 3" xfId="913"/>
    <cellStyle name="20% - Accent1 2 6 2 3 2 4" xfId="914"/>
    <cellStyle name="20% - Accent1 2 6 2 3 3" xfId="915"/>
    <cellStyle name="20% - Accent1 2 6 2 3 3 2" xfId="916"/>
    <cellStyle name="20% - Accent1 2 6 2 3 3 2 2" xfId="917"/>
    <cellStyle name="20% - Accent1 2 6 2 3 3 2 3" xfId="50106"/>
    <cellStyle name="20% - Accent1 2 6 2 3 3 3" xfId="918"/>
    <cellStyle name="20% - Accent1 2 6 2 3 3 4" xfId="919"/>
    <cellStyle name="20% - Accent1 2 6 2 3 4" xfId="920"/>
    <cellStyle name="20% - Accent1 2 6 2 3 4 2" xfId="921"/>
    <cellStyle name="20% - Accent1 2 6 2 3 4 3" xfId="50107"/>
    <cellStyle name="20% - Accent1 2 6 2 3 5" xfId="922"/>
    <cellStyle name="20% - Accent1 2 6 2 3 6" xfId="923"/>
    <cellStyle name="20% - Accent1 2 6 2 4" xfId="924"/>
    <cellStyle name="20% - Accent1 2 6 2 4 2" xfId="925"/>
    <cellStyle name="20% - Accent1 2 6 2 4 2 2" xfId="926"/>
    <cellStyle name="20% - Accent1 2 6 2 4 2 3" xfId="50108"/>
    <cellStyle name="20% - Accent1 2 6 2 4 3" xfId="927"/>
    <cellStyle name="20% - Accent1 2 6 2 4 4" xfId="928"/>
    <cellStyle name="20% - Accent1 2 6 2 5" xfId="929"/>
    <cellStyle name="20% - Accent1 2 6 2 5 2" xfId="930"/>
    <cellStyle name="20% - Accent1 2 6 2 5 2 2" xfId="931"/>
    <cellStyle name="20% - Accent1 2 6 2 5 2 3" xfId="50109"/>
    <cellStyle name="20% - Accent1 2 6 2 5 3" xfId="932"/>
    <cellStyle name="20% - Accent1 2 6 2 5 4" xfId="933"/>
    <cellStyle name="20% - Accent1 2 6 2 6" xfId="934"/>
    <cellStyle name="20% - Accent1 2 6 2 6 2" xfId="935"/>
    <cellStyle name="20% - Accent1 2 6 2 6 3" xfId="50110"/>
    <cellStyle name="20% - Accent1 2 6 2 7" xfId="936"/>
    <cellStyle name="20% - Accent1 2 6 2 8" xfId="937"/>
    <cellStyle name="20% - Accent1 2 6 3" xfId="938"/>
    <cellStyle name="20% - Accent1 2 6 3 2" xfId="939"/>
    <cellStyle name="20% - Accent1 2 6 3 2 2" xfId="940"/>
    <cellStyle name="20% - Accent1 2 6 3 2 2 2" xfId="941"/>
    <cellStyle name="20% - Accent1 2 6 3 2 2 2 2" xfId="942"/>
    <cellStyle name="20% - Accent1 2 6 3 2 2 2 3" xfId="50111"/>
    <cellStyle name="20% - Accent1 2 6 3 2 2 3" xfId="943"/>
    <cellStyle name="20% - Accent1 2 6 3 2 2 4" xfId="944"/>
    <cellStyle name="20% - Accent1 2 6 3 2 3" xfId="945"/>
    <cellStyle name="20% - Accent1 2 6 3 2 3 2" xfId="946"/>
    <cellStyle name="20% - Accent1 2 6 3 2 3 2 2" xfId="947"/>
    <cellStyle name="20% - Accent1 2 6 3 2 3 2 3" xfId="50112"/>
    <cellStyle name="20% - Accent1 2 6 3 2 3 3" xfId="948"/>
    <cellStyle name="20% - Accent1 2 6 3 2 3 4" xfId="949"/>
    <cellStyle name="20% - Accent1 2 6 3 2 4" xfId="950"/>
    <cellStyle name="20% - Accent1 2 6 3 2 4 2" xfId="951"/>
    <cellStyle name="20% - Accent1 2 6 3 2 4 3" xfId="50113"/>
    <cellStyle name="20% - Accent1 2 6 3 2 5" xfId="952"/>
    <cellStyle name="20% - Accent1 2 6 3 2 6" xfId="953"/>
    <cellStyle name="20% - Accent1 2 6 3 3" xfId="954"/>
    <cellStyle name="20% - Accent1 2 6 3 3 2" xfId="955"/>
    <cellStyle name="20% - Accent1 2 6 3 3 2 2" xfId="956"/>
    <cellStyle name="20% - Accent1 2 6 3 3 2 3" xfId="50114"/>
    <cellStyle name="20% - Accent1 2 6 3 3 3" xfId="957"/>
    <cellStyle name="20% - Accent1 2 6 3 3 4" xfId="958"/>
    <cellStyle name="20% - Accent1 2 6 3 4" xfId="959"/>
    <cellStyle name="20% - Accent1 2 6 3 4 2" xfId="960"/>
    <cellStyle name="20% - Accent1 2 6 3 4 2 2" xfId="961"/>
    <cellStyle name="20% - Accent1 2 6 3 4 2 3" xfId="50115"/>
    <cellStyle name="20% - Accent1 2 6 3 4 3" xfId="962"/>
    <cellStyle name="20% - Accent1 2 6 3 4 4" xfId="963"/>
    <cellStyle name="20% - Accent1 2 6 3 5" xfId="964"/>
    <cellStyle name="20% - Accent1 2 6 3 5 2" xfId="965"/>
    <cellStyle name="20% - Accent1 2 6 3 5 3" xfId="50116"/>
    <cellStyle name="20% - Accent1 2 6 3 6" xfId="966"/>
    <cellStyle name="20% - Accent1 2 6 3 7" xfId="967"/>
    <cellStyle name="20% - Accent1 2 6 4" xfId="968"/>
    <cellStyle name="20% - Accent1 2 6 4 2" xfId="969"/>
    <cellStyle name="20% - Accent1 2 6 4 2 2" xfId="970"/>
    <cellStyle name="20% - Accent1 2 6 4 2 2 2" xfId="971"/>
    <cellStyle name="20% - Accent1 2 6 4 2 2 3" xfId="50117"/>
    <cellStyle name="20% - Accent1 2 6 4 2 3" xfId="972"/>
    <cellStyle name="20% - Accent1 2 6 4 2 4" xfId="973"/>
    <cellStyle name="20% - Accent1 2 6 4 3" xfId="974"/>
    <cellStyle name="20% - Accent1 2 6 4 3 2" xfId="975"/>
    <cellStyle name="20% - Accent1 2 6 4 3 2 2" xfId="976"/>
    <cellStyle name="20% - Accent1 2 6 4 3 2 3" xfId="50118"/>
    <cellStyle name="20% - Accent1 2 6 4 3 3" xfId="977"/>
    <cellStyle name="20% - Accent1 2 6 4 3 4" xfId="978"/>
    <cellStyle name="20% - Accent1 2 6 4 4" xfId="979"/>
    <cellStyle name="20% - Accent1 2 6 4 4 2" xfId="980"/>
    <cellStyle name="20% - Accent1 2 6 4 4 3" xfId="50119"/>
    <cellStyle name="20% - Accent1 2 6 4 5" xfId="981"/>
    <cellStyle name="20% - Accent1 2 6 4 6" xfId="982"/>
    <cellStyle name="20% - Accent1 2 6 5" xfId="983"/>
    <cellStyle name="20% - Accent1 2 6 5 2" xfId="984"/>
    <cellStyle name="20% - Accent1 2 6 5 2 2" xfId="985"/>
    <cellStyle name="20% - Accent1 2 6 5 2 2 2" xfId="986"/>
    <cellStyle name="20% - Accent1 2 6 5 2 2 3" xfId="50120"/>
    <cellStyle name="20% - Accent1 2 6 5 2 3" xfId="987"/>
    <cellStyle name="20% - Accent1 2 6 5 2 4" xfId="988"/>
    <cellStyle name="20% - Accent1 2 6 5 3" xfId="989"/>
    <cellStyle name="20% - Accent1 2 6 5 3 2" xfId="990"/>
    <cellStyle name="20% - Accent1 2 6 5 3 3" xfId="50121"/>
    <cellStyle name="20% - Accent1 2 6 5 4" xfId="991"/>
    <cellStyle name="20% - Accent1 2 6 5 5" xfId="992"/>
    <cellStyle name="20% - Accent1 2 6 6" xfId="993"/>
    <cellStyle name="20% - Accent1 2 6 6 2" xfId="994"/>
    <cellStyle name="20% - Accent1 2 6 6 2 2" xfId="995"/>
    <cellStyle name="20% - Accent1 2 6 6 2 3" xfId="50122"/>
    <cellStyle name="20% - Accent1 2 6 6 3" xfId="996"/>
    <cellStyle name="20% - Accent1 2 6 6 4" xfId="997"/>
    <cellStyle name="20% - Accent1 2 6 7" xfId="998"/>
    <cellStyle name="20% - Accent1 2 6 7 2" xfId="999"/>
    <cellStyle name="20% - Accent1 2 6 7 2 2" xfId="1000"/>
    <cellStyle name="20% - Accent1 2 6 7 2 3" xfId="50123"/>
    <cellStyle name="20% - Accent1 2 6 7 3" xfId="1001"/>
    <cellStyle name="20% - Accent1 2 6 7 4" xfId="1002"/>
    <cellStyle name="20% - Accent1 2 6 8" xfId="1003"/>
    <cellStyle name="20% - Accent1 2 6 8 2" xfId="1004"/>
    <cellStyle name="20% - Accent1 2 6 8 3" xfId="50124"/>
    <cellStyle name="20% - Accent1 2 6 9" xfId="1005"/>
    <cellStyle name="20% - Accent1 2 7" xfId="1006"/>
    <cellStyle name="20% - Accent1 2 7 2" xfId="1007"/>
    <cellStyle name="20% - Accent1 2 7 2 2" xfId="1008"/>
    <cellStyle name="20% - Accent1 2 7 2 2 2" xfId="1009"/>
    <cellStyle name="20% - Accent1 2 7 2 2 2 2" xfId="1010"/>
    <cellStyle name="20% - Accent1 2 7 2 2 2 2 2" xfId="1011"/>
    <cellStyle name="20% - Accent1 2 7 2 2 2 2 3" xfId="50125"/>
    <cellStyle name="20% - Accent1 2 7 2 2 2 3" xfId="1012"/>
    <cellStyle name="20% - Accent1 2 7 2 2 2 4" xfId="1013"/>
    <cellStyle name="20% - Accent1 2 7 2 2 3" xfId="1014"/>
    <cellStyle name="20% - Accent1 2 7 2 2 3 2" xfId="1015"/>
    <cellStyle name="20% - Accent1 2 7 2 2 3 2 2" xfId="1016"/>
    <cellStyle name="20% - Accent1 2 7 2 2 3 2 3" xfId="50126"/>
    <cellStyle name="20% - Accent1 2 7 2 2 3 3" xfId="1017"/>
    <cellStyle name="20% - Accent1 2 7 2 2 3 4" xfId="1018"/>
    <cellStyle name="20% - Accent1 2 7 2 2 4" xfId="1019"/>
    <cellStyle name="20% - Accent1 2 7 2 2 4 2" xfId="1020"/>
    <cellStyle name="20% - Accent1 2 7 2 2 4 3" xfId="50127"/>
    <cellStyle name="20% - Accent1 2 7 2 2 5" xfId="1021"/>
    <cellStyle name="20% - Accent1 2 7 2 2 6" xfId="1022"/>
    <cellStyle name="20% - Accent1 2 7 2 3" xfId="1023"/>
    <cellStyle name="20% - Accent1 2 7 2 3 2" xfId="1024"/>
    <cellStyle name="20% - Accent1 2 7 2 3 2 2" xfId="1025"/>
    <cellStyle name="20% - Accent1 2 7 2 3 2 3" xfId="50128"/>
    <cellStyle name="20% - Accent1 2 7 2 3 3" xfId="1026"/>
    <cellStyle name="20% - Accent1 2 7 2 3 4" xfId="1027"/>
    <cellStyle name="20% - Accent1 2 7 2 4" xfId="1028"/>
    <cellStyle name="20% - Accent1 2 7 2 4 2" xfId="1029"/>
    <cellStyle name="20% - Accent1 2 7 2 4 2 2" xfId="1030"/>
    <cellStyle name="20% - Accent1 2 7 2 4 2 3" xfId="50129"/>
    <cellStyle name="20% - Accent1 2 7 2 4 3" xfId="1031"/>
    <cellStyle name="20% - Accent1 2 7 2 4 4" xfId="1032"/>
    <cellStyle name="20% - Accent1 2 7 2 5" xfId="1033"/>
    <cellStyle name="20% - Accent1 2 7 2 5 2" xfId="1034"/>
    <cellStyle name="20% - Accent1 2 7 2 5 3" xfId="50130"/>
    <cellStyle name="20% - Accent1 2 7 2 6" xfId="1035"/>
    <cellStyle name="20% - Accent1 2 7 2 7" xfId="1036"/>
    <cellStyle name="20% - Accent1 2 7 3" xfId="1037"/>
    <cellStyle name="20% - Accent1 2 7 3 2" xfId="1038"/>
    <cellStyle name="20% - Accent1 2 7 3 2 2" xfId="1039"/>
    <cellStyle name="20% - Accent1 2 7 3 2 2 2" xfId="1040"/>
    <cellStyle name="20% - Accent1 2 7 3 2 2 3" xfId="50131"/>
    <cellStyle name="20% - Accent1 2 7 3 2 3" xfId="1041"/>
    <cellStyle name="20% - Accent1 2 7 3 2 4" xfId="1042"/>
    <cellStyle name="20% - Accent1 2 7 3 3" xfId="1043"/>
    <cellStyle name="20% - Accent1 2 7 3 3 2" xfId="1044"/>
    <cellStyle name="20% - Accent1 2 7 3 3 2 2" xfId="1045"/>
    <cellStyle name="20% - Accent1 2 7 3 3 2 3" xfId="50132"/>
    <cellStyle name="20% - Accent1 2 7 3 3 3" xfId="1046"/>
    <cellStyle name="20% - Accent1 2 7 3 3 4" xfId="1047"/>
    <cellStyle name="20% - Accent1 2 7 3 4" xfId="1048"/>
    <cellStyle name="20% - Accent1 2 7 3 4 2" xfId="1049"/>
    <cellStyle name="20% - Accent1 2 7 3 4 3" xfId="50133"/>
    <cellStyle name="20% - Accent1 2 7 3 5" xfId="1050"/>
    <cellStyle name="20% - Accent1 2 7 3 6" xfId="1051"/>
    <cellStyle name="20% - Accent1 2 7 4" xfId="1052"/>
    <cellStyle name="20% - Accent1 2 7 4 2" xfId="1053"/>
    <cellStyle name="20% - Accent1 2 7 4 2 2" xfId="1054"/>
    <cellStyle name="20% - Accent1 2 7 4 2 3" xfId="50134"/>
    <cellStyle name="20% - Accent1 2 7 4 3" xfId="1055"/>
    <cellStyle name="20% - Accent1 2 7 4 4" xfId="1056"/>
    <cellStyle name="20% - Accent1 2 7 5" xfId="1057"/>
    <cellStyle name="20% - Accent1 2 7 5 2" xfId="1058"/>
    <cellStyle name="20% - Accent1 2 7 5 2 2" xfId="1059"/>
    <cellStyle name="20% - Accent1 2 7 5 2 3" xfId="50135"/>
    <cellStyle name="20% - Accent1 2 7 5 3" xfId="1060"/>
    <cellStyle name="20% - Accent1 2 7 5 4" xfId="1061"/>
    <cellStyle name="20% - Accent1 2 7 6" xfId="1062"/>
    <cellStyle name="20% - Accent1 2 7 6 2" xfId="1063"/>
    <cellStyle name="20% - Accent1 2 7 6 3" xfId="50136"/>
    <cellStyle name="20% - Accent1 2 7 7" xfId="1064"/>
    <cellStyle name="20% - Accent1 2 7 8" xfId="1065"/>
    <cellStyle name="20% - Accent1 2 8" xfId="1066"/>
    <cellStyle name="20% - Accent1 2 8 2" xfId="1067"/>
    <cellStyle name="20% - Accent1 2 8 2 2" xfId="1068"/>
    <cellStyle name="20% - Accent1 2 8 2 2 2" xfId="1069"/>
    <cellStyle name="20% - Accent1 2 8 2 2 2 2" xfId="1070"/>
    <cellStyle name="20% - Accent1 2 8 2 2 2 3" xfId="50137"/>
    <cellStyle name="20% - Accent1 2 8 2 2 3" xfId="1071"/>
    <cellStyle name="20% - Accent1 2 8 2 2 4" xfId="1072"/>
    <cellStyle name="20% - Accent1 2 8 2 3" xfId="1073"/>
    <cellStyle name="20% - Accent1 2 8 2 3 2" xfId="1074"/>
    <cellStyle name="20% - Accent1 2 8 2 3 2 2" xfId="1075"/>
    <cellStyle name="20% - Accent1 2 8 2 3 2 3" xfId="50138"/>
    <cellStyle name="20% - Accent1 2 8 2 3 3" xfId="1076"/>
    <cellStyle name="20% - Accent1 2 8 2 3 4" xfId="1077"/>
    <cellStyle name="20% - Accent1 2 8 2 4" xfId="1078"/>
    <cellStyle name="20% - Accent1 2 8 2 4 2" xfId="1079"/>
    <cellStyle name="20% - Accent1 2 8 2 4 3" xfId="50139"/>
    <cellStyle name="20% - Accent1 2 8 2 5" xfId="1080"/>
    <cellStyle name="20% - Accent1 2 8 2 6" xfId="1081"/>
    <cellStyle name="20% - Accent1 2 8 3" xfId="1082"/>
    <cellStyle name="20% - Accent1 2 8 3 2" xfId="1083"/>
    <cellStyle name="20% - Accent1 2 8 3 2 2" xfId="1084"/>
    <cellStyle name="20% - Accent1 2 8 3 2 3" xfId="50140"/>
    <cellStyle name="20% - Accent1 2 8 3 3" xfId="1085"/>
    <cellStyle name="20% - Accent1 2 8 3 4" xfId="1086"/>
    <cellStyle name="20% - Accent1 2 8 4" xfId="1087"/>
    <cellStyle name="20% - Accent1 2 8 4 2" xfId="1088"/>
    <cellStyle name="20% - Accent1 2 8 4 2 2" xfId="1089"/>
    <cellStyle name="20% - Accent1 2 8 4 2 3" xfId="50141"/>
    <cellStyle name="20% - Accent1 2 8 4 3" xfId="1090"/>
    <cellStyle name="20% - Accent1 2 8 4 4" xfId="1091"/>
    <cellStyle name="20% - Accent1 2 8 5" xfId="1092"/>
    <cellStyle name="20% - Accent1 2 8 5 2" xfId="1093"/>
    <cellStyle name="20% - Accent1 2 8 5 3" xfId="50142"/>
    <cellStyle name="20% - Accent1 2 8 6" xfId="1094"/>
    <cellStyle name="20% - Accent1 2 8 7" xfId="1095"/>
    <cellStyle name="20% - Accent1 2 9" xfId="1096"/>
    <cellStyle name="20% - Accent1 2 9 2" xfId="1097"/>
    <cellStyle name="20% - Accent1 2 9 2 2" xfId="1098"/>
    <cellStyle name="20% - Accent1 2 9 2 2 2" xfId="1099"/>
    <cellStyle name="20% - Accent1 2 9 2 2 3" xfId="50143"/>
    <cellStyle name="20% - Accent1 2 9 2 3" xfId="1100"/>
    <cellStyle name="20% - Accent1 2 9 2 4" xfId="1101"/>
    <cellStyle name="20% - Accent1 2 9 3" xfId="1102"/>
    <cellStyle name="20% - Accent1 2 9 3 2" xfId="1103"/>
    <cellStyle name="20% - Accent1 2 9 3 2 2" xfId="1104"/>
    <cellStyle name="20% - Accent1 2 9 3 2 3" xfId="50144"/>
    <cellStyle name="20% - Accent1 2 9 3 3" xfId="1105"/>
    <cellStyle name="20% - Accent1 2 9 3 4" xfId="1106"/>
    <cellStyle name="20% - Accent1 2 9 4" xfId="1107"/>
    <cellStyle name="20% - Accent1 2 9 4 2" xfId="1108"/>
    <cellStyle name="20% - Accent1 2 9 4 3" xfId="50145"/>
    <cellStyle name="20% - Accent1 2 9 5" xfId="1109"/>
    <cellStyle name="20% - Accent1 2 9 6" xfId="1110"/>
    <cellStyle name="20% - Accent1 3" xfId="1111"/>
    <cellStyle name="20% - Accent1 3 10" xfId="1112"/>
    <cellStyle name="20% - Accent1 3 11" xfId="1113"/>
    <cellStyle name="20% - Accent1 3 12" xfId="60167"/>
    <cellStyle name="20% - Accent1 3 2" xfId="1114"/>
    <cellStyle name="20% - Accent1 3 2 10" xfId="1115"/>
    <cellStyle name="20% - Accent1 3 2 11" xfId="60350"/>
    <cellStyle name="20% - Accent1 3 2 2" xfId="1116"/>
    <cellStyle name="20% - Accent1 3 2 2 2" xfId="1117"/>
    <cellStyle name="20% - Accent1 3 2 2 2 2" xfId="1118"/>
    <cellStyle name="20% - Accent1 3 2 2 2 2 2" xfId="1119"/>
    <cellStyle name="20% - Accent1 3 2 2 2 2 2 2" xfId="1120"/>
    <cellStyle name="20% - Accent1 3 2 2 2 2 2 2 2" xfId="1121"/>
    <cellStyle name="20% - Accent1 3 2 2 2 2 2 2 3" xfId="50146"/>
    <cellStyle name="20% - Accent1 3 2 2 2 2 2 3" xfId="1122"/>
    <cellStyle name="20% - Accent1 3 2 2 2 2 2 4" xfId="1123"/>
    <cellStyle name="20% - Accent1 3 2 2 2 2 3" xfId="1124"/>
    <cellStyle name="20% - Accent1 3 2 2 2 2 3 2" xfId="1125"/>
    <cellStyle name="20% - Accent1 3 2 2 2 2 3 2 2" xfId="1126"/>
    <cellStyle name="20% - Accent1 3 2 2 2 2 3 2 3" xfId="50147"/>
    <cellStyle name="20% - Accent1 3 2 2 2 2 3 3" xfId="1127"/>
    <cellStyle name="20% - Accent1 3 2 2 2 2 3 4" xfId="1128"/>
    <cellStyle name="20% - Accent1 3 2 2 2 2 4" xfId="1129"/>
    <cellStyle name="20% - Accent1 3 2 2 2 2 4 2" xfId="1130"/>
    <cellStyle name="20% - Accent1 3 2 2 2 2 4 3" xfId="50148"/>
    <cellStyle name="20% - Accent1 3 2 2 2 2 5" xfId="1131"/>
    <cellStyle name="20% - Accent1 3 2 2 2 2 6" xfId="1132"/>
    <cellStyle name="20% - Accent1 3 2 2 2 3" xfId="1133"/>
    <cellStyle name="20% - Accent1 3 2 2 2 3 2" xfId="1134"/>
    <cellStyle name="20% - Accent1 3 2 2 2 3 2 2" xfId="1135"/>
    <cellStyle name="20% - Accent1 3 2 2 2 3 2 3" xfId="50149"/>
    <cellStyle name="20% - Accent1 3 2 2 2 3 3" xfId="1136"/>
    <cellStyle name="20% - Accent1 3 2 2 2 3 4" xfId="1137"/>
    <cellStyle name="20% - Accent1 3 2 2 2 4" xfId="1138"/>
    <cellStyle name="20% - Accent1 3 2 2 2 4 2" xfId="1139"/>
    <cellStyle name="20% - Accent1 3 2 2 2 4 2 2" xfId="1140"/>
    <cellStyle name="20% - Accent1 3 2 2 2 4 2 3" xfId="50150"/>
    <cellStyle name="20% - Accent1 3 2 2 2 4 3" xfId="1141"/>
    <cellStyle name="20% - Accent1 3 2 2 2 4 4" xfId="1142"/>
    <cellStyle name="20% - Accent1 3 2 2 2 5" xfId="1143"/>
    <cellStyle name="20% - Accent1 3 2 2 2 5 2" xfId="1144"/>
    <cellStyle name="20% - Accent1 3 2 2 2 5 3" xfId="50151"/>
    <cellStyle name="20% - Accent1 3 2 2 2 6" xfId="1145"/>
    <cellStyle name="20% - Accent1 3 2 2 2 7" xfId="1146"/>
    <cellStyle name="20% - Accent1 3 2 2 3" xfId="1147"/>
    <cellStyle name="20% - Accent1 3 2 2 3 2" xfId="1148"/>
    <cellStyle name="20% - Accent1 3 2 2 3 2 2" xfId="1149"/>
    <cellStyle name="20% - Accent1 3 2 2 3 2 2 2" xfId="1150"/>
    <cellStyle name="20% - Accent1 3 2 2 3 2 2 3" xfId="50152"/>
    <cellStyle name="20% - Accent1 3 2 2 3 2 3" xfId="1151"/>
    <cellStyle name="20% - Accent1 3 2 2 3 2 4" xfId="1152"/>
    <cellStyle name="20% - Accent1 3 2 2 3 3" xfId="1153"/>
    <cellStyle name="20% - Accent1 3 2 2 3 3 2" xfId="1154"/>
    <cellStyle name="20% - Accent1 3 2 2 3 3 2 2" xfId="1155"/>
    <cellStyle name="20% - Accent1 3 2 2 3 3 2 3" xfId="50153"/>
    <cellStyle name="20% - Accent1 3 2 2 3 3 3" xfId="1156"/>
    <cellStyle name="20% - Accent1 3 2 2 3 3 4" xfId="1157"/>
    <cellStyle name="20% - Accent1 3 2 2 3 4" xfId="1158"/>
    <cellStyle name="20% - Accent1 3 2 2 3 4 2" xfId="1159"/>
    <cellStyle name="20% - Accent1 3 2 2 3 4 3" xfId="50154"/>
    <cellStyle name="20% - Accent1 3 2 2 3 5" xfId="1160"/>
    <cellStyle name="20% - Accent1 3 2 2 3 6" xfId="1161"/>
    <cellStyle name="20% - Accent1 3 2 2 4" xfId="1162"/>
    <cellStyle name="20% - Accent1 3 2 2 4 2" xfId="1163"/>
    <cellStyle name="20% - Accent1 3 2 2 4 2 2" xfId="1164"/>
    <cellStyle name="20% - Accent1 3 2 2 4 2 3" xfId="50155"/>
    <cellStyle name="20% - Accent1 3 2 2 4 3" xfId="1165"/>
    <cellStyle name="20% - Accent1 3 2 2 4 4" xfId="1166"/>
    <cellStyle name="20% - Accent1 3 2 2 5" xfId="1167"/>
    <cellStyle name="20% - Accent1 3 2 2 5 2" xfId="1168"/>
    <cellStyle name="20% - Accent1 3 2 2 5 2 2" xfId="1169"/>
    <cellStyle name="20% - Accent1 3 2 2 5 2 3" xfId="50156"/>
    <cellStyle name="20% - Accent1 3 2 2 5 3" xfId="1170"/>
    <cellStyle name="20% - Accent1 3 2 2 5 4" xfId="1171"/>
    <cellStyle name="20% - Accent1 3 2 2 6" xfId="1172"/>
    <cellStyle name="20% - Accent1 3 2 2 6 2" xfId="1173"/>
    <cellStyle name="20% - Accent1 3 2 2 6 3" xfId="50157"/>
    <cellStyle name="20% - Accent1 3 2 2 7" xfId="1174"/>
    <cellStyle name="20% - Accent1 3 2 2 8" xfId="1175"/>
    <cellStyle name="20% - Accent1 3 2 2 9" xfId="60718"/>
    <cellStyle name="20% - Accent1 3 2 3" xfId="1176"/>
    <cellStyle name="20% - Accent1 3 2 3 2" xfId="1177"/>
    <cellStyle name="20% - Accent1 3 2 3 2 2" xfId="1178"/>
    <cellStyle name="20% - Accent1 3 2 3 2 2 2" xfId="1179"/>
    <cellStyle name="20% - Accent1 3 2 3 2 2 2 2" xfId="1180"/>
    <cellStyle name="20% - Accent1 3 2 3 2 2 2 3" xfId="50158"/>
    <cellStyle name="20% - Accent1 3 2 3 2 2 3" xfId="1181"/>
    <cellStyle name="20% - Accent1 3 2 3 2 2 4" xfId="1182"/>
    <cellStyle name="20% - Accent1 3 2 3 2 3" xfId="1183"/>
    <cellStyle name="20% - Accent1 3 2 3 2 3 2" xfId="1184"/>
    <cellStyle name="20% - Accent1 3 2 3 2 3 2 2" xfId="1185"/>
    <cellStyle name="20% - Accent1 3 2 3 2 3 2 3" xfId="50159"/>
    <cellStyle name="20% - Accent1 3 2 3 2 3 3" xfId="1186"/>
    <cellStyle name="20% - Accent1 3 2 3 2 3 4" xfId="1187"/>
    <cellStyle name="20% - Accent1 3 2 3 2 4" xfId="1188"/>
    <cellStyle name="20% - Accent1 3 2 3 2 4 2" xfId="1189"/>
    <cellStyle name="20% - Accent1 3 2 3 2 4 3" xfId="50160"/>
    <cellStyle name="20% - Accent1 3 2 3 2 5" xfId="1190"/>
    <cellStyle name="20% - Accent1 3 2 3 2 6" xfId="1191"/>
    <cellStyle name="20% - Accent1 3 2 3 3" xfId="1192"/>
    <cellStyle name="20% - Accent1 3 2 3 3 2" xfId="1193"/>
    <cellStyle name="20% - Accent1 3 2 3 3 2 2" xfId="1194"/>
    <cellStyle name="20% - Accent1 3 2 3 3 2 3" xfId="50161"/>
    <cellStyle name="20% - Accent1 3 2 3 3 3" xfId="1195"/>
    <cellStyle name="20% - Accent1 3 2 3 3 4" xfId="1196"/>
    <cellStyle name="20% - Accent1 3 2 3 4" xfId="1197"/>
    <cellStyle name="20% - Accent1 3 2 3 4 2" xfId="1198"/>
    <cellStyle name="20% - Accent1 3 2 3 4 2 2" xfId="1199"/>
    <cellStyle name="20% - Accent1 3 2 3 4 2 3" xfId="50162"/>
    <cellStyle name="20% - Accent1 3 2 3 4 3" xfId="1200"/>
    <cellStyle name="20% - Accent1 3 2 3 4 4" xfId="1201"/>
    <cellStyle name="20% - Accent1 3 2 3 5" xfId="1202"/>
    <cellStyle name="20% - Accent1 3 2 3 5 2" xfId="1203"/>
    <cellStyle name="20% - Accent1 3 2 3 5 3" xfId="50163"/>
    <cellStyle name="20% - Accent1 3 2 3 6" xfId="1204"/>
    <cellStyle name="20% - Accent1 3 2 3 7" xfId="1205"/>
    <cellStyle name="20% - Accent1 3 2 4" xfId="1206"/>
    <cellStyle name="20% - Accent1 3 2 4 2" xfId="1207"/>
    <cellStyle name="20% - Accent1 3 2 4 2 2" xfId="1208"/>
    <cellStyle name="20% - Accent1 3 2 4 2 2 2" xfId="1209"/>
    <cellStyle name="20% - Accent1 3 2 4 2 2 3" xfId="50164"/>
    <cellStyle name="20% - Accent1 3 2 4 2 3" xfId="1210"/>
    <cellStyle name="20% - Accent1 3 2 4 2 4" xfId="1211"/>
    <cellStyle name="20% - Accent1 3 2 4 3" xfId="1212"/>
    <cellStyle name="20% - Accent1 3 2 4 3 2" xfId="1213"/>
    <cellStyle name="20% - Accent1 3 2 4 3 2 2" xfId="1214"/>
    <cellStyle name="20% - Accent1 3 2 4 3 2 3" xfId="50165"/>
    <cellStyle name="20% - Accent1 3 2 4 3 3" xfId="1215"/>
    <cellStyle name="20% - Accent1 3 2 4 3 4" xfId="1216"/>
    <cellStyle name="20% - Accent1 3 2 4 4" xfId="1217"/>
    <cellStyle name="20% - Accent1 3 2 4 4 2" xfId="1218"/>
    <cellStyle name="20% - Accent1 3 2 4 4 3" xfId="50166"/>
    <cellStyle name="20% - Accent1 3 2 4 5" xfId="1219"/>
    <cellStyle name="20% - Accent1 3 2 4 6" xfId="1220"/>
    <cellStyle name="20% - Accent1 3 2 5" xfId="1221"/>
    <cellStyle name="20% - Accent1 3 2 5 2" xfId="1222"/>
    <cellStyle name="20% - Accent1 3 2 5 2 2" xfId="1223"/>
    <cellStyle name="20% - Accent1 3 2 5 2 2 2" xfId="1224"/>
    <cellStyle name="20% - Accent1 3 2 5 2 2 3" xfId="50167"/>
    <cellStyle name="20% - Accent1 3 2 5 2 3" xfId="1225"/>
    <cellStyle name="20% - Accent1 3 2 5 2 4" xfId="1226"/>
    <cellStyle name="20% - Accent1 3 2 5 3" xfId="1227"/>
    <cellStyle name="20% - Accent1 3 2 5 3 2" xfId="1228"/>
    <cellStyle name="20% - Accent1 3 2 5 3 3" xfId="50168"/>
    <cellStyle name="20% - Accent1 3 2 5 4" xfId="1229"/>
    <cellStyle name="20% - Accent1 3 2 5 5" xfId="1230"/>
    <cellStyle name="20% - Accent1 3 2 6" xfId="1231"/>
    <cellStyle name="20% - Accent1 3 2 6 2" xfId="1232"/>
    <cellStyle name="20% - Accent1 3 2 6 2 2" xfId="1233"/>
    <cellStyle name="20% - Accent1 3 2 6 2 3" xfId="50169"/>
    <cellStyle name="20% - Accent1 3 2 6 3" xfId="1234"/>
    <cellStyle name="20% - Accent1 3 2 6 4" xfId="1235"/>
    <cellStyle name="20% - Accent1 3 2 7" xfId="1236"/>
    <cellStyle name="20% - Accent1 3 2 7 2" xfId="1237"/>
    <cellStyle name="20% - Accent1 3 2 7 2 2" xfId="1238"/>
    <cellStyle name="20% - Accent1 3 2 7 2 3" xfId="50170"/>
    <cellStyle name="20% - Accent1 3 2 7 3" xfId="1239"/>
    <cellStyle name="20% - Accent1 3 2 7 4" xfId="1240"/>
    <cellStyle name="20% - Accent1 3 2 8" xfId="1241"/>
    <cellStyle name="20% - Accent1 3 2 8 2" xfId="1242"/>
    <cellStyle name="20% - Accent1 3 2 8 3" xfId="50171"/>
    <cellStyle name="20% - Accent1 3 2 9" xfId="1243"/>
    <cellStyle name="20% - Accent1 3 3" xfId="1244"/>
    <cellStyle name="20% - Accent1 3 3 10" xfId="60535"/>
    <cellStyle name="20% - Accent1 3 3 2" xfId="1245"/>
    <cellStyle name="20% - Accent1 3 3 2 2" xfId="1246"/>
    <cellStyle name="20% - Accent1 3 3 2 2 2" xfId="1247"/>
    <cellStyle name="20% - Accent1 3 3 2 2 2 2" xfId="1248"/>
    <cellStyle name="20% - Accent1 3 3 2 2 2 2 2" xfId="1249"/>
    <cellStyle name="20% - Accent1 3 3 2 2 2 2 3" xfId="50172"/>
    <cellStyle name="20% - Accent1 3 3 2 2 2 3" xfId="1250"/>
    <cellStyle name="20% - Accent1 3 3 2 2 2 4" xfId="1251"/>
    <cellStyle name="20% - Accent1 3 3 2 2 3" xfId="1252"/>
    <cellStyle name="20% - Accent1 3 3 2 2 3 2" xfId="1253"/>
    <cellStyle name="20% - Accent1 3 3 2 2 3 2 2" xfId="1254"/>
    <cellStyle name="20% - Accent1 3 3 2 2 3 2 3" xfId="50173"/>
    <cellStyle name="20% - Accent1 3 3 2 2 3 3" xfId="1255"/>
    <cellStyle name="20% - Accent1 3 3 2 2 3 4" xfId="1256"/>
    <cellStyle name="20% - Accent1 3 3 2 2 4" xfId="1257"/>
    <cellStyle name="20% - Accent1 3 3 2 2 4 2" xfId="1258"/>
    <cellStyle name="20% - Accent1 3 3 2 2 4 3" xfId="50174"/>
    <cellStyle name="20% - Accent1 3 3 2 2 5" xfId="1259"/>
    <cellStyle name="20% - Accent1 3 3 2 2 6" xfId="1260"/>
    <cellStyle name="20% - Accent1 3 3 2 3" xfId="1261"/>
    <cellStyle name="20% - Accent1 3 3 2 3 2" xfId="1262"/>
    <cellStyle name="20% - Accent1 3 3 2 3 2 2" xfId="1263"/>
    <cellStyle name="20% - Accent1 3 3 2 3 2 3" xfId="50175"/>
    <cellStyle name="20% - Accent1 3 3 2 3 3" xfId="1264"/>
    <cellStyle name="20% - Accent1 3 3 2 3 4" xfId="1265"/>
    <cellStyle name="20% - Accent1 3 3 2 4" xfId="1266"/>
    <cellStyle name="20% - Accent1 3 3 2 4 2" xfId="1267"/>
    <cellStyle name="20% - Accent1 3 3 2 4 2 2" xfId="1268"/>
    <cellStyle name="20% - Accent1 3 3 2 4 2 3" xfId="50176"/>
    <cellStyle name="20% - Accent1 3 3 2 4 3" xfId="1269"/>
    <cellStyle name="20% - Accent1 3 3 2 4 4" xfId="1270"/>
    <cellStyle name="20% - Accent1 3 3 2 5" xfId="1271"/>
    <cellStyle name="20% - Accent1 3 3 2 5 2" xfId="1272"/>
    <cellStyle name="20% - Accent1 3 3 2 5 3" xfId="50177"/>
    <cellStyle name="20% - Accent1 3 3 2 6" xfId="1273"/>
    <cellStyle name="20% - Accent1 3 3 2 7" xfId="1274"/>
    <cellStyle name="20% - Accent1 3 3 3" xfId="1275"/>
    <cellStyle name="20% - Accent1 3 3 3 2" xfId="1276"/>
    <cellStyle name="20% - Accent1 3 3 3 2 2" xfId="1277"/>
    <cellStyle name="20% - Accent1 3 3 3 2 2 2" xfId="1278"/>
    <cellStyle name="20% - Accent1 3 3 3 2 2 3" xfId="50178"/>
    <cellStyle name="20% - Accent1 3 3 3 2 3" xfId="1279"/>
    <cellStyle name="20% - Accent1 3 3 3 2 4" xfId="1280"/>
    <cellStyle name="20% - Accent1 3 3 3 3" xfId="1281"/>
    <cellStyle name="20% - Accent1 3 3 3 3 2" xfId="1282"/>
    <cellStyle name="20% - Accent1 3 3 3 3 2 2" xfId="1283"/>
    <cellStyle name="20% - Accent1 3 3 3 3 2 3" xfId="50179"/>
    <cellStyle name="20% - Accent1 3 3 3 3 3" xfId="1284"/>
    <cellStyle name="20% - Accent1 3 3 3 3 4" xfId="1285"/>
    <cellStyle name="20% - Accent1 3 3 3 4" xfId="1286"/>
    <cellStyle name="20% - Accent1 3 3 3 4 2" xfId="1287"/>
    <cellStyle name="20% - Accent1 3 3 3 4 3" xfId="50180"/>
    <cellStyle name="20% - Accent1 3 3 3 5" xfId="1288"/>
    <cellStyle name="20% - Accent1 3 3 3 6" xfId="1289"/>
    <cellStyle name="20% - Accent1 3 3 4" xfId="1290"/>
    <cellStyle name="20% - Accent1 3 3 4 2" xfId="1291"/>
    <cellStyle name="20% - Accent1 3 3 4 2 2" xfId="1292"/>
    <cellStyle name="20% - Accent1 3 3 4 2 2 2" xfId="1293"/>
    <cellStyle name="20% - Accent1 3 3 4 2 2 3" xfId="50181"/>
    <cellStyle name="20% - Accent1 3 3 4 2 3" xfId="1294"/>
    <cellStyle name="20% - Accent1 3 3 4 2 4" xfId="1295"/>
    <cellStyle name="20% - Accent1 3 3 4 3" xfId="1296"/>
    <cellStyle name="20% - Accent1 3 3 4 3 2" xfId="1297"/>
    <cellStyle name="20% - Accent1 3 3 4 3 3" xfId="50182"/>
    <cellStyle name="20% - Accent1 3 3 4 4" xfId="1298"/>
    <cellStyle name="20% - Accent1 3 3 4 5" xfId="1299"/>
    <cellStyle name="20% - Accent1 3 3 5" xfId="1300"/>
    <cellStyle name="20% - Accent1 3 3 5 2" xfId="1301"/>
    <cellStyle name="20% - Accent1 3 3 5 2 2" xfId="1302"/>
    <cellStyle name="20% - Accent1 3 3 5 2 3" xfId="50183"/>
    <cellStyle name="20% - Accent1 3 3 5 3" xfId="1303"/>
    <cellStyle name="20% - Accent1 3 3 5 4" xfId="1304"/>
    <cellStyle name="20% - Accent1 3 3 6" xfId="1305"/>
    <cellStyle name="20% - Accent1 3 3 6 2" xfId="1306"/>
    <cellStyle name="20% - Accent1 3 3 6 2 2" xfId="1307"/>
    <cellStyle name="20% - Accent1 3 3 6 2 3" xfId="50184"/>
    <cellStyle name="20% - Accent1 3 3 6 3" xfId="1308"/>
    <cellStyle name="20% - Accent1 3 3 6 4" xfId="1309"/>
    <cellStyle name="20% - Accent1 3 3 7" xfId="1310"/>
    <cellStyle name="20% - Accent1 3 3 7 2" xfId="1311"/>
    <cellStyle name="20% - Accent1 3 3 7 3" xfId="50185"/>
    <cellStyle name="20% - Accent1 3 3 8" xfId="1312"/>
    <cellStyle name="20% - Accent1 3 3 9" xfId="1313"/>
    <cellStyle name="20% - Accent1 3 4" xfId="1314"/>
    <cellStyle name="20% - Accent1 3 4 2" xfId="1315"/>
    <cellStyle name="20% - Accent1 3 4 2 2" xfId="1316"/>
    <cellStyle name="20% - Accent1 3 4 2 2 2" xfId="1317"/>
    <cellStyle name="20% - Accent1 3 4 2 2 2 2" xfId="1318"/>
    <cellStyle name="20% - Accent1 3 4 2 2 2 3" xfId="50186"/>
    <cellStyle name="20% - Accent1 3 4 2 2 3" xfId="1319"/>
    <cellStyle name="20% - Accent1 3 4 2 2 4" xfId="1320"/>
    <cellStyle name="20% - Accent1 3 4 2 3" xfId="1321"/>
    <cellStyle name="20% - Accent1 3 4 2 3 2" xfId="1322"/>
    <cellStyle name="20% - Accent1 3 4 2 3 2 2" xfId="1323"/>
    <cellStyle name="20% - Accent1 3 4 2 3 2 3" xfId="50187"/>
    <cellStyle name="20% - Accent1 3 4 2 3 3" xfId="1324"/>
    <cellStyle name="20% - Accent1 3 4 2 3 4" xfId="1325"/>
    <cellStyle name="20% - Accent1 3 4 2 4" xfId="1326"/>
    <cellStyle name="20% - Accent1 3 4 2 4 2" xfId="1327"/>
    <cellStyle name="20% - Accent1 3 4 2 4 3" xfId="50188"/>
    <cellStyle name="20% - Accent1 3 4 2 5" xfId="1328"/>
    <cellStyle name="20% - Accent1 3 4 2 6" xfId="1329"/>
    <cellStyle name="20% - Accent1 3 4 3" xfId="1330"/>
    <cellStyle name="20% - Accent1 3 4 3 2" xfId="1331"/>
    <cellStyle name="20% - Accent1 3 4 3 2 2" xfId="1332"/>
    <cellStyle name="20% - Accent1 3 4 3 2 3" xfId="50189"/>
    <cellStyle name="20% - Accent1 3 4 3 3" xfId="1333"/>
    <cellStyle name="20% - Accent1 3 4 3 4" xfId="1334"/>
    <cellStyle name="20% - Accent1 3 4 4" xfId="1335"/>
    <cellStyle name="20% - Accent1 3 4 4 2" xfId="1336"/>
    <cellStyle name="20% - Accent1 3 4 4 2 2" xfId="1337"/>
    <cellStyle name="20% - Accent1 3 4 4 2 3" xfId="50190"/>
    <cellStyle name="20% - Accent1 3 4 4 3" xfId="1338"/>
    <cellStyle name="20% - Accent1 3 4 4 4" xfId="1339"/>
    <cellStyle name="20% - Accent1 3 4 5" xfId="1340"/>
    <cellStyle name="20% - Accent1 3 4 5 2" xfId="1341"/>
    <cellStyle name="20% - Accent1 3 4 5 3" xfId="50191"/>
    <cellStyle name="20% - Accent1 3 4 6" xfId="1342"/>
    <cellStyle name="20% - Accent1 3 4 7" xfId="1343"/>
    <cellStyle name="20% - Accent1 3 5" xfId="1344"/>
    <cellStyle name="20% - Accent1 3 5 2" xfId="1345"/>
    <cellStyle name="20% - Accent1 3 5 2 2" xfId="1346"/>
    <cellStyle name="20% - Accent1 3 5 2 2 2" xfId="1347"/>
    <cellStyle name="20% - Accent1 3 5 2 2 3" xfId="50192"/>
    <cellStyle name="20% - Accent1 3 5 2 3" xfId="1348"/>
    <cellStyle name="20% - Accent1 3 5 2 4" xfId="1349"/>
    <cellStyle name="20% - Accent1 3 5 3" xfId="1350"/>
    <cellStyle name="20% - Accent1 3 5 3 2" xfId="1351"/>
    <cellStyle name="20% - Accent1 3 5 3 2 2" xfId="1352"/>
    <cellStyle name="20% - Accent1 3 5 3 2 3" xfId="50193"/>
    <cellStyle name="20% - Accent1 3 5 3 3" xfId="1353"/>
    <cellStyle name="20% - Accent1 3 5 3 4" xfId="1354"/>
    <cellStyle name="20% - Accent1 3 5 4" xfId="1355"/>
    <cellStyle name="20% - Accent1 3 5 4 2" xfId="1356"/>
    <cellStyle name="20% - Accent1 3 5 4 3" xfId="50194"/>
    <cellStyle name="20% - Accent1 3 5 5" xfId="1357"/>
    <cellStyle name="20% - Accent1 3 5 6" xfId="1358"/>
    <cellStyle name="20% - Accent1 3 6" xfId="1359"/>
    <cellStyle name="20% - Accent1 3 6 2" xfId="1360"/>
    <cellStyle name="20% - Accent1 3 6 2 2" xfId="1361"/>
    <cellStyle name="20% - Accent1 3 6 2 2 2" xfId="1362"/>
    <cellStyle name="20% - Accent1 3 6 2 2 3" xfId="50195"/>
    <cellStyle name="20% - Accent1 3 6 2 3" xfId="1363"/>
    <cellStyle name="20% - Accent1 3 6 2 4" xfId="1364"/>
    <cellStyle name="20% - Accent1 3 6 3" xfId="1365"/>
    <cellStyle name="20% - Accent1 3 6 3 2" xfId="1366"/>
    <cellStyle name="20% - Accent1 3 6 3 3" xfId="50196"/>
    <cellStyle name="20% - Accent1 3 6 4" xfId="1367"/>
    <cellStyle name="20% - Accent1 3 6 5" xfId="1368"/>
    <cellStyle name="20% - Accent1 3 7" xfId="1369"/>
    <cellStyle name="20% - Accent1 3 7 2" xfId="1370"/>
    <cellStyle name="20% - Accent1 3 7 2 2" xfId="1371"/>
    <cellStyle name="20% - Accent1 3 7 2 3" xfId="50197"/>
    <cellStyle name="20% - Accent1 3 7 3" xfId="1372"/>
    <cellStyle name="20% - Accent1 3 7 4" xfId="1373"/>
    <cellStyle name="20% - Accent1 3 8" xfId="1374"/>
    <cellStyle name="20% - Accent1 3 8 2" xfId="1375"/>
    <cellStyle name="20% - Accent1 3 8 2 2" xfId="1376"/>
    <cellStyle name="20% - Accent1 3 8 2 3" xfId="50198"/>
    <cellStyle name="20% - Accent1 3 8 3" xfId="1377"/>
    <cellStyle name="20% - Accent1 3 8 4" xfId="1378"/>
    <cellStyle name="20% - Accent1 3 9" xfId="1379"/>
    <cellStyle name="20% - Accent1 3 9 2" xfId="1380"/>
    <cellStyle name="20% - Accent1 3 9 3" xfId="50199"/>
    <cellStyle name="20% - Accent1 4" xfId="1381"/>
    <cellStyle name="20% - Accent1 4 10" xfId="1382"/>
    <cellStyle name="20% - Accent1 4 11" xfId="1383"/>
    <cellStyle name="20% - Accent1 4 12" xfId="60181"/>
    <cellStyle name="20% - Accent1 4 2" xfId="1384"/>
    <cellStyle name="20% - Accent1 4 2 10" xfId="1385"/>
    <cellStyle name="20% - Accent1 4 2 11" xfId="60364"/>
    <cellStyle name="20% - Accent1 4 2 2" xfId="1386"/>
    <cellStyle name="20% - Accent1 4 2 2 2" xfId="1387"/>
    <cellStyle name="20% - Accent1 4 2 2 2 2" xfId="1388"/>
    <cellStyle name="20% - Accent1 4 2 2 2 2 2" xfId="1389"/>
    <cellStyle name="20% - Accent1 4 2 2 2 2 2 2" xfId="1390"/>
    <cellStyle name="20% - Accent1 4 2 2 2 2 2 2 2" xfId="1391"/>
    <cellStyle name="20% - Accent1 4 2 2 2 2 2 2 3" xfId="50200"/>
    <cellStyle name="20% - Accent1 4 2 2 2 2 2 3" xfId="1392"/>
    <cellStyle name="20% - Accent1 4 2 2 2 2 2 4" xfId="1393"/>
    <cellStyle name="20% - Accent1 4 2 2 2 2 3" xfId="1394"/>
    <cellStyle name="20% - Accent1 4 2 2 2 2 3 2" xfId="1395"/>
    <cellStyle name="20% - Accent1 4 2 2 2 2 3 2 2" xfId="1396"/>
    <cellStyle name="20% - Accent1 4 2 2 2 2 3 2 3" xfId="50201"/>
    <cellStyle name="20% - Accent1 4 2 2 2 2 3 3" xfId="1397"/>
    <cellStyle name="20% - Accent1 4 2 2 2 2 3 4" xfId="1398"/>
    <cellStyle name="20% - Accent1 4 2 2 2 2 4" xfId="1399"/>
    <cellStyle name="20% - Accent1 4 2 2 2 2 4 2" xfId="1400"/>
    <cellStyle name="20% - Accent1 4 2 2 2 2 4 3" xfId="50202"/>
    <cellStyle name="20% - Accent1 4 2 2 2 2 5" xfId="1401"/>
    <cellStyle name="20% - Accent1 4 2 2 2 2 6" xfId="1402"/>
    <cellStyle name="20% - Accent1 4 2 2 2 3" xfId="1403"/>
    <cellStyle name="20% - Accent1 4 2 2 2 3 2" xfId="1404"/>
    <cellStyle name="20% - Accent1 4 2 2 2 3 2 2" xfId="1405"/>
    <cellStyle name="20% - Accent1 4 2 2 2 3 2 3" xfId="50203"/>
    <cellStyle name="20% - Accent1 4 2 2 2 3 3" xfId="1406"/>
    <cellStyle name="20% - Accent1 4 2 2 2 3 4" xfId="1407"/>
    <cellStyle name="20% - Accent1 4 2 2 2 4" xfId="1408"/>
    <cellStyle name="20% - Accent1 4 2 2 2 4 2" xfId="1409"/>
    <cellStyle name="20% - Accent1 4 2 2 2 4 2 2" xfId="1410"/>
    <cellStyle name="20% - Accent1 4 2 2 2 4 2 3" xfId="50204"/>
    <cellStyle name="20% - Accent1 4 2 2 2 4 3" xfId="1411"/>
    <cellStyle name="20% - Accent1 4 2 2 2 4 4" xfId="1412"/>
    <cellStyle name="20% - Accent1 4 2 2 2 5" xfId="1413"/>
    <cellStyle name="20% - Accent1 4 2 2 2 5 2" xfId="1414"/>
    <cellStyle name="20% - Accent1 4 2 2 2 5 3" xfId="50205"/>
    <cellStyle name="20% - Accent1 4 2 2 2 6" xfId="1415"/>
    <cellStyle name="20% - Accent1 4 2 2 2 7" xfId="1416"/>
    <cellStyle name="20% - Accent1 4 2 2 3" xfId="1417"/>
    <cellStyle name="20% - Accent1 4 2 2 3 2" xfId="1418"/>
    <cellStyle name="20% - Accent1 4 2 2 3 2 2" xfId="1419"/>
    <cellStyle name="20% - Accent1 4 2 2 3 2 2 2" xfId="1420"/>
    <cellStyle name="20% - Accent1 4 2 2 3 2 2 3" xfId="50206"/>
    <cellStyle name="20% - Accent1 4 2 2 3 2 3" xfId="1421"/>
    <cellStyle name="20% - Accent1 4 2 2 3 2 4" xfId="1422"/>
    <cellStyle name="20% - Accent1 4 2 2 3 3" xfId="1423"/>
    <cellStyle name="20% - Accent1 4 2 2 3 3 2" xfId="1424"/>
    <cellStyle name="20% - Accent1 4 2 2 3 3 2 2" xfId="1425"/>
    <cellStyle name="20% - Accent1 4 2 2 3 3 2 3" xfId="50207"/>
    <cellStyle name="20% - Accent1 4 2 2 3 3 3" xfId="1426"/>
    <cellStyle name="20% - Accent1 4 2 2 3 3 4" xfId="1427"/>
    <cellStyle name="20% - Accent1 4 2 2 3 4" xfId="1428"/>
    <cellStyle name="20% - Accent1 4 2 2 3 4 2" xfId="1429"/>
    <cellStyle name="20% - Accent1 4 2 2 3 4 3" xfId="50208"/>
    <cellStyle name="20% - Accent1 4 2 2 3 5" xfId="1430"/>
    <cellStyle name="20% - Accent1 4 2 2 3 6" xfId="1431"/>
    <cellStyle name="20% - Accent1 4 2 2 4" xfId="1432"/>
    <cellStyle name="20% - Accent1 4 2 2 4 2" xfId="1433"/>
    <cellStyle name="20% - Accent1 4 2 2 4 2 2" xfId="1434"/>
    <cellStyle name="20% - Accent1 4 2 2 4 2 3" xfId="50209"/>
    <cellStyle name="20% - Accent1 4 2 2 4 3" xfId="1435"/>
    <cellStyle name="20% - Accent1 4 2 2 4 4" xfId="1436"/>
    <cellStyle name="20% - Accent1 4 2 2 5" xfId="1437"/>
    <cellStyle name="20% - Accent1 4 2 2 5 2" xfId="1438"/>
    <cellStyle name="20% - Accent1 4 2 2 5 2 2" xfId="1439"/>
    <cellStyle name="20% - Accent1 4 2 2 5 2 3" xfId="50210"/>
    <cellStyle name="20% - Accent1 4 2 2 5 3" xfId="1440"/>
    <cellStyle name="20% - Accent1 4 2 2 5 4" xfId="1441"/>
    <cellStyle name="20% - Accent1 4 2 2 6" xfId="1442"/>
    <cellStyle name="20% - Accent1 4 2 2 6 2" xfId="1443"/>
    <cellStyle name="20% - Accent1 4 2 2 6 3" xfId="50211"/>
    <cellStyle name="20% - Accent1 4 2 2 7" xfId="1444"/>
    <cellStyle name="20% - Accent1 4 2 2 8" xfId="1445"/>
    <cellStyle name="20% - Accent1 4 2 2 9" xfId="60732"/>
    <cellStyle name="20% - Accent1 4 2 3" xfId="1446"/>
    <cellStyle name="20% - Accent1 4 2 3 2" xfId="1447"/>
    <cellStyle name="20% - Accent1 4 2 3 2 2" xfId="1448"/>
    <cellStyle name="20% - Accent1 4 2 3 2 2 2" xfId="1449"/>
    <cellStyle name="20% - Accent1 4 2 3 2 2 2 2" xfId="1450"/>
    <cellStyle name="20% - Accent1 4 2 3 2 2 2 3" xfId="50212"/>
    <cellStyle name="20% - Accent1 4 2 3 2 2 3" xfId="1451"/>
    <cellStyle name="20% - Accent1 4 2 3 2 2 4" xfId="1452"/>
    <cellStyle name="20% - Accent1 4 2 3 2 3" xfId="1453"/>
    <cellStyle name="20% - Accent1 4 2 3 2 3 2" xfId="1454"/>
    <cellStyle name="20% - Accent1 4 2 3 2 3 2 2" xfId="1455"/>
    <cellStyle name="20% - Accent1 4 2 3 2 3 2 3" xfId="50213"/>
    <cellStyle name="20% - Accent1 4 2 3 2 3 3" xfId="1456"/>
    <cellStyle name="20% - Accent1 4 2 3 2 3 4" xfId="1457"/>
    <cellStyle name="20% - Accent1 4 2 3 2 4" xfId="1458"/>
    <cellStyle name="20% - Accent1 4 2 3 2 4 2" xfId="1459"/>
    <cellStyle name="20% - Accent1 4 2 3 2 4 3" xfId="50214"/>
    <cellStyle name="20% - Accent1 4 2 3 2 5" xfId="1460"/>
    <cellStyle name="20% - Accent1 4 2 3 2 6" xfId="1461"/>
    <cellStyle name="20% - Accent1 4 2 3 3" xfId="1462"/>
    <cellStyle name="20% - Accent1 4 2 3 3 2" xfId="1463"/>
    <cellStyle name="20% - Accent1 4 2 3 3 2 2" xfId="1464"/>
    <cellStyle name="20% - Accent1 4 2 3 3 2 3" xfId="50215"/>
    <cellStyle name="20% - Accent1 4 2 3 3 3" xfId="1465"/>
    <cellStyle name="20% - Accent1 4 2 3 3 4" xfId="1466"/>
    <cellStyle name="20% - Accent1 4 2 3 4" xfId="1467"/>
    <cellStyle name="20% - Accent1 4 2 3 4 2" xfId="1468"/>
    <cellStyle name="20% - Accent1 4 2 3 4 2 2" xfId="1469"/>
    <cellStyle name="20% - Accent1 4 2 3 4 2 3" xfId="50216"/>
    <cellStyle name="20% - Accent1 4 2 3 4 3" xfId="1470"/>
    <cellStyle name="20% - Accent1 4 2 3 4 4" xfId="1471"/>
    <cellStyle name="20% - Accent1 4 2 3 5" xfId="1472"/>
    <cellStyle name="20% - Accent1 4 2 3 5 2" xfId="1473"/>
    <cellStyle name="20% - Accent1 4 2 3 5 3" xfId="50217"/>
    <cellStyle name="20% - Accent1 4 2 3 6" xfId="1474"/>
    <cellStyle name="20% - Accent1 4 2 3 7" xfId="1475"/>
    <cellStyle name="20% - Accent1 4 2 4" xfId="1476"/>
    <cellStyle name="20% - Accent1 4 2 4 2" xfId="1477"/>
    <cellStyle name="20% - Accent1 4 2 4 2 2" xfId="1478"/>
    <cellStyle name="20% - Accent1 4 2 4 2 2 2" xfId="1479"/>
    <cellStyle name="20% - Accent1 4 2 4 2 2 3" xfId="50218"/>
    <cellStyle name="20% - Accent1 4 2 4 2 3" xfId="1480"/>
    <cellStyle name="20% - Accent1 4 2 4 2 4" xfId="1481"/>
    <cellStyle name="20% - Accent1 4 2 4 3" xfId="1482"/>
    <cellStyle name="20% - Accent1 4 2 4 3 2" xfId="1483"/>
    <cellStyle name="20% - Accent1 4 2 4 3 2 2" xfId="1484"/>
    <cellStyle name="20% - Accent1 4 2 4 3 2 3" xfId="50219"/>
    <cellStyle name="20% - Accent1 4 2 4 3 3" xfId="1485"/>
    <cellStyle name="20% - Accent1 4 2 4 3 4" xfId="1486"/>
    <cellStyle name="20% - Accent1 4 2 4 4" xfId="1487"/>
    <cellStyle name="20% - Accent1 4 2 4 4 2" xfId="1488"/>
    <cellStyle name="20% - Accent1 4 2 4 4 3" xfId="50220"/>
    <cellStyle name="20% - Accent1 4 2 4 5" xfId="1489"/>
    <cellStyle name="20% - Accent1 4 2 4 6" xfId="1490"/>
    <cellStyle name="20% - Accent1 4 2 5" xfId="1491"/>
    <cellStyle name="20% - Accent1 4 2 5 2" xfId="1492"/>
    <cellStyle name="20% - Accent1 4 2 5 2 2" xfId="1493"/>
    <cellStyle name="20% - Accent1 4 2 5 2 2 2" xfId="1494"/>
    <cellStyle name="20% - Accent1 4 2 5 2 2 3" xfId="50221"/>
    <cellStyle name="20% - Accent1 4 2 5 2 3" xfId="1495"/>
    <cellStyle name="20% - Accent1 4 2 5 2 4" xfId="1496"/>
    <cellStyle name="20% - Accent1 4 2 5 3" xfId="1497"/>
    <cellStyle name="20% - Accent1 4 2 5 3 2" xfId="1498"/>
    <cellStyle name="20% - Accent1 4 2 5 3 3" xfId="50222"/>
    <cellStyle name="20% - Accent1 4 2 5 4" xfId="1499"/>
    <cellStyle name="20% - Accent1 4 2 5 5" xfId="1500"/>
    <cellStyle name="20% - Accent1 4 2 6" xfId="1501"/>
    <cellStyle name="20% - Accent1 4 2 6 2" xfId="1502"/>
    <cellStyle name="20% - Accent1 4 2 6 2 2" xfId="1503"/>
    <cellStyle name="20% - Accent1 4 2 6 2 3" xfId="50223"/>
    <cellStyle name="20% - Accent1 4 2 6 3" xfId="1504"/>
    <cellStyle name="20% - Accent1 4 2 6 4" xfId="1505"/>
    <cellStyle name="20% - Accent1 4 2 7" xfId="1506"/>
    <cellStyle name="20% - Accent1 4 2 7 2" xfId="1507"/>
    <cellStyle name="20% - Accent1 4 2 7 2 2" xfId="1508"/>
    <cellStyle name="20% - Accent1 4 2 7 2 3" xfId="50224"/>
    <cellStyle name="20% - Accent1 4 2 7 3" xfId="1509"/>
    <cellStyle name="20% - Accent1 4 2 7 4" xfId="1510"/>
    <cellStyle name="20% - Accent1 4 2 8" xfId="1511"/>
    <cellStyle name="20% - Accent1 4 2 8 2" xfId="1512"/>
    <cellStyle name="20% - Accent1 4 2 8 3" xfId="50225"/>
    <cellStyle name="20% - Accent1 4 2 9" xfId="1513"/>
    <cellStyle name="20% - Accent1 4 3" xfId="1514"/>
    <cellStyle name="20% - Accent1 4 3 2" xfId="1515"/>
    <cellStyle name="20% - Accent1 4 3 2 2" xfId="1516"/>
    <cellStyle name="20% - Accent1 4 3 2 2 2" xfId="1517"/>
    <cellStyle name="20% - Accent1 4 3 2 2 2 2" xfId="1518"/>
    <cellStyle name="20% - Accent1 4 3 2 2 2 2 2" xfId="1519"/>
    <cellStyle name="20% - Accent1 4 3 2 2 2 2 3" xfId="50226"/>
    <cellStyle name="20% - Accent1 4 3 2 2 2 3" xfId="1520"/>
    <cellStyle name="20% - Accent1 4 3 2 2 2 4" xfId="1521"/>
    <cellStyle name="20% - Accent1 4 3 2 2 3" xfId="1522"/>
    <cellStyle name="20% - Accent1 4 3 2 2 3 2" xfId="1523"/>
    <cellStyle name="20% - Accent1 4 3 2 2 3 2 2" xfId="1524"/>
    <cellStyle name="20% - Accent1 4 3 2 2 3 2 3" xfId="50227"/>
    <cellStyle name="20% - Accent1 4 3 2 2 3 3" xfId="1525"/>
    <cellStyle name="20% - Accent1 4 3 2 2 3 4" xfId="1526"/>
    <cellStyle name="20% - Accent1 4 3 2 2 4" xfId="1527"/>
    <cellStyle name="20% - Accent1 4 3 2 2 4 2" xfId="1528"/>
    <cellStyle name="20% - Accent1 4 3 2 2 4 3" xfId="50228"/>
    <cellStyle name="20% - Accent1 4 3 2 2 5" xfId="1529"/>
    <cellStyle name="20% - Accent1 4 3 2 2 6" xfId="1530"/>
    <cellStyle name="20% - Accent1 4 3 2 3" xfId="1531"/>
    <cellStyle name="20% - Accent1 4 3 2 3 2" xfId="1532"/>
    <cellStyle name="20% - Accent1 4 3 2 3 2 2" xfId="1533"/>
    <cellStyle name="20% - Accent1 4 3 2 3 2 3" xfId="50229"/>
    <cellStyle name="20% - Accent1 4 3 2 3 3" xfId="1534"/>
    <cellStyle name="20% - Accent1 4 3 2 3 4" xfId="1535"/>
    <cellStyle name="20% - Accent1 4 3 2 4" xfId="1536"/>
    <cellStyle name="20% - Accent1 4 3 2 4 2" xfId="1537"/>
    <cellStyle name="20% - Accent1 4 3 2 4 2 2" xfId="1538"/>
    <cellStyle name="20% - Accent1 4 3 2 4 2 3" xfId="50230"/>
    <cellStyle name="20% - Accent1 4 3 2 4 3" xfId="1539"/>
    <cellStyle name="20% - Accent1 4 3 2 4 4" xfId="1540"/>
    <cellStyle name="20% - Accent1 4 3 2 5" xfId="1541"/>
    <cellStyle name="20% - Accent1 4 3 2 5 2" xfId="1542"/>
    <cellStyle name="20% - Accent1 4 3 2 5 3" xfId="50231"/>
    <cellStyle name="20% - Accent1 4 3 2 6" xfId="1543"/>
    <cellStyle name="20% - Accent1 4 3 2 7" xfId="1544"/>
    <cellStyle name="20% - Accent1 4 3 3" xfId="1545"/>
    <cellStyle name="20% - Accent1 4 3 3 2" xfId="1546"/>
    <cellStyle name="20% - Accent1 4 3 3 2 2" xfId="1547"/>
    <cellStyle name="20% - Accent1 4 3 3 2 2 2" xfId="1548"/>
    <cellStyle name="20% - Accent1 4 3 3 2 2 3" xfId="50232"/>
    <cellStyle name="20% - Accent1 4 3 3 2 3" xfId="1549"/>
    <cellStyle name="20% - Accent1 4 3 3 2 4" xfId="1550"/>
    <cellStyle name="20% - Accent1 4 3 3 3" xfId="1551"/>
    <cellStyle name="20% - Accent1 4 3 3 3 2" xfId="1552"/>
    <cellStyle name="20% - Accent1 4 3 3 3 2 2" xfId="1553"/>
    <cellStyle name="20% - Accent1 4 3 3 3 2 3" xfId="50233"/>
    <cellStyle name="20% - Accent1 4 3 3 3 3" xfId="1554"/>
    <cellStyle name="20% - Accent1 4 3 3 3 4" xfId="1555"/>
    <cellStyle name="20% - Accent1 4 3 3 4" xfId="1556"/>
    <cellStyle name="20% - Accent1 4 3 3 4 2" xfId="1557"/>
    <cellStyle name="20% - Accent1 4 3 3 4 3" xfId="50234"/>
    <cellStyle name="20% - Accent1 4 3 3 5" xfId="1558"/>
    <cellStyle name="20% - Accent1 4 3 3 6" xfId="1559"/>
    <cellStyle name="20% - Accent1 4 3 4" xfId="1560"/>
    <cellStyle name="20% - Accent1 4 3 4 2" xfId="1561"/>
    <cellStyle name="20% - Accent1 4 3 4 2 2" xfId="1562"/>
    <cellStyle name="20% - Accent1 4 3 4 2 3" xfId="50235"/>
    <cellStyle name="20% - Accent1 4 3 4 3" xfId="1563"/>
    <cellStyle name="20% - Accent1 4 3 4 4" xfId="1564"/>
    <cellStyle name="20% - Accent1 4 3 5" xfId="1565"/>
    <cellStyle name="20% - Accent1 4 3 5 2" xfId="1566"/>
    <cellStyle name="20% - Accent1 4 3 5 2 2" xfId="1567"/>
    <cellStyle name="20% - Accent1 4 3 5 2 3" xfId="50236"/>
    <cellStyle name="20% - Accent1 4 3 5 3" xfId="1568"/>
    <cellStyle name="20% - Accent1 4 3 5 4" xfId="1569"/>
    <cellStyle name="20% - Accent1 4 3 6" xfId="1570"/>
    <cellStyle name="20% - Accent1 4 3 6 2" xfId="1571"/>
    <cellStyle name="20% - Accent1 4 3 6 3" xfId="50237"/>
    <cellStyle name="20% - Accent1 4 3 7" xfId="1572"/>
    <cellStyle name="20% - Accent1 4 3 8" xfId="1573"/>
    <cellStyle name="20% - Accent1 4 3 9" xfId="60549"/>
    <cellStyle name="20% - Accent1 4 4" xfId="1574"/>
    <cellStyle name="20% - Accent1 4 4 2" xfId="1575"/>
    <cellStyle name="20% - Accent1 4 4 2 2" xfId="1576"/>
    <cellStyle name="20% - Accent1 4 4 2 2 2" xfId="1577"/>
    <cellStyle name="20% - Accent1 4 4 2 2 2 2" xfId="1578"/>
    <cellStyle name="20% - Accent1 4 4 2 2 2 3" xfId="50238"/>
    <cellStyle name="20% - Accent1 4 4 2 2 3" xfId="1579"/>
    <cellStyle name="20% - Accent1 4 4 2 2 4" xfId="1580"/>
    <cellStyle name="20% - Accent1 4 4 2 3" xfId="1581"/>
    <cellStyle name="20% - Accent1 4 4 2 3 2" xfId="1582"/>
    <cellStyle name="20% - Accent1 4 4 2 3 2 2" xfId="1583"/>
    <cellStyle name="20% - Accent1 4 4 2 3 2 3" xfId="50239"/>
    <cellStyle name="20% - Accent1 4 4 2 3 3" xfId="1584"/>
    <cellStyle name="20% - Accent1 4 4 2 3 4" xfId="1585"/>
    <cellStyle name="20% - Accent1 4 4 2 4" xfId="1586"/>
    <cellStyle name="20% - Accent1 4 4 2 4 2" xfId="1587"/>
    <cellStyle name="20% - Accent1 4 4 2 4 3" xfId="50240"/>
    <cellStyle name="20% - Accent1 4 4 2 5" xfId="1588"/>
    <cellStyle name="20% - Accent1 4 4 2 6" xfId="1589"/>
    <cellStyle name="20% - Accent1 4 4 3" xfId="1590"/>
    <cellStyle name="20% - Accent1 4 4 3 2" xfId="1591"/>
    <cellStyle name="20% - Accent1 4 4 3 2 2" xfId="1592"/>
    <cellStyle name="20% - Accent1 4 4 3 2 3" xfId="50241"/>
    <cellStyle name="20% - Accent1 4 4 3 3" xfId="1593"/>
    <cellStyle name="20% - Accent1 4 4 3 4" xfId="1594"/>
    <cellStyle name="20% - Accent1 4 4 4" xfId="1595"/>
    <cellStyle name="20% - Accent1 4 4 4 2" xfId="1596"/>
    <cellStyle name="20% - Accent1 4 4 4 2 2" xfId="1597"/>
    <cellStyle name="20% - Accent1 4 4 4 2 3" xfId="50242"/>
    <cellStyle name="20% - Accent1 4 4 4 3" xfId="1598"/>
    <cellStyle name="20% - Accent1 4 4 4 4" xfId="1599"/>
    <cellStyle name="20% - Accent1 4 4 5" xfId="1600"/>
    <cellStyle name="20% - Accent1 4 4 5 2" xfId="1601"/>
    <cellStyle name="20% - Accent1 4 4 5 3" xfId="50243"/>
    <cellStyle name="20% - Accent1 4 4 6" xfId="1602"/>
    <cellStyle name="20% - Accent1 4 4 7" xfId="1603"/>
    <cellStyle name="20% - Accent1 4 5" xfId="1604"/>
    <cellStyle name="20% - Accent1 4 5 2" xfId="1605"/>
    <cellStyle name="20% - Accent1 4 5 2 2" xfId="1606"/>
    <cellStyle name="20% - Accent1 4 5 2 2 2" xfId="1607"/>
    <cellStyle name="20% - Accent1 4 5 2 2 3" xfId="50244"/>
    <cellStyle name="20% - Accent1 4 5 2 3" xfId="1608"/>
    <cellStyle name="20% - Accent1 4 5 2 4" xfId="1609"/>
    <cellStyle name="20% - Accent1 4 5 3" xfId="1610"/>
    <cellStyle name="20% - Accent1 4 5 3 2" xfId="1611"/>
    <cellStyle name="20% - Accent1 4 5 3 2 2" xfId="1612"/>
    <cellStyle name="20% - Accent1 4 5 3 2 3" xfId="50245"/>
    <cellStyle name="20% - Accent1 4 5 3 3" xfId="1613"/>
    <cellStyle name="20% - Accent1 4 5 3 4" xfId="1614"/>
    <cellStyle name="20% - Accent1 4 5 4" xfId="1615"/>
    <cellStyle name="20% - Accent1 4 5 4 2" xfId="1616"/>
    <cellStyle name="20% - Accent1 4 5 4 3" xfId="50246"/>
    <cellStyle name="20% - Accent1 4 5 5" xfId="1617"/>
    <cellStyle name="20% - Accent1 4 5 6" xfId="1618"/>
    <cellStyle name="20% - Accent1 4 6" xfId="1619"/>
    <cellStyle name="20% - Accent1 4 6 2" xfId="1620"/>
    <cellStyle name="20% - Accent1 4 6 2 2" xfId="1621"/>
    <cellStyle name="20% - Accent1 4 6 2 2 2" xfId="1622"/>
    <cellStyle name="20% - Accent1 4 6 2 2 3" xfId="50247"/>
    <cellStyle name="20% - Accent1 4 6 2 3" xfId="1623"/>
    <cellStyle name="20% - Accent1 4 6 2 4" xfId="1624"/>
    <cellStyle name="20% - Accent1 4 6 3" xfId="1625"/>
    <cellStyle name="20% - Accent1 4 6 3 2" xfId="1626"/>
    <cellStyle name="20% - Accent1 4 6 3 3" xfId="50248"/>
    <cellStyle name="20% - Accent1 4 6 4" xfId="1627"/>
    <cellStyle name="20% - Accent1 4 6 5" xfId="1628"/>
    <cellStyle name="20% - Accent1 4 7" xfId="1629"/>
    <cellStyle name="20% - Accent1 4 7 2" xfId="1630"/>
    <cellStyle name="20% - Accent1 4 7 2 2" xfId="1631"/>
    <cellStyle name="20% - Accent1 4 7 2 3" xfId="50249"/>
    <cellStyle name="20% - Accent1 4 7 3" xfId="1632"/>
    <cellStyle name="20% - Accent1 4 7 4" xfId="1633"/>
    <cellStyle name="20% - Accent1 4 8" xfId="1634"/>
    <cellStyle name="20% - Accent1 4 8 2" xfId="1635"/>
    <cellStyle name="20% - Accent1 4 8 2 2" xfId="1636"/>
    <cellStyle name="20% - Accent1 4 8 2 3" xfId="50250"/>
    <cellStyle name="20% - Accent1 4 8 3" xfId="1637"/>
    <cellStyle name="20% - Accent1 4 8 4" xfId="1638"/>
    <cellStyle name="20% - Accent1 4 9" xfId="1639"/>
    <cellStyle name="20% - Accent1 4 9 2" xfId="1640"/>
    <cellStyle name="20% - Accent1 4 9 3" xfId="50251"/>
    <cellStyle name="20% - Accent1 5" xfId="1641"/>
    <cellStyle name="20% - Accent1 5 10" xfId="1642"/>
    <cellStyle name="20% - Accent1 5 11" xfId="60195"/>
    <cellStyle name="20% - Accent1 5 2" xfId="1643"/>
    <cellStyle name="20% - Accent1 5 2 2" xfId="1644"/>
    <cellStyle name="20% - Accent1 5 2 2 2" xfId="1645"/>
    <cellStyle name="20% - Accent1 5 2 2 2 2" xfId="1646"/>
    <cellStyle name="20% - Accent1 5 2 2 2 2 2" xfId="1647"/>
    <cellStyle name="20% - Accent1 5 2 2 2 2 2 2" xfId="1648"/>
    <cellStyle name="20% - Accent1 5 2 2 2 2 2 3" xfId="50252"/>
    <cellStyle name="20% - Accent1 5 2 2 2 2 3" xfId="1649"/>
    <cellStyle name="20% - Accent1 5 2 2 2 2 4" xfId="1650"/>
    <cellStyle name="20% - Accent1 5 2 2 2 3" xfId="1651"/>
    <cellStyle name="20% - Accent1 5 2 2 2 3 2" xfId="1652"/>
    <cellStyle name="20% - Accent1 5 2 2 2 3 2 2" xfId="1653"/>
    <cellStyle name="20% - Accent1 5 2 2 2 3 2 3" xfId="50253"/>
    <cellStyle name="20% - Accent1 5 2 2 2 3 3" xfId="1654"/>
    <cellStyle name="20% - Accent1 5 2 2 2 3 4" xfId="1655"/>
    <cellStyle name="20% - Accent1 5 2 2 2 4" xfId="1656"/>
    <cellStyle name="20% - Accent1 5 2 2 2 4 2" xfId="1657"/>
    <cellStyle name="20% - Accent1 5 2 2 2 4 3" xfId="50254"/>
    <cellStyle name="20% - Accent1 5 2 2 2 5" xfId="1658"/>
    <cellStyle name="20% - Accent1 5 2 2 2 6" xfId="1659"/>
    <cellStyle name="20% - Accent1 5 2 2 3" xfId="1660"/>
    <cellStyle name="20% - Accent1 5 2 2 3 2" xfId="1661"/>
    <cellStyle name="20% - Accent1 5 2 2 3 2 2" xfId="1662"/>
    <cellStyle name="20% - Accent1 5 2 2 3 2 3" xfId="50255"/>
    <cellStyle name="20% - Accent1 5 2 2 3 3" xfId="1663"/>
    <cellStyle name="20% - Accent1 5 2 2 3 4" xfId="1664"/>
    <cellStyle name="20% - Accent1 5 2 2 4" xfId="1665"/>
    <cellStyle name="20% - Accent1 5 2 2 4 2" xfId="1666"/>
    <cellStyle name="20% - Accent1 5 2 2 4 2 2" xfId="1667"/>
    <cellStyle name="20% - Accent1 5 2 2 4 2 3" xfId="50256"/>
    <cellStyle name="20% - Accent1 5 2 2 4 3" xfId="1668"/>
    <cellStyle name="20% - Accent1 5 2 2 4 4" xfId="1669"/>
    <cellStyle name="20% - Accent1 5 2 2 5" xfId="1670"/>
    <cellStyle name="20% - Accent1 5 2 2 5 2" xfId="1671"/>
    <cellStyle name="20% - Accent1 5 2 2 5 3" xfId="50257"/>
    <cellStyle name="20% - Accent1 5 2 2 6" xfId="1672"/>
    <cellStyle name="20% - Accent1 5 2 2 7" xfId="1673"/>
    <cellStyle name="20% - Accent1 5 2 2 8" xfId="60746"/>
    <cellStyle name="20% - Accent1 5 2 3" xfId="1674"/>
    <cellStyle name="20% - Accent1 5 2 3 2" xfId="1675"/>
    <cellStyle name="20% - Accent1 5 2 3 2 2" xfId="1676"/>
    <cellStyle name="20% - Accent1 5 2 3 2 2 2" xfId="1677"/>
    <cellStyle name="20% - Accent1 5 2 3 2 2 3" xfId="50258"/>
    <cellStyle name="20% - Accent1 5 2 3 2 3" xfId="1678"/>
    <cellStyle name="20% - Accent1 5 2 3 2 4" xfId="1679"/>
    <cellStyle name="20% - Accent1 5 2 3 3" xfId="1680"/>
    <cellStyle name="20% - Accent1 5 2 3 3 2" xfId="1681"/>
    <cellStyle name="20% - Accent1 5 2 3 3 2 2" xfId="1682"/>
    <cellStyle name="20% - Accent1 5 2 3 3 2 3" xfId="50259"/>
    <cellStyle name="20% - Accent1 5 2 3 3 3" xfId="1683"/>
    <cellStyle name="20% - Accent1 5 2 3 3 4" xfId="1684"/>
    <cellStyle name="20% - Accent1 5 2 3 4" xfId="1685"/>
    <cellStyle name="20% - Accent1 5 2 3 4 2" xfId="1686"/>
    <cellStyle name="20% - Accent1 5 2 3 4 3" xfId="50260"/>
    <cellStyle name="20% - Accent1 5 2 3 5" xfId="1687"/>
    <cellStyle name="20% - Accent1 5 2 3 6" xfId="1688"/>
    <cellStyle name="20% - Accent1 5 2 4" xfId="1689"/>
    <cellStyle name="20% - Accent1 5 2 4 2" xfId="1690"/>
    <cellStyle name="20% - Accent1 5 2 4 2 2" xfId="1691"/>
    <cellStyle name="20% - Accent1 5 2 4 2 3" xfId="50261"/>
    <cellStyle name="20% - Accent1 5 2 4 3" xfId="1692"/>
    <cellStyle name="20% - Accent1 5 2 4 4" xfId="1693"/>
    <cellStyle name="20% - Accent1 5 2 5" xfId="1694"/>
    <cellStyle name="20% - Accent1 5 2 5 2" xfId="1695"/>
    <cellStyle name="20% - Accent1 5 2 5 2 2" xfId="1696"/>
    <cellStyle name="20% - Accent1 5 2 5 2 3" xfId="50262"/>
    <cellStyle name="20% - Accent1 5 2 5 3" xfId="1697"/>
    <cellStyle name="20% - Accent1 5 2 5 4" xfId="1698"/>
    <cellStyle name="20% - Accent1 5 2 6" xfId="1699"/>
    <cellStyle name="20% - Accent1 5 2 6 2" xfId="1700"/>
    <cellStyle name="20% - Accent1 5 2 6 3" xfId="50263"/>
    <cellStyle name="20% - Accent1 5 2 7" xfId="1701"/>
    <cellStyle name="20% - Accent1 5 2 8" xfId="1702"/>
    <cellStyle name="20% - Accent1 5 2 9" xfId="60378"/>
    <cellStyle name="20% - Accent1 5 3" xfId="1703"/>
    <cellStyle name="20% - Accent1 5 3 2" xfId="1704"/>
    <cellStyle name="20% - Accent1 5 3 2 2" xfId="1705"/>
    <cellStyle name="20% - Accent1 5 3 2 2 2" xfId="1706"/>
    <cellStyle name="20% - Accent1 5 3 2 2 2 2" xfId="1707"/>
    <cellStyle name="20% - Accent1 5 3 2 2 2 3" xfId="50264"/>
    <cellStyle name="20% - Accent1 5 3 2 2 3" xfId="1708"/>
    <cellStyle name="20% - Accent1 5 3 2 2 4" xfId="1709"/>
    <cellStyle name="20% - Accent1 5 3 2 3" xfId="1710"/>
    <cellStyle name="20% - Accent1 5 3 2 3 2" xfId="1711"/>
    <cellStyle name="20% - Accent1 5 3 2 3 2 2" xfId="1712"/>
    <cellStyle name="20% - Accent1 5 3 2 3 2 3" xfId="50265"/>
    <cellStyle name="20% - Accent1 5 3 2 3 3" xfId="1713"/>
    <cellStyle name="20% - Accent1 5 3 2 3 4" xfId="1714"/>
    <cellStyle name="20% - Accent1 5 3 2 4" xfId="1715"/>
    <cellStyle name="20% - Accent1 5 3 2 4 2" xfId="1716"/>
    <cellStyle name="20% - Accent1 5 3 2 4 3" xfId="50266"/>
    <cellStyle name="20% - Accent1 5 3 2 5" xfId="1717"/>
    <cellStyle name="20% - Accent1 5 3 2 6" xfId="1718"/>
    <cellStyle name="20% - Accent1 5 3 3" xfId="1719"/>
    <cellStyle name="20% - Accent1 5 3 3 2" xfId="1720"/>
    <cellStyle name="20% - Accent1 5 3 3 2 2" xfId="1721"/>
    <cellStyle name="20% - Accent1 5 3 3 2 3" xfId="50267"/>
    <cellStyle name="20% - Accent1 5 3 3 3" xfId="1722"/>
    <cellStyle name="20% - Accent1 5 3 3 4" xfId="1723"/>
    <cellStyle name="20% - Accent1 5 3 4" xfId="1724"/>
    <cellStyle name="20% - Accent1 5 3 4 2" xfId="1725"/>
    <cellStyle name="20% - Accent1 5 3 4 2 2" xfId="1726"/>
    <cellStyle name="20% - Accent1 5 3 4 2 3" xfId="50268"/>
    <cellStyle name="20% - Accent1 5 3 4 3" xfId="1727"/>
    <cellStyle name="20% - Accent1 5 3 4 4" xfId="1728"/>
    <cellStyle name="20% - Accent1 5 3 5" xfId="1729"/>
    <cellStyle name="20% - Accent1 5 3 5 2" xfId="1730"/>
    <cellStyle name="20% - Accent1 5 3 5 3" xfId="50269"/>
    <cellStyle name="20% - Accent1 5 3 6" xfId="1731"/>
    <cellStyle name="20% - Accent1 5 3 7" xfId="1732"/>
    <cellStyle name="20% - Accent1 5 3 8" xfId="60563"/>
    <cellStyle name="20% - Accent1 5 4" xfId="1733"/>
    <cellStyle name="20% - Accent1 5 4 2" xfId="1734"/>
    <cellStyle name="20% - Accent1 5 4 2 2" xfId="1735"/>
    <cellStyle name="20% - Accent1 5 4 2 2 2" xfId="1736"/>
    <cellStyle name="20% - Accent1 5 4 2 2 3" xfId="50270"/>
    <cellStyle name="20% - Accent1 5 4 2 3" xfId="1737"/>
    <cellStyle name="20% - Accent1 5 4 2 4" xfId="1738"/>
    <cellStyle name="20% - Accent1 5 4 3" xfId="1739"/>
    <cellStyle name="20% - Accent1 5 4 3 2" xfId="1740"/>
    <cellStyle name="20% - Accent1 5 4 3 2 2" xfId="1741"/>
    <cellStyle name="20% - Accent1 5 4 3 2 3" xfId="50271"/>
    <cellStyle name="20% - Accent1 5 4 3 3" xfId="1742"/>
    <cellStyle name="20% - Accent1 5 4 3 4" xfId="1743"/>
    <cellStyle name="20% - Accent1 5 4 4" xfId="1744"/>
    <cellStyle name="20% - Accent1 5 4 4 2" xfId="1745"/>
    <cellStyle name="20% - Accent1 5 4 4 3" xfId="50272"/>
    <cellStyle name="20% - Accent1 5 4 5" xfId="1746"/>
    <cellStyle name="20% - Accent1 5 4 6" xfId="1747"/>
    <cellStyle name="20% - Accent1 5 5" xfId="1748"/>
    <cellStyle name="20% - Accent1 5 5 2" xfId="1749"/>
    <cellStyle name="20% - Accent1 5 5 2 2" xfId="1750"/>
    <cellStyle name="20% - Accent1 5 5 2 2 2" xfId="1751"/>
    <cellStyle name="20% - Accent1 5 5 2 2 3" xfId="50273"/>
    <cellStyle name="20% - Accent1 5 5 2 3" xfId="1752"/>
    <cellStyle name="20% - Accent1 5 5 2 4" xfId="1753"/>
    <cellStyle name="20% - Accent1 5 5 3" xfId="1754"/>
    <cellStyle name="20% - Accent1 5 5 3 2" xfId="1755"/>
    <cellStyle name="20% - Accent1 5 5 3 3" xfId="50274"/>
    <cellStyle name="20% - Accent1 5 5 4" xfId="1756"/>
    <cellStyle name="20% - Accent1 5 5 5" xfId="1757"/>
    <cellStyle name="20% - Accent1 5 6" xfId="1758"/>
    <cellStyle name="20% - Accent1 5 6 2" xfId="1759"/>
    <cellStyle name="20% - Accent1 5 6 2 2" xfId="1760"/>
    <cellStyle name="20% - Accent1 5 6 2 3" xfId="50275"/>
    <cellStyle name="20% - Accent1 5 6 3" xfId="1761"/>
    <cellStyle name="20% - Accent1 5 6 4" xfId="1762"/>
    <cellStyle name="20% - Accent1 5 7" xfId="1763"/>
    <cellStyle name="20% - Accent1 5 7 2" xfId="1764"/>
    <cellStyle name="20% - Accent1 5 7 2 2" xfId="1765"/>
    <cellStyle name="20% - Accent1 5 7 2 3" xfId="50276"/>
    <cellStyle name="20% - Accent1 5 7 3" xfId="1766"/>
    <cellStyle name="20% - Accent1 5 7 4" xfId="1767"/>
    <cellStyle name="20% - Accent1 5 8" xfId="1768"/>
    <cellStyle name="20% - Accent1 5 8 2" xfId="1769"/>
    <cellStyle name="20% - Accent1 5 8 3" xfId="50277"/>
    <cellStyle name="20% - Accent1 5 9" xfId="1770"/>
    <cellStyle name="20% - Accent1 6" xfId="1771"/>
    <cellStyle name="20% - Accent1 6 10" xfId="1772"/>
    <cellStyle name="20% - Accent1 6 11" xfId="60209"/>
    <cellStyle name="20% - Accent1 6 2" xfId="1773"/>
    <cellStyle name="20% - Accent1 6 2 2" xfId="1774"/>
    <cellStyle name="20% - Accent1 6 2 2 2" xfId="1775"/>
    <cellStyle name="20% - Accent1 6 2 2 2 2" xfId="1776"/>
    <cellStyle name="20% - Accent1 6 2 2 2 2 2" xfId="1777"/>
    <cellStyle name="20% - Accent1 6 2 2 2 2 2 2" xfId="1778"/>
    <cellStyle name="20% - Accent1 6 2 2 2 2 2 3" xfId="50278"/>
    <cellStyle name="20% - Accent1 6 2 2 2 2 3" xfId="1779"/>
    <cellStyle name="20% - Accent1 6 2 2 2 2 4" xfId="1780"/>
    <cellStyle name="20% - Accent1 6 2 2 2 3" xfId="1781"/>
    <cellStyle name="20% - Accent1 6 2 2 2 3 2" xfId="1782"/>
    <cellStyle name="20% - Accent1 6 2 2 2 3 2 2" xfId="1783"/>
    <cellStyle name="20% - Accent1 6 2 2 2 3 2 3" xfId="50279"/>
    <cellStyle name="20% - Accent1 6 2 2 2 3 3" xfId="1784"/>
    <cellStyle name="20% - Accent1 6 2 2 2 3 4" xfId="1785"/>
    <cellStyle name="20% - Accent1 6 2 2 2 4" xfId="1786"/>
    <cellStyle name="20% - Accent1 6 2 2 2 4 2" xfId="1787"/>
    <cellStyle name="20% - Accent1 6 2 2 2 4 3" xfId="50280"/>
    <cellStyle name="20% - Accent1 6 2 2 2 5" xfId="1788"/>
    <cellStyle name="20% - Accent1 6 2 2 2 6" xfId="1789"/>
    <cellStyle name="20% - Accent1 6 2 2 3" xfId="1790"/>
    <cellStyle name="20% - Accent1 6 2 2 3 2" xfId="1791"/>
    <cellStyle name="20% - Accent1 6 2 2 3 2 2" xfId="1792"/>
    <cellStyle name="20% - Accent1 6 2 2 3 2 3" xfId="50281"/>
    <cellStyle name="20% - Accent1 6 2 2 3 3" xfId="1793"/>
    <cellStyle name="20% - Accent1 6 2 2 3 4" xfId="1794"/>
    <cellStyle name="20% - Accent1 6 2 2 4" xfId="1795"/>
    <cellStyle name="20% - Accent1 6 2 2 4 2" xfId="1796"/>
    <cellStyle name="20% - Accent1 6 2 2 4 2 2" xfId="1797"/>
    <cellStyle name="20% - Accent1 6 2 2 4 2 3" xfId="50282"/>
    <cellStyle name="20% - Accent1 6 2 2 4 3" xfId="1798"/>
    <cellStyle name="20% - Accent1 6 2 2 4 4" xfId="1799"/>
    <cellStyle name="20% - Accent1 6 2 2 5" xfId="1800"/>
    <cellStyle name="20% - Accent1 6 2 2 5 2" xfId="1801"/>
    <cellStyle name="20% - Accent1 6 2 2 5 3" xfId="50283"/>
    <cellStyle name="20% - Accent1 6 2 2 6" xfId="1802"/>
    <cellStyle name="20% - Accent1 6 2 2 7" xfId="1803"/>
    <cellStyle name="20% - Accent1 6 2 2 8" xfId="60760"/>
    <cellStyle name="20% - Accent1 6 2 3" xfId="1804"/>
    <cellStyle name="20% - Accent1 6 2 3 2" xfId="1805"/>
    <cellStyle name="20% - Accent1 6 2 3 2 2" xfId="1806"/>
    <cellStyle name="20% - Accent1 6 2 3 2 2 2" xfId="1807"/>
    <cellStyle name="20% - Accent1 6 2 3 2 2 3" xfId="50284"/>
    <cellStyle name="20% - Accent1 6 2 3 2 3" xfId="1808"/>
    <cellStyle name="20% - Accent1 6 2 3 2 4" xfId="1809"/>
    <cellStyle name="20% - Accent1 6 2 3 3" xfId="1810"/>
    <cellStyle name="20% - Accent1 6 2 3 3 2" xfId="1811"/>
    <cellStyle name="20% - Accent1 6 2 3 3 2 2" xfId="1812"/>
    <cellStyle name="20% - Accent1 6 2 3 3 2 3" xfId="50285"/>
    <cellStyle name="20% - Accent1 6 2 3 3 3" xfId="1813"/>
    <cellStyle name="20% - Accent1 6 2 3 3 4" xfId="1814"/>
    <cellStyle name="20% - Accent1 6 2 3 4" xfId="1815"/>
    <cellStyle name="20% - Accent1 6 2 3 4 2" xfId="1816"/>
    <cellStyle name="20% - Accent1 6 2 3 4 3" xfId="50286"/>
    <cellStyle name="20% - Accent1 6 2 3 5" xfId="1817"/>
    <cellStyle name="20% - Accent1 6 2 3 6" xfId="1818"/>
    <cellStyle name="20% - Accent1 6 2 4" xfId="1819"/>
    <cellStyle name="20% - Accent1 6 2 4 2" xfId="1820"/>
    <cellStyle name="20% - Accent1 6 2 4 2 2" xfId="1821"/>
    <cellStyle name="20% - Accent1 6 2 4 2 3" xfId="50287"/>
    <cellStyle name="20% - Accent1 6 2 4 3" xfId="1822"/>
    <cellStyle name="20% - Accent1 6 2 4 4" xfId="1823"/>
    <cellStyle name="20% - Accent1 6 2 5" xfId="1824"/>
    <cellStyle name="20% - Accent1 6 2 5 2" xfId="1825"/>
    <cellStyle name="20% - Accent1 6 2 5 2 2" xfId="1826"/>
    <cellStyle name="20% - Accent1 6 2 5 2 3" xfId="50288"/>
    <cellStyle name="20% - Accent1 6 2 5 3" xfId="1827"/>
    <cellStyle name="20% - Accent1 6 2 5 4" xfId="1828"/>
    <cellStyle name="20% - Accent1 6 2 6" xfId="1829"/>
    <cellStyle name="20% - Accent1 6 2 6 2" xfId="1830"/>
    <cellStyle name="20% - Accent1 6 2 6 3" xfId="50289"/>
    <cellStyle name="20% - Accent1 6 2 7" xfId="1831"/>
    <cellStyle name="20% - Accent1 6 2 8" xfId="1832"/>
    <cellStyle name="20% - Accent1 6 2 9" xfId="60392"/>
    <cellStyle name="20% - Accent1 6 3" xfId="1833"/>
    <cellStyle name="20% - Accent1 6 3 2" xfId="1834"/>
    <cellStyle name="20% - Accent1 6 3 2 2" xfId="1835"/>
    <cellStyle name="20% - Accent1 6 3 2 2 2" xfId="1836"/>
    <cellStyle name="20% - Accent1 6 3 2 2 2 2" xfId="1837"/>
    <cellStyle name="20% - Accent1 6 3 2 2 2 3" xfId="50290"/>
    <cellStyle name="20% - Accent1 6 3 2 2 3" xfId="1838"/>
    <cellStyle name="20% - Accent1 6 3 2 2 4" xfId="1839"/>
    <cellStyle name="20% - Accent1 6 3 2 3" xfId="1840"/>
    <cellStyle name="20% - Accent1 6 3 2 3 2" xfId="1841"/>
    <cellStyle name="20% - Accent1 6 3 2 3 2 2" xfId="1842"/>
    <cellStyle name="20% - Accent1 6 3 2 3 2 3" xfId="50291"/>
    <cellStyle name="20% - Accent1 6 3 2 3 3" xfId="1843"/>
    <cellStyle name="20% - Accent1 6 3 2 3 4" xfId="1844"/>
    <cellStyle name="20% - Accent1 6 3 2 4" xfId="1845"/>
    <cellStyle name="20% - Accent1 6 3 2 4 2" xfId="1846"/>
    <cellStyle name="20% - Accent1 6 3 2 4 3" xfId="50292"/>
    <cellStyle name="20% - Accent1 6 3 2 5" xfId="1847"/>
    <cellStyle name="20% - Accent1 6 3 2 6" xfId="1848"/>
    <cellStyle name="20% - Accent1 6 3 3" xfId="1849"/>
    <cellStyle name="20% - Accent1 6 3 3 2" xfId="1850"/>
    <cellStyle name="20% - Accent1 6 3 3 2 2" xfId="1851"/>
    <cellStyle name="20% - Accent1 6 3 3 2 3" xfId="50293"/>
    <cellStyle name="20% - Accent1 6 3 3 3" xfId="1852"/>
    <cellStyle name="20% - Accent1 6 3 3 4" xfId="1853"/>
    <cellStyle name="20% - Accent1 6 3 4" xfId="1854"/>
    <cellStyle name="20% - Accent1 6 3 4 2" xfId="1855"/>
    <cellStyle name="20% - Accent1 6 3 4 2 2" xfId="1856"/>
    <cellStyle name="20% - Accent1 6 3 4 2 3" xfId="50294"/>
    <cellStyle name="20% - Accent1 6 3 4 3" xfId="1857"/>
    <cellStyle name="20% - Accent1 6 3 4 4" xfId="1858"/>
    <cellStyle name="20% - Accent1 6 3 5" xfId="1859"/>
    <cellStyle name="20% - Accent1 6 3 5 2" xfId="1860"/>
    <cellStyle name="20% - Accent1 6 3 5 3" xfId="50295"/>
    <cellStyle name="20% - Accent1 6 3 6" xfId="1861"/>
    <cellStyle name="20% - Accent1 6 3 7" xfId="1862"/>
    <cellStyle name="20% - Accent1 6 3 8" xfId="60577"/>
    <cellStyle name="20% - Accent1 6 4" xfId="1863"/>
    <cellStyle name="20% - Accent1 6 4 2" xfId="1864"/>
    <cellStyle name="20% - Accent1 6 4 2 2" xfId="1865"/>
    <cellStyle name="20% - Accent1 6 4 2 2 2" xfId="1866"/>
    <cellStyle name="20% - Accent1 6 4 2 2 3" xfId="50296"/>
    <cellStyle name="20% - Accent1 6 4 2 3" xfId="1867"/>
    <cellStyle name="20% - Accent1 6 4 2 4" xfId="1868"/>
    <cellStyle name="20% - Accent1 6 4 3" xfId="1869"/>
    <cellStyle name="20% - Accent1 6 4 3 2" xfId="1870"/>
    <cellStyle name="20% - Accent1 6 4 3 2 2" xfId="1871"/>
    <cellStyle name="20% - Accent1 6 4 3 2 3" xfId="50297"/>
    <cellStyle name="20% - Accent1 6 4 3 3" xfId="1872"/>
    <cellStyle name="20% - Accent1 6 4 3 4" xfId="1873"/>
    <cellStyle name="20% - Accent1 6 4 4" xfId="1874"/>
    <cellStyle name="20% - Accent1 6 4 4 2" xfId="1875"/>
    <cellStyle name="20% - Accent1 6 4 4 3" xfId="50298"/>
    <cellStyle name="20% - Accent1 6 4 5" xfId="1876"/>
    <cellStyle name="20% - Accent1 6 4 6" xfId="1877"/>
    <cellStyle name="20% - Accent1 6 5" xfId="1878"/>
    <cellStyle name="20% - Accent1 6 5 2" xfId="1879"/>
    <cellStyle name="20% - Accent1 6 5 2 2" xfId="1880"/>
    <cellStyle name="20% - Accent1 6 5 2 2 2" xfId="1881"/>
    <cellStyle name="20% - Accent1 6 5 2 2 3" xfId="50299"/>
    <cellStyle name="20% - Accent1 6 5 2 3" xfId="1882"/>
    <cellStyle name="20% - Accent1 6 5 2 4" xfId="1883"/>
    <cellStyle name="20% - Accent1 6 5 3" xfId="1884"/>
    <cellStyle name="20% - Accent1 6 5 3 2" xfId="1885"/>
    <cellStyle name="20% - Accent1 6 5 3 3" xfId="50300"/>
    <cellStyle name="20% - Accent1 6 5 4" xfId="1886"/>
    <cellStyle name="20% - Accent1 6 5 5" xfId="1887"/>
    <cellStyle name="20% - Accent1 6 6" xfId="1888"/>
    <cellStyle name="20% - Accent1 6 6 2" xfId="1889"/>
    <cellStyle name="20% - Accent1 6 6 2 2" xfId="1890"/>
    <cellStyle name="20% - Accent1 6 6 2 3" xfId="50301"/>
    <cellStyle name="20% - Accent1 6 6 3" xfId="1891"/>
    <cellStyle name="20% - Accent1 6 6 4" xfId="1892"/>
    <cellStyle name="20% - Accent1 6 7" xfId="1893"/>
    <cellStyle name="20% - Accent1 6 7 2" xfId="1894"/>
    <cellStyle name="20% - Accent1 6 7 2 2" xfId="1895"/>
    <cellStyle name="20% - Accent1 6 7 2 3" xfId="50302"/>
    <cellStyle name="20% - Accent1 6 7 3" xfId="1896"/>
    <cellStyle name="20% - Accent1 6 7 4" xfId="1897"/>
    <cellStyle name="20% - Accent1 6 8" xfId="1898"/>
    <cellStyle name="20% - Accent1 6 8 2" xfId="1899"/>
    <cellStyle name="20% - Accent1 6 8 3" xfId="50303"/>
    <cellStyle name="20% - Accent1 6 9" xfId="1900"/>
    <cellStyle name="20% - Accent1 7" xfId="1901"/>
    <cellStyle name="20% - Accent1 7 10" xfId="1902"/>
    <cellStyle name="20% - Accent1 7 11" xfId="60223"/>
    <cellStyle name="20% - Accent1 7 2" xfId="1903"/>
    <cellStyle name="20% - Accent1 7 2 2" xfId="1904"/>
    <cellStyle name="20% - Accent1 7 2 2 2" xfId="1905"/>
    <cellStyle name="20% - Accent1 7 2 2 2 2" xfId="1906"/>
    <cellStyle name="20% - Accent1 7 2 2 2 2 2" xfId="1907"/>
    <cellStyle name="20% - Accent1 7 2 2 2 2 2 2" xfId="1908"/>
    <cellStyle name="20% - Accent1 7 2 2 2 2 2 3" xfId="50304"/>
    <cellStyle name="20% - Accent1 7 2 2 2 2 3" xfId="1909"/>
    <cellStyle name="20% - Accent1 7 2 2 2 2 4" xfId="1910"/>
    <cellStyle name="20% - Accent1 7 2 2 2 3" xfId="1911"/>
    <cellStyle name="20% - Accent1 7 2 2 2 3 2" xfId="1912"/>
    <cellStyle name="20% - Accent1 7 2 2 2 3 2 2" xfId="1913"/>
    <cellStyle name="20% - Accent1 7 2 2 2 3 2 3" xfId="50305"/>
    <cellStyle name="20% - Accent1 7 2 2 2 3 3" xfId="1914"/>
    <cellStyle name="20% - Accent1 7 2 2 2 3 4" xfId="1915"/>
    <cellStyle name="20% - Accent1 7 2 2 2 4" xfId="1916"/>
    <cellStyle name="20% - Accent1 7 2 2 2 4 2" xfId="1917"/>
    <cellStyle name="20% - Accent1 7 2 2 2 4 3" xfId="50306"/>
    <cellStyle name="20% - Accent1 7 2 2 2 5" xfId="1918"/>
    <cellStyle name="20% - Accent1 7 2 2 2 6" xfId="1919"/>
    <cellStyle name="20% - Accent1 7 2 2 3" xfId="1920"/>
    <cellStyle name="20% - Accent1 7 2 2 3 2" xfId="1921"/>
    <cellStyle name="20% - Accent1 7 2 2 3 2 2" xfId="1922"/>
    <cellStyle name="20% - Accent1 7 2 2 3 2 3" xfId="50307"/>
    <cellStyle name="20% - Accent1 7 2 2 3 3" xfId="1923"/>
    <cellStyle name="20% - Accent1 7 2 2 3 4" xfId="1924"/>
    <cellStyle name="20% - Accent1 7 2 2 4" xfId="1925"/>
    <cellStyle name="20% - Accent1 7 2 2 4 2" xfId="1926"/>
    <cellStyle name="20% - Accent1 7 2 2 4 2 2" xfId="1927"/>
    <cellStyle name="20% - Accent1 7 2 2 4 2 3" xfId="50308"/>
    <cellStyle name="20% - Accent1 7 2 2 4 3" xfId="1928"/>
    <cellStyle name="20% - Accent1 7 2 2 4 4" xfId="1929"/>
    <cellStyle name="20% - Accent1 7 2 2 5" xfId="1930"/>
    <cellStyle name="20% - Accent1 7 2 2 5 2" xfId="1931"/>
    <cellStyle name="20% - Accent1 7 2 2 5 3" xfId="50309"/>
    <cellStyle name="20% - Accent1 7 2 2 6" xfId="1932"/>
    <cellStyle name="20% - Accent1 7 2 2 7" xfId="1933"/>
    <cellStyle name="20% - Accent1 7 2 2 8" xfId="60774"/>
    <cellStyle name="20% - Accent1 7 2 3" xfId="1934"/>
    <cellStyle name="20% - Accent1 7 2 3 2" xfId="1935"/>
    <cellStyle name="20% - Accent1 7 2 3 2 2" xfId="1936"/>
    <cellStyle name="20% - Accent1 7 2 3 2 2 2" xfId="1937"/>
    <cellStyle name="20% - Accent1 7 2 3 2 2 3" xfId="50310"/>
    <cellStyle name="20% - Accent1 7 2 3 2 3" xfId="1938"/>
    <cellStyle name="20% - Accent1 7 2 3 2 4" xfId="1939"/>
    <cellStyle name="20% - Accent1 7 2 3 3" xfId="1940"/>
    <cellStyle name="20% - Accent1 7 2 3 3 2" xfId="1941"/>
    <cellStyle name="20% - Accent1 7 2 3 3 2 2" xfId="1942"/>
    <cellStyle name="20% - Accent1 7 2 3 3 2 3" xfId="50311"/>
    <cellStyle name="20% - Accent1 7 2 3 3 3" xfId="1943"/>
    <cellStyle name="20% - Accent1 7 2 3 3 4" xfId="1944"/>
    <cellStyle name="20% - Accent1 7 2 3 4" xfId="1945"/>
    <cellStyle name="20% - Accent1 7 2 3 4 2" xfId="1946"/>
    <cellStyle name="20% - Accent1 7 2 3 4 3" xfId="50312"/>
    <cellStyle name="20% - Accent1 7 2 3 5" xfId="1947"/>
    <cellStyle name="20% - Accent1 7 2 3 6" xfId="1948"/>
    <cellStyle name="20% - Accent1 7 2 4" xfId="1949"/>
    <cellStyle name="20% - Accent1 7 2 4 2" xfId="1950"/>
    <cellStyle name="20% - Accent1 7 2 4 2 2" xfId="1951"/>
    <cellStyle name="20% - Accent1 7 2 4 2 3" xfId="50313"/>
    <cellStyle name="20% - Accent1 7 2 4 3" xfId="1952"/>
    <cellStyle name="20% - Accent1 7 2 4 4" xfId="1953"/>
    <cellStyle name="20% - Accent1 7 2 5" xfId="1954"/>
    <cellStyle name="20% - Accent1 7 2 5 2" xfId="1955"/>
    <cellStyle name="20% - Accent1 7 2 5 2 2" xfId="1956"/>
    <cellStyle name="20% - Accent1 7 2 5 2 3" xfId="50314"/>
    <cellStyle name="20% - Accent1 7 2 5 3" xfId="1957"/>
    <cellStyle name="20% - Accent1 7 2 5 4" xfId="1958"/>
    <cellStyle name="20% - Accent1 7 2 6" xfId="1959"/>
    <cellStyle name="20% - Accent1 7 2 6 2" xfId="1960"/>
    <cellStyle name="20% - Accent1 7 2 6 3" xfId="50315"/>
    <cellStyle name="20% - Accent1 7 2 7" xfId="1961"/>
    <cellStyle name="20% - Accent1 7 2 8" xfId="1962"/>
    <cellStyle name="20% - Accent1 7 2 9" xfId="60406"/>
    <cellStyle name="20% - Accent1 7 3" xfId="1963"/>
    <cellStyle name="20% - Accent1 7 3 2" xfId="1964"/>
    <cellStyle name="20% - Accent1 7 3 2 2" xfId="1965"/>
    <cellStyle name="20% - Accent1 7 3 2 2 2" xfId="1966"/>
    <cellStyle name="20% - Accent1 7 3 2 2 2 2" xfId="1967"/>
    <cellStyle name="20% - Accent1 7 3 2 2 2 3" xfId="50316"/>
    <cellStyle name="20% - Accent1 7 3 2 2 3" xfId="1968"/>
    <cellStyle name="20% - Accent1 7 3 2 2 4" xfId="1969"/>
    <cellStyle name="20% - Accent1 7 3 2 3" xfId="1970"/>
    <cellStyle name="20% - Accent1 7 3 2 3 2" xfId="1971"/>
    <cellStyle name="20% - Accent1 7 3 2 3 2 2" xfId="1972"/>
    <cellStyle name="20% - Accent1 7 3 2 3 2 3" xfId="50317"/>
    <cellStyle name="20% - Accent1 7 3 2 3 3" xfId="1973"/>
    <cellStyle name="20% - Accent1 7 3 2 3 4" xfId="1974"/>
    <cellStyle name="20% - Accent1 7 3 2 4" xfId="1975"/>
    <cellStyle name="20% - Accent1 7 3 2 4 2" xfId="1976"/>
    <cellStyle name="20% - Accent1 7 3 2 4 3" xfId="50318"/>
    <cellStyle name="20% - Accent1 7 3 2 5" xfId="1977"/>
    <cellStyle name="20% - Accent1 7 3 2 6" xfId="1978"/>
    <cellStyle name="20% - Accent1 7 3 3" xfId="1979"/>
    <cellStyle name="20% - Accent1 7 3 3 2" xfId="1980"/>
    <cellStyle name="20% - Accent1 7 3 3 2 2" xfId="1981"/>
    <cellStyle name="20% - Accent1 7 3 3 2 3" xfId="50319"/>
    <cellStyle name="20% - Accent1 7 3 3 3" xfId="1982"/>
    <cellStyle name="20% - Accent1 7 3 3 4" xfId="1983"/>
    <cellStyle name="20% - Accent1 7 3 4" xfId="1984"/>
    <cellStyle name="20% - Accent1 7 3 4 2" xfId="1985"/>
    <cellStyle name="20% - Accent1 7 3 4 2 2" xfId="1986"/>
    <cellStyle name="20% - Accent1 7 3 4 2 3" xfId="50320"/>
    <cellStyle name="20% - Accent1 7 3 4 3" xfId="1987"/>
    <cellStyle name="20% - Accent1 7 3 4 4" xfId="1988"/>
    <cellStyle name="20% - Accent1 7 3 5" xfId="1989"/>
    <cellStyle name="20% - Accent1 7 3 5 2" xfId="1990"/>
    <cellStyle name="20% - Accent1 7 3 5 3" xfId="50321"/>
    <cellStyle name="20% - Accent1 7 3 6" xfId="1991"/>
    <cellStyle name="20% - Accent1 7 3 7" xfId="1992"/>
    <cellStyle name="20% - Accent1 7 3 8" xfId="60591"/>
    <cellStyle name="20% - Accent1 7 4" xfId="1993"/>
    <cellStyle name="20% - Accent1 7 4 2" xfId="1994"/>
    <cellStyle name="20% - Accent1 7 4 2 2" xfId="1995"/>
    <cellStyle name="20% - Accent1 7 4 2 2 2" xfId="1996"/>
    <cellStyle name="20% - Accent1 7 4 2 2 3" xfId="50322"/>
    <cellStyle name="20% - Accent1 7 4 2 3" xfId="1997"/>
    <cellStyle name="20% - Accent1 7 4 2 4" xfId="1998"/>
    <cellStyle name="20% - Accent1 7 4 3" xfId="1999"/>
    <cellStyle name="20% - Accent1 7 4 3 2" xfId="2000"/>
    <cellStyle name="20% - Accent1 7 4 3 2 2" xfId="2001"/>
    <cellStyle name="20% - Accent1 7 4 3 2 3" xfId="50323"/>
    <cellStyle name="20% - Accent1 7 4 3 3" xfId="2002"/>
    <cellStyle name="20% - Accent1 7 4 3 4" xfId="2003"/>
    <cellStyle name="20% - Accent1 7 4 4" xfId="2004"/>
    <cellStyle name="20% - Accent1 7 4 4 2" xfId="2005"/>
    <cellStyle name="20% - Accent1 7 4 4 3" xfId="50324"/>
    <cellStyle name="20% - Accent1 7 4 5" xfId="2006"/>
    <cellStyle name="20% - Accent1 7 4 6" xfId="2007"/>
    <cellStyle name="20% - Accent1 7 5" xfId="2008"/>
    <cellStyle name="20% - Accent1 7 5 2" xfId="2009"/>
    <cellStyle name="20% - Accent1 7 5 2 2" xfId="2010"/>
    <cellStyle name="20% - Accent1 7 5 2 2 2" xfId="2011"/>
    <cellStyle name="20% - Accent1 7 5 2 2 3" xfId="50325"/>
    <cellStyle name="20% - Accent1 7 5 2 3" xfId="2012"/>
    <cellStyle name="20% - Accent1 7 5 2 4" xfId="2013"/>
    <cellStyle name="20% - Accent1 7 5 3" xfId="2014"/>
    <cellStyle name="20% - Accent1 7 5 3 2" xfId="2015"/>
    <cellStyle name="20% - Accent1 7 5 3 3" xfId="50326"/>
    <cellStyle name="20% - Accent1 7 5 4" xfId="2016"/>
    <cellStyle name="20% - Accent1 7 5 5" xfId="2017"/>
    <cellStyle name="20% - Accent1 7 6" xfId="2018"/>
    <cellStyle name="20% - Accent1 7 6 2" xfId="2019"/>
    <cellStyle name="20% - Accent1 7 6 2 2" xfId="2020"/>
    <cellStyle name="20% - Accent1 7 6 2 3" xfId="50327"/>
    <cellStyle name="20% - Accent1 7 6 3" xfId="2021"/>
    <cellStyle name="20% - Accent1 7 6 4" xfId="2022"/>
    <cellStyle name="20% - Accent1 7 7" xfId="2023"/>
    <cellStyle name="20% - Accent1 7 7 2" xfId="2024"/>
    <cellStyle name="20% - Accent1 7 7 2 2" xfId="2025"/>
    <cellStyle name="20% - Accent1 7 7 2 3" xfId="50328"/>
    <cellStyle name="20% - Accent1 7 7 3" xfId="2026"/>
    <cellStyle name="20% - Accent1 7 7 4" xfId="2027"/>
    <cellStyle name="20% - Accent1 7 8" xfId="2028"/>
    <cellStyle name="20% - Accent1 7 8 2" xfId="2029"/>
    <cellStyle name="20% - Accent1 7 8 3" xfId="50329"/>
    <cellStyle name="20% - Accent1 7 9" xfId="2030"/>
    <cellStyle name="20% - Accent1 8" xfId="2031"/>
    <cellStyle name="20% - Accent1 8 2" xfId="2032"/>
    <cellStyle name="20% - Accent1 8 2 2" xfId="2033"/>
    <cellStyle name="20% - Accent1 8 2 2 2" xfId="2034"/>
    <cellStyle name="20% - Accent1 8 2 2 2 2" xfId="2035"/>
    <cellStyle name="20% - Accent1 8 2 2 2 2 2" xfId="2036"/>
    <cellStyle name="20% - Accent1 8 2 2 2 2 3" xfId="50330"/>
    <cellStyle name="20% - Accent1 8 2 2 2 3" xfId="2037"/>
    <cellStyle name="20% - Accent1 8 2 2 2 4" xfId="2038"/>
    <cellStyle name="20% - Accent1 8 2 2 3" xfId="2039"/>
    <cellStyle name="20% - Accent1 8 2 2 3 2" xfId="2040"/>
    <cellStyle name="20% - Accent1 8 2 2 3 2 2" xfId="2041"/>
    <cellStyle name="20% - Accent1 8 2 2 3 2 3" xfId="50331"/>
    <cellStyle name="20% - Accent1 8 2 2 3 3" xfId="2042"/>
    <cellStyle name="20% - Accent1 8 2 2 3 4" xfId="2043"/>
    <cellStyle name="20% - Accent1 8 2 2 4" xfId="2044"/>
    <cellStyle name="20% - Accent1 8 2 2 4 2" xfId="2045"/>
    <cellStyle name="20% - Accent1 8 2 2 4 3" xfId="50332"/>
    <cellStyle name="20% - Accent1 8 2 2 5" xfId="2046"/>
    <cellStyle name="20% - Accent1 8 2 2 6" xfId="2047"/>
    <cellStyle name="20% - Accent1 8 2 2 7" xfId="60788"/>
    <cellStyle name="20% - Accent1 8 2 3" xfId="2048"/>
    <cellStyle name="20% - Accent1 8 2 3 2" xfId="2049"/>
    <cellStyle name="20% - Accent1 8 2 3 2 2" xfId="2050"/>
    <cellStyle name="20% - Accent1 8 2 3 2 3" xfId="50333"/>
    <cellStyle name="20% - Accent1 8 2 3 3" xfId="2051"/>
    <cellStyle name="20% - Accent1 8 2 3 4" xfId="2052"/>
    <cellStyle name="20% - Accent1 8 2 4" xfId="2053"/>
    <cellStyle name="20% - Accent1 8 2 4 2" xfId="2054"/>
    <cellStyle name="20% - Accent1 8 2 4 2 2" xfId="2055"/>
    <cellStyle name="20% - Accent1 8 2 4 2 3" xfId="50334"/>
    <cellStyle name="20% - Accent1 8 2 4 3" xfId="2056"/>
    <cellStyle name="20% - Accent1 8 2 4 4" xfId="2057"/>
    <cellStyle name="20% - Accent1 8 2 5" xfId="2058"/>
    <cellStyle name="20% - Accent1 8 2 5 2" xfId="2059"/>
    <cellStyle name="20% - Accent1 8 2 5 3" xfId="50335"/>
    <cellStyle name="20% - Accent1 8 2 6" xfId="2060"/>
    <cellStyle name="20% - Accent1 8 2 7" xfId="2061"/>
    <cellStyle name="20% - Accent1 8 2 8" xfId="60420"/>
    <cellStyle name="20% - Accent1 8 3" xfId="2062"/>
    <cellStyle name="20% - Accent1 8 3 2" xfId="2063"/>
    <cellStyle name="20% - Accent1 8 3 2 2" xfId="2064"/>
    <cellStyle name="20% - Accent1 8 3 2 2 2" xfId="2065"/>
    <cellStyle name="20% - Accent1 8 3 2 2 3" xfId="50336"/>
    <cellStyle name="20% - Accent1 8 3 2 3" xfId="2066"/>
    <cellStyle name="20% - Accent1 8 3 2 4" xfId="2067"/>
    <cellStyle name="20% - Accent1 8 3 3" xfId="2068"/>
    <cellStyle name="20% - Accent1 8 3 3 2" xfId="2069"/>
    <cellStyle name="20% - Accent1 8 3 3 2 2" xfId="2070"/>
    <cellStyle name="20% - Accent1 8 3 3 2 3" xfId="50337"/>
    <cellStyle name="20% - Accent1 8 3 3 3" xfId="2071"/>
    <cellStyle name="20% - Accent1 8 3 3 4" xfId="2072"/>
    <cellStyle name="20% - Accent1 8 3 4" xfId="2073"/>
    <cellStyle name="20% - Accent1 8 3 4 2" xfId="2074"/>
    <cellStyle name="20% - Accent1 8 3 4 3" xfId="50338"/>
    <cellStyle name="20% - Accent1 8 3 5" xfId="2075"/>
    <cellStyle name="20% - Accent1 8 3 6" xfId="2076"/>
    <cellStyle name="20% - Accent1 8 3 7" xfId="60605"/>
    <cellStyle name="20% - Accent1 8 4" xfId="2077"/>
    <cellStyle name="20% - Accent1 8 4 2" xfId="2078"/>
    <cellStyle name="20% - Accent1 8 4 2 2" xfId="2079"/>
    <cellStyle name="20% - Accent1 8 4 2 3" xfId="50339"/>
    <cellStyle name="20% - Accent1 8 4 3" xfId="2080"/>
    <cellStyle name="20% - Accent1 8 4 4" xfId="2081"/>
    <cellStyle name="20% - Accent1 8 5" xfId="2082"/>
    <cellStyle name="20% - Accent1 8 5 2" xfId="2083"/>
    <cellStyle name="20% - Accent1 8 5 2 2" xfId="2084"/>
    <cellStyle name="20% - Accent1 8 5 2 3" xfId="50340"/>
    <cellStyle name="20% - Accent1 8 5 3" xfId="2085"/>
    <cellStyle name="20% - Accent1 8 5 4" xfId="2086"/>
    <cellStyle name="20% - Accent1 8 6" xfId="2087"/>
    <cellStyle name="20% - Accent1 8 6 2" xfId="2088"/>
    <cellStyle name="20% - Accent1 8 6 3" xfId="50341"/>
    <cellStyle name="20% - Accent1 8 7" xfId="2089"/>
    <cellStyle name="20% - Accent1 8 8" xfId="2090"/>
    <cellStyle name="20% - Accent1 8 9" xfId="60237"/>
    <cellStyle name="20% - Accent1 9" xfId="2091"/>
    <cellStyle name="20% - Accent1 9 2" xfId="2092"/>
    <cellStyle name="20% - Accent1 9 2 2" xfId="2093"/>
    <cellStyle name="20% - Accent1 9 2 2 2" xfId="2094"/>
    <cellStyle name="20% - Accent1 9 2 2 2 2" xfId="2095"/>
    <cellStyle name="20% - Accent1 9 2 2 2 3" xfId="50342"/>
    <cellStyle name="20% - Accent1 9 2 2 3" xfId="2096"/>
    <cellStyle name="20% - Accent1 9 2 2 4" xfId="2097"/>
    <cellStyle name="20% - Accent1 9 2 2 5" xfId="60802"/>
    <cellStyle name="20% - Accent1 9 2 3" xfId="2098"/>
    <cellStyle name="20% - Accent1 9 2 3 2" xfId="2099"/>
    <cellStyle name="20% - Accent1 9 2 3 2 2" xfId="2100"/>
    <cellStyle name="20% - Accent1 9 2 3 2 3" xfId="50343"/>
    <cellStyle name="20% - Accent1 9 2 3 3" xfId="2101"/>
    <cellStyle name="20% - Accent1 9 2 3 4" xfId="2102"/>
    <cellStyle name="20% - Accent1 9 2 4" xfId="2103"/>
    <cellStyle name="20% - Accent1 9 2 4 2" xfId="2104"/>
    <cellStyle name="20% - Accent1 9 2 4 3" xfId="50344"/>
    <cellStyle name="20% - Accent1 9 2 5" xfId="2105"/>
    <cellStyle name="20% - Accent1 9 2 6" xfId="2106"/>
    <cellStyle name="20% - Accent1 9 2 7" xfId="60434"/>
    <cellStyle name="20% - Accent1 9 3" xfId="2107"/>
    <cellStyle name="20% - Accent1 9 3 2" xfId="2108"/>
    <cellStyle name="20% - Accent1 9 3 2 2" xfId="2109"/>
    <cellStyle name="20% - Accent1 9 3 2 3" xfId="50345"/>
    <cellStyle name="20% - Accent1 9 3 3" xfId="2110"/>
    <cellStyle name="20% - Accent1 9 3 4" xfId="2111"/>
    <cellStyle name="20% - Accent1 9 3 5" xfId="60619"/>
    <cellStyle name="20% - Accent1 9 4" xfId="2112"/>
    <cellStyle name="20% - Accent1 9 4 2" xfId="2113"/>
    <cellStyle name="20% - Accent1 9 4 2 2" xfId="2114"/>
    <cellStyle name="20% - Accent1 9 4 2 3" xfId="50346"/>
    <cellStyle name="20% - Accent1 9 4 3" xfId="2115"/>
    <cellStyle name="20% - Accent1 9 4 4" xfId="2116"/>
    <cellStyle name="20% - Accent1 9 5" xfId="2117"/>
    <cellStyle name="20% - Accent1 9 5 2" xfId="2118"/>
    <cellStyle name="20% - Accent1 9 5 3" xfId="50347"/>
    <cellStyle name="20% - Accent1 9 6" xfId="2119"/>
    <cellStyle name="20% - Accent1 9 7" xfId="2120"/>
    <cellStyle name="20% - Accent1 9 8" xfId="60251"/>
    <cellStyle name="20% - Accent2 10" xfId="2121"/>
    <cellStyle name="20% - Accent2 10 2" xfId="2122"/>
    <cellStyle name="20% - Accent2 10 2 2" xfId="2123"/>
    <cellStyle name="20% - Accent2 10 2 2 2" xfId="2124"/>
    <cellStyle name="20% - Accent2 10 2 2 3" xfId="50348"/>
    <cellStyle name="20% - Accent2 10 2 2 4" xfId="60818"/>
    <cellStyle name="20% - Accent2 10 2 3" xfId="2125"/>
    <cellStyle name="20% - Accent2 10 2 4" xfId="2126"/>
    <cellStyle name="20% - Accent2 10 2 5" xfId="60450"/>
    <cellStyle name="20% - Accent2 10 3" xfId="2127"/>
    <cellStyle name="20% - Accent2 10 3 2" xfId="2128"/>
    <cellStyle name="20% - Accent2 10 3 2 2" xfId="2129"/>
    <cellStyle name="20% - Accent2 10 3 2 3" xfId="50349"/>
    <cellStyle name="20% - Accent2 10 3 3" xfId="2130"/>
    <cellStyle name="20% - Accent2 10 3 4" xfId="2131"/>
    <cellStyle name="20% - Accent2 10 3 5" xfId="60635"/>
    <cellStyle name="20% - Accent2 10 4" xfId="2132"/>
    <cellStyle name="20% - Accent2 10 4 2" xfId="2133"/>
    <cellStyle name="20% - Accent2 10 4 3" xfId="50350"/>
    <cellStyle name="20% - Accent2 10 5" xfId="2134"/>
    <cellStyle name="20% - Accent2 10 6" xfId="2135"/>
    <cellStyle name="20% - Accent2 10 7" xfId="60267"/>
    <cellStyle name="20% - Accent2 11" xfId="2136"/>
    <cellStyle name="20% - Accent2 11 2" xfId="2137"/>
    <cellStyle name="20% - Accent2 11 2 2" xfId="2138"/>
    <cellStyle name="20% - Accent2 11 2 2 2" xfId="2139"/>
    <cellStyle name="20% - Accent2 11 2 2 3" xfId="50351"/>
    <cellStyle name="20% - Accent2 11 2 2 4" xfId="60832"/>
    <cellStyle name="20% - Accent2 11 2 3" xfId="2140"/>
    <cellStyle name="20% - Accent2 11 2 4" xfId="2141"/>
    <cellStyle name="20% - Accent2 11 2 5" xfId="60464"/>
    <cellStyle name="20% - Accent2 11 3" xfId="2142"/>
    <cellStyle name="20% - Accent2 11 3 2" xfId="2143"/>
    <cellStyle name="20% - Accent2 11 3 3" xfId="50352"/>
    <cellStyle name="20% - Accent2 11 3 4" xfId="60649"/>
    <cellStyle name="20% - Accent2 11 4" xfId="2144"/>
    <cellStyle name="20% - Accent2 11 5" xfId="2145"/>
    <cellStyle name="20% - Accent2 11 6" xfId="60281"/>
    <cellStyle name="20% - Accent2 12" xfId="2146"/>
    <cellStyle name="20% - Accent2 12 2" xfId="2147"/>
    <cellStyle name="20% - Accent2 12 2 2" xfId="2148"/>
    <cellStyle name="20% - Accent2 12 2 2 2" xfId="60846"/>
    <cellStyle name="20% - Accent2 12 2 3" xfId="50353"/>
    <cellStyle name="20% - Accent2 12 2 4" xfId="60478"/>
    <cellStyle name="20% - Accent2 12 3" xfId="2149"/>
    <cellStyle name="20% - Accent2 12 3 2" xfId="60663"/>
    <cellStyle name="20% - Accent2 12 4" xfId="2150"/>
    <cellStyle name="20% - Accent2 12 5" xfId="60295"/>
    <cellStyle name="20% - Accent2 13" xfId="2151"/>
    <cellStyle name="20% - Accent2 13 2" xfId="2152"/>
    <cellStyle name="20% - Accent2 13 2 2" xfId="2153"/>
    <cellStyle name="20% - Accent2 13 2 2 2" xfId="60860"/>
    <cellStyle name="20% - Accent2 13 2 3" xfId="50354"/>
    <cellStyle name="20% - Accent2 13 2 4" xfId="60492"/>
    <cellStyle name="20% - Accent2 13 3" xfId="2154"/>
    <cellStyle name="20% - Accent2 13 3 2" xfId="60677"/>
    <cellStyle name="20% - Accent2 13 4" xfId="2155"/>
    <cellStyle name="20% - Accent2 13 5" xfId="60309"/>
    <cellStyle name="20% - Accent2 14" xfId="2156"/>
    <cellStyle name="20% - Accent2 14 2" xfId="2157"/>
    <cellStyle name="20% - Accent2 14 2 2" xfId="60690"/>
    <cellStyle name="20% - Accent2 14 3" xfId="50355"/>
    <cellStyle name="20% - Accent2 14 4" xfId="60322"/>
    <cellStyle name="20% - Accent2 15" xfId="2158"/>
    <cellStyle name="20% - Accent2 15 2" xfId="60506"/>
    <cellStyle name="20% - Accent2 16" xfId="2159"/>
    <cellStyle name="20% - Accent2 16 2" xfId="60874"/>
    <cellStyle name="20% - Accent2 17" xfId="50356"/>
    <cellStyle name="20% - Accent2 17 2" xfId="60888"/>
    <cellStyle name="20% - Accent2 18" xfId="50357"/>
    <cellStyle name="20% - Accent2 18 2" xfId="60902"/>
    <cellStyle name="20% - Accent2 19" xfId="60129"/>
    <cellStyle name="20% - Accent2 2" xfId="2160"/>
    <cellStyle name="20% - Accent2 2 10" xfId="2161"/>
    <cellStyle name="20% - Accent2 2 10 2" xfId="2162"/>
    <cellStyle name="20% - Accent2 2 10 2 2" xfId="2163"/>
    <cellStyle name="20% - Accent2 2 10 2 2 2" xfId="2164"/>
    <cellStyle name="20% - Accent2 2 10 2 2 3" xfId="50358"/>
    <cellStyle name="20% - Accent2 2 10 2 3" xfId="2165"/>
    <cellStyle name="20% - Accent2 2 10 2 4" xfId="2166"/>
    <cellStyle name="20% - Accent2 2 10 3" xfId="2167"/>
    <cellStyle name="20% - Accent2 2 10 3 2" xfId="2168"/>
    <cellStyle name="20% - Accent2 2 10 3 3" xfId="50359"/>
    <cellStyle name="20% - Accent2 2 10 4" xfId="2169"/>
    <cellStyle name="20% - Accent2 2 10 5" xfId="2170"/>
    <cellStyle name="20% - Accent2 2 11" xfId="2171"/>
    <cellStyle name="20% - Accent2 2 11 2" xfId="2172"/>
    <cellStyle name="20% - Accent2 2 11 2 2" xfId="2173"/>
    <cellStyle name="20% - Accent2 2 11 2 3" xfId="50360"/>
    <cellStyle name="20% - Accent2 2 11 3" xfId="2174"/>
    <cellStyle name="20% - Accent2 2 11 4" xfId="2175"/>
    <cellStyle name="20% - Accent2 2 12" xfId="2176"/>
    <cellStyle name="20% - Accent2 2 12 2" xfId="2177"/>
    <cellStyle name="20% - Accent2 2 12 2 2" xfId="2178"/>
    <cellStyle name="20% - Accent2 2 12 2 3" xfId="50361"/>
    <cellStyle name="20% - Accent2 2 12 3" xfId="2179"/>
    <cellStyle name="20% - Accent2 2 12 4" xfId="2180"/>
    <cellStyle name="20% - Accent2 2 13" xfId="2181"/>
    <cellStyle name="20% - Accent2 2 13 2" xfId="2182"/>
    <cellStyle name="20% - Accent2 2 13 3" xfId="50362"/>
    <cellStyle name="20% - Accent2 2 14" xfId="2183"/>
    <cellStyle name="20% - Accent2 2 15" xfId="2184"/>
    <cellStyle name="20% - Accent2 2 16" xfId="60154"/>
    <cellStyle name="20% - Accent2 2 2" xfId="2185"/>
    <cellStyle name="20% - Accent2 2 2 10" xfId="2186"/>
    <cellStyle name="20% - Accent2 2 2 11" xfId="2187"/>
    <cellStyle name="20% - Accent2 2 2 12" xfId="60338"/>
    <cellStyle name="20% - Accent2 2 2 2" xfId="2188"/>
    <cellStyle name="20% - Accent2 2 2 2 10" xfId="2189"/>
    <cellStyle name="20% - Accent2 2 2 2 11" xfId="60706"/>
    <cellStyle name="20% - Accent2 2 2 2 2" xfId="2190"/>
    <cellStyle name="20% - Accent2 2 2 2 2 2" xfId="2191"/>
    <cellStyle name="20% - Accent2 2 2 2 2 2 2" xfId="2192"/>
    <cellStyle name="20% - Accent2 2 2 2 2 2 2 2" xfId="2193"/>
    <cellStyle name="20% - Accent2 2 2 2 2 2 2 2 2" xfId="2194"/>
    <cellStyle name="20% - Accent2 2 2 2 2 2 2 2 2 2" xfId="2195"/>
    <cellStyle name="20% - Accent2 2 2 2 2 2 2 2 2 3" xfId="50363"/>
    <cellStyle name="20% - Accent2 2 2 2 2 2 2 2 3" xfId="2196"/>
    <cellStyle name="20% - Accent2 2 2 2 2 2 2 2 4" xfId="2197"/>
    <cellStyle name="20% - Accent2 2 2 2 2 2 2 3" xfId="2198"/>
    <cellStyle name="20% - Accent2 2 2 2 2 2 2 3 2" xfId="2199"/>
    <cellStyle name="20% - Accent2 2 2 2 2 2 2 3 2 2" xfId="2200"/>
    <cellStyle name="20% - Accent2 2 2 2 2 2 2 3 2 3" xfId="50364"/>
    <cellStyle name="20% - Accent2 2 2 2 2 2 2 3 3" xfId="2201"/>
    <cellStyle name="20% - Accent2 2 2 2 2 2 2 3 4" xfId="2202"/>
    <cellStyle name="20% - Accent2 2 2 2 2 2 2 4" xfId="2203"/>
    <cellStyle name="20% - Accent2 2 2 2 2 2 2 4 2" xfId="2204"/>
    <cellStyle name="20% - Accent2 2 2 2 2 2 2 4 3" xfId="50365"/>
    <cellStyle name="20% - Accent2 2 2 2 2 2 2 5" xfId="2205"/>
    <cellStyle name="20% - Accent2 2 2 2 2 2 2 6" xfId="2206"/>
    <cellStyle name="20% - Accent2 2 2 2 2 2 3" xfId="2207"/>
    <cellStyle name="20% - Accent2 2 2 2 2 2 3 2" xfId="2208"/>
    <cellStyle name="20% - Accent2 2 2 2 2 2 3 2 2" xfId="2209"/>
    <cellStyle name="20% - Accent2 2 2 2 2 2 3 2 3" xfId="50366"/>
    <cellStyle name="20% - Accent2 2 2 2 2 2 3 3" xfId="2210"/>
    <cellStyle name="20% - Accent2 2 2 2 2 2 3 4" xfId="2211"/>
    <cellStyle name="20% - Accent2 2 2 2 2 2 4" xfId="2212"/>
    <cellStyle name="20% - Accent2 2 2 2 2 2 4 2" xfId="2213"/>
    <cellStyle name="20% - Accent2 2 2 2 2 2 4 2 2" xfId="2214"/>
    <cellStyle name="20% - Accent2 2 2 2 2 2 4 2 3" xfId="50367"/>
    <cellStyle name="20% - Accent2 2 2 2 2 2 4 3" xfId="2215"/>
    <cellStyle name="20% - Accent2 2 2 2 2 2 4 4" xfId="2216"/>
    <cellStyle name="20% - Accent2 2 2 2 2 2 5" xfId="2217"/>
    <cellStyle name="20% - Accent2 2 2 2 2 2 5 2" xfId="2218"/>
    <cellStyle name="20% - Accent2 2 2 2 2 2 5 3" xfId="50368"/>
    <cellStyle name="20% - Accent2 2 2 2 2 2 6" xfId="2219"/>
    <cellStyle name="20% - Accent2 2 2 2 2 2 7" xfId="2220"/>
    <cellStyle name="20% - Accent2 2 2 2 2 3" xfId="2221"/>
    <cellStyle name="20% - Accent2 2 2 2 2 3 2" xfId="2222"/>
    <cellStyle name="20% - Accent2 2 2 2 2 3 2 2" xfId="2223"/>
    <cellStyle name="20% - Accent2 2 2 2 2 3 2 2 2" xfId="2224"/>
    <cellStyle name="20% - Accent2 2 2 2 2 3 2 2 3" xfId="50369"/>
    <cellStyle name="20% - Accent2 2 2 2 2 3 2 3" xfId="2225"/>
    <cellStyle name="20% - Accent2 2 2 2 2 3 2 4" xfId="2226"/>
    <cellStyle name="20% - Accent2 2 2 2 2 3 3" xfId="2227"/>
    <cellStyle name="20% - Accent2 2 2 2 2 3 3 2" xfId="2228"/>
    <cellStyle name="20% - Accent2 2 2 2 2 3 3 2 2" xfId="2229"/>
    <cellStyle name="20% - Accent2 2 2 2 2 3 3 2 3" xfId="50370"/>
    <cellStyle name="20% - Accent2 2 2 2 2 3 3 3" xfId="2230"/>
    <cellStyle name="20% - Accent2 2 2 2 2 3 3 4" xfId="2231"/>
    <cellStyle name="20% - Accent2 2 2 2 2 3 4" xfId="2232"/>
    <cellStyle name="20% - Accent2 2 2 2 2 3 4 2" xfId="2233"/>
    <cellStyle name="20% - Accent2 2 2 2 2 3 4 3" xfId="50371"/>
    <cellStyle name="20% - Accent2 2 2 2 2 3 5" xfId="2234"/>
    <cellStyle name="20% - Accent2 2 2 2 2 3 6" xfId="2235"/>
    <cellStyle name="20% - Accent2 2 2 2 2 4" xfId="2236"/>
    <cellStyle name="20% - Accent2 2 2 2 2 4 2" xfId="2237"/>
    <cellStyle name="20% - Accent2 2 2 2 2 4 2 2" xfId="2238"/>
    <cellStyle name="20% - Accent2 2 2 2 2 4 2 3" xfId="50372"/>
    <cellStyle name="20% - Accent2 2 2 2 2 4 3" xfId="2239"/>
    <cellStyle name="20% - Accent2 2 2 2 2 4 4" xfId="2240"/>
    <cellStyle name="20% - Accent2 2 2 2 2 5" xfId="2241"/>
    <cellStyle name="20% - Accent2 2 2 2 2 5 2" xfId="2242"/>
    <cellStyle name="20% - Accent2 2 2 2 2 5 2 2" xfId="2243"/>
    <cellStyle name="20% - Accent2 2 2 2 2 5 2 3" xfId="50373"/>
    <cellStyle name="20% - Accent2 2 2 2 2 5 3" xfId="2244"/>
    <cellStyle name="20% - Accent2 2 2 2 2 5 4" xfId="2245"/>
    <cellStyle name="20% - Accent2 2 2 2 2 6" xfId="2246"/>
    <cellStyle name="20% - Accent2 2 2 2 2 6 2" xfId="2247"/>
    <cellStyle name="20% - Accent2 2 2 2 2 6 3" xfId="50374"/>
    <cellStyle name="20% - Accent2 2 2 2 2 7" xfId="2248"/>
    <cellStyle name="20% - Accent2 2 2 2 2 8" xfId="2249"/>
    <cellStyle name="20% - Accent2 2 2 2 3" xfId="2250"/>
    <cellStyle name="20% - Accent2 2 2 2 3 2" xfId="2251"/>
    <cellStyle name="20% - Accent2 2 2 2 3 2 2" xfId="2252"/>
    <cellStyle name="20% - Accent2 2 2 2 3 2 2 2" xfId="2253"/>
    <cellStyle name="20% - Accent2 2 2 2 3 2 2 2 2" xfId="2254"/>
    <cellStyle name="20% - Accent2 2 2 2 3 2 2 2 3" xfId="50375"/>
    <cellStyle name="20% - Accent2 2 2 2 3 2 2 3" xfId="2255"/>
    <cellStyle name="20% - Accent2 2 2 2 3 2 2 4" xfId="2256"/>
    <cellStyle name="20% - Accent2 2 2 2 3 2 3" xfId="2257"/>
    <cellStyle name="20% - Accent2 2 2 2 3 2 3 2" xfId="2258"/>
    <cellStyle name="20% - Accent2 2 2 2 3 2 3 2 2" xfId="2259"/>
    <cellStyle name="20% - Accent2 2 2 2 3 2 3 2 3" xfId="50376"/>
    <cellStyle name="20% - Accent2 2 2 2 3 2 3 3" xfId="2260"/>
    <cellStyle name="20% - Accent2 2 2 2 3 2 3 4" xfId="2261"/>
    <cellStyle name="20% - Accent2 2 2 2 3 2 4" xfId="2262"/>
    <cellStyle name="20% - Accent2 2 2 2 3 2 4 2" xfId="2263"/>
    <cellStyle name="20% - Accent2 2 2 2 3 2 4 3" xfId="50377"/>
    <cellStyle name="20% - Accent2 2 2 2 3 2 5" xfId="2264"/>
    <cellStyle name="20% - Accent2 2 2 2 3 2 6" xfId="2265"/>
    <cellStyle name="20% - Accent2 2 2 2 3 3" xfId="2266"/>
    <cellStyle name="20% - Accent2 2 2 2 3 3 2" xfId="2267"/>
    <cellStyle name="20% - Accent2 2 2 2 3 3 2 2" xfId="2268"/>
    <cellStyle name="20% - Accent2 2 2 2 3 3 2 3" xfId="50378"/>
    <cellStyle name="20% - Accent2 2 2 2 3 3 3" xfId="2269"/>
    <cellStyle name="20% - Accent2 2 2 2 3 3 4" xfId="2270"/>
    <cellStyle name="20% - Accent2 2 2 2 3 4" xfId="2271"/>
    <cellStyle name="20% - Accent2 2 2 2 3 4 2" xfId="2272"/>
    <cellStyle name="20% - Accent2 2 2 2 3 4 2 2" xfId="2273"/>
    <cellStyle name="20% - Accent2 2 2 2 3 4 2 3" xfId="50379"/>
    <cellStyle name="20% - Accent2 2 2 2 3 4 3" xfId="2274"/>
    <cellStyle name="20% - Accent2 2 2 2 3 4 4" xfId="2275"/>
    <cellStyle name="20% - Accent2 2 2 2 3 5" xfId="2276"/>
    <cellStyle name="20% - Accent2 2 2 2 3 5 2" xfId="2277"/>
    <cellStyle name="20% - Accent2 2 2 2 3 5 3" xfId="50380"/>
    <cellStyle name="20% - Accent2 2 2 2 3 6" xfId="2278"/>
    <cellStyle name="20% - Accent2 2 2 2 3 7" xfId="2279"/>
    <cellStyle name="20% - Accent2 2 2 2 4" xfId="2280"/>
    <cellStyle name="20% - Accent2 2 2 2 4 2" xfId="2281"/>
    <cellStyle name="20% - Accent2 2 2 2 4 2 2" xfId="2282"/>
    <cellStyle name="20% - Accent2 2 2 2 4 2 2 2" xfId="2283"/>
    <cellStyle name="20% - Accent2 2 2 2 4 2 2 3" xfId="50381"/>
    <cellStyle name="20% - Accent2 2 2 2 4 2 3" xfId="2284"/>
    <cellStyle name="20% - Accent2 2 2 2 4 2 4" xfId="2285"/>
    <cellStyle name="20% - Accent2 2 2 2 4 3" xfId="2286"/>
    <cellStyle name="20% - Accent2 2 2 2 4 3 2" xfId="2287"/>
    <cellStyle name="20% - Accent2 2 2 2 4 3 2 2" xfId="2288"/>
    <cellStyle name="20% - Accent2 2 2 2 4 3 2 3" xfId="50382"/>
    <cellStyle name="20% - Accent2 2 2 2 4 3 3" xfId="2289"/>
    <cellStyle name="20% - Accent2 2 2 2 4 3 4" xfId="2290"/>
    <cellStyle name="20% - Accent2 2 2 2 4 4" xfId="2291"/>
    <cellStyle name="20% - Accent2 2 2 2 4 4 2" xfId="2292"/>
    <cellStyle name="20% - Accent2 2 2 2 4 4 3" xfId="50383"/>
    <cellStyle name="20% - Accent2 2 2 2 4 5" xfId="2293"/>
    <cellStyle name="20% - Accent2 2 2 2 4 6" xfId="2294"/>
    <cellStyle name="20% - Accent2 2 2 2 5" xfId="2295"/>
    <cellStyle name="20% - Accent2 2 2 2 5 2" xfId="2296"/>
    <cellStyle name="20% - Accent2 2 2 2 5 2 2" xfId="2297"/>
    <cellStyle name="20% - Accent2 2 2 2 5 2 2 2" xfId="2298"/>
    <cellStyle name="20% - Accent2 2 2 2 5 2 2 3" xfId="50384"/>
    <cellStyle name="20% - Accent2 2 2 2 5 2 3" xfId="2299"/>
    <cellStyle name="20% - Accent2 2 2 2 5 2 4" xfId="2300"/>
    <cellStyle name="20% - Accent2 2 2 2 5 3" xfId="2301"/>
    <cellStyle name="20% - Accent2 2 2 2 5 3 2" xfId="2302"/>
    <cellStyle name="20% - Accent2 2 2 2 5 3 3" xfId="50385"/>
    <cellStyle name="20% - Accent2 2 2 2 5 4" xfId="2303"/>
    <cellStyle name="20% - Accent2 2 2 2 5 5" xfId="2304"/>
    <cellStyle name="20% - Accent2 2 2 2 6" xfId="2305"/>
    <cellStyle name="20% - Accent2 2 2 2 6 2" xfId="2306"/>
    <cellStyle name="20% - Accent2 2 2 2 6 2 2" xfId="2307"/>
    <cellStyle name="20% - Accent2 2 2 2 6 2 3" xfId="50386"/>
    <cellStyle name="20% - Accent2 2 2 2 6 3" xfId="2308"/>
    <cellStyle name="20% - Accent2 2 2 2 6 4" xfId="2309"/>
    <cellStyle name="20% - Accent2 2 2 2 7" xfId="2310"/>
    <cellStyle name="20% - Accent2 2 2 2 7 2" xfId="2311"/>
    <cellStyle name="20% - Accent2 2 2 2 7 2 2" xfId="2312"/>
    <cellStyle name="20% - Accent2 2 2 2 7 2 3" xfId="50387"/>
    <cellStyle name="20% - Accent2 2 2 2 7 3" xfId="2313"/>
    <cellStyle name="20% - Accent2 2 2 2 7 4" xfId="2314"/>
    <cellStyle name="20% - Accent2 2 2 2 8" xfId="2315"/>
    <cellStyle name="20% - Accent2 2 2 2 8 2" xfId="2316"/>
    <cellStyle name="20% - Accent2 2 2 2 8 3" xfId="50388"/>
    <cellStyle name="20% - Accent2 2 2 2 9" xfId="2317"/>
    <cellStyle name="20% - Accent2 2 2 3" xfId="2318"/>
    <cellStyle name="20% - Accent2 2 2 3 2" xfId="2319"/>
    <cellStyle name="20% - Accent2 2 2 3 2 2" xfId="2320"/>
    <cellStyle name="20% - Accent2 2 2 3 2 2 2" xfId="2321"/>
    <cellStyle name="20% - Accent2 2 2 3 2 2 2 2" xfId="2322"/>
    <cellStyle name="20% - Accent2 2 2 3 2 2 2 2 2" xfId="2323"/>
    <cellStyle name="20% - Accent2 2 2 3 2 2 2 2 3" xfId="50389"/>
    <cellStyle name="20% - Accent2 2 2 3 2 2 2 3" xfId="2324"/>
    <cellStyle name="20% - Accent2 2 2 3 2 2 2 4" xfId="2325"/>
    <cellStyle name="20% - Accent2 2 2 3 2 2 3" xfId="2326"/>
    <cellStyle name="20% - Accent2 2 2 3 2 2 3 2" xfId="2327"/>
    <cellStyle name="20% - Accent2 2 2 3 2 2 3 2 2" xfId="2328"/>
    <cellStyle name="20% - Accent2 2 2 3 2 2 3 2 3" xfId="50390"/>
    <cellStyle name="20% - Accent2 2 2 3 2 2 3 3" xfId="2329"/>
    <cellStyle name="20% - Accent2 2 2 3 2 2 3 4" xfId="2330"/>
    <cellStyle name="20% - Accent2 2 2 3 2 2 4" xfId="2331"/>
    <cellStyle name="20% - Accent2 2 2 3 2 2 4 2" xfId="2332"/>
    <cellStyle name="20% - Accent2 2 2 3 2 2 4 3" xfId="50391"/>
    <cellStyle name="20% - Accent2 2 2 3 2 2 5" xfId="2333"/>
    <cellStyle name="20% - Accent2 2 2 3 2 2 6" xfId="2334"/>
    <cellStyle name="20% - Accent2 2 2 3 2 3" xfId="2335"/>
    <cellStyle name="20% - Accent2 2 2 3 2 3 2" xfId="2336"/>
    <cellStyle name="20% - Accent2 2 2 3 2 3 2 2" xfId="2337"/>
    <cellStyle name="20% - Accent2 2 2 3 2 3 2 3" xfId="50392"/>
    <cellStyle name="20% - Accent2 2 2 3 2 3 3" xfId="2338"/>
    <cellStyle name="20% - Accent2 2 2 3 2 3 4" xfId="2339"/>
    <cellStyle name="20% - Accent2 2 2 3 2 4" xfId="2340"/>
    <cellStyle name="20% - Accent2 2 2 3 2 4 2" xfId="2341"/>
    <cellStyle name="20% - Accent2 2 2 3 2 4 2 2" xfId="2342"/>
    <cellStyle name="20% - Accent2 2 2 3 2 4 2 3" xfId="50393"/>
    <cellStyle name="20% - Accent2 2 2 3 2 4 3" xfId="2343"/>
    <cellStyle name="20% - Accent2 2 2 3 2 4 4" xfId="2344"/>
    <cellStyle name="20% - Accent2 2 2 3 2 5" xfId="2345"/>
    <cellStyle name="20% - Accent2 2 2 3 2 5 2" xfId="2346"/>
    <cellStyle name="20% - Accent2 2 2 3 2 5 3" xfId="50394"/>
    <cellStyle name="20% - Accent2 2 2 3 2 6" xfId="2347"/>
    <cellStyle name="20% - Accent2 2 2 3 2 7" xfId="2348"/>
    <cellStyle name="20% - Accent2 2 2 3 3" xfId="2349"/>
    <cellStyle name="20% - Accent2 2 2 3 3 2" xfId="2350"/>
    <cellStyle name="20% - Accent2 2 2 3 3 2 2" xfId="2351"/>
    <cellStyle name="20% - Accent2 2 2 3 3 2 2 2" xfId="2352"/>
    <cellStyle name="20% - Accent2 2 2 3 3 2 2 3" xfId="50395"/>
    <cellStyle name="20% - Accent2 2 2 3 3 2 3" xfId="2353"/>
    <cellStyle name="20% - Accent2 2 2 3 3 2 4" xfId="2354"/>
    <cellStyle name="20% - Accent2 2 2 3 3 3" xfId="2355"/>
    <cellStyle name="20% - Accent2 2 2 3 3 3 2" xfId="2356"/>
    <cellStyle name="20% - Accent2 2 2 3 3 3 2 2" xfId="2357"/>
    <cellStyle name="20% - Accent2 2 2 3 3 3 2 3" xfId="50396"/>
    <cellStyle name="20% - Accent2 2 2 3 3 3 3" xfId="2358"/>
    <cellStyle name="20% - Accent2 2 2 3 3 3 4" xfId="2359"/>
    <cellStyle name="20% - Accent2 2 2 3 3 4" xfId="2360"/>
    <cellStyle name="20% - Accent2 2 2 3 3 4 2" xfId="2361"/>
    <cellStyle name="20% - Accent2 2 2 3 3 4 3" xfId="50397"/>
    <cellStyle name="20% - Accent2 2 2 3 3 5" xfId="2362"/>
    <cellStyle name="20% - Accent2 2 2 3 3 6" xfId="2363"/>
    <cellStyle name="20% - Accent2 2 2 3 4" xfId="2364"/>
    <cellStyle name="20% - Accent2 2 2 3 4 2" xfId="2365"/>
    <cellStyle name="20% - Accent2 2 2 3 4 2 2" xfId="2366"/>
    <cellStyle name="20% - Accent2 2 2 3 4 2 2 2" xfId="2367"/>
    <cellStyle name="20% - Accent2 2 2 3 4 2 2 3" xfId="50398"/>
    <cellStyle name="20% - Accent2 2 2 3 4 2 3" xfId="2368"/>
    <cellStyle name="20% - Accent2 2 2 3 4 2 4" xfId="2369"/>
    <cellStyle name="20% - Accent2 2 2 3 4 3" xfId="2370"/>
    <cellStyle name="20% - Accent2 2 2 3 4 3 2" xfId="2371"/>
    <cellStyle name="20% - Accent2 2 2 3 4 3 3" xfId="50399"/>
    <cellStyle name="20% - Accent2 2 2 3 4 4" xfId="2372"/>
    <cellStyle name="20% - Accent2 2 2 3 4 5" xfId="2373"/>
    <cellStyle name="20% - Accent2 2 2 3 5" xfId="2374"/>
    <cellStyle name="20% - Accent2 2 2 3 5 2" xfId="2375"/>
    <cellStyle name="20% - Accent2 2 2 3 5 2 2" xfId="2376"/>
    <cellStyle name="20% - Accent2 2 2 3 5 2 3" xfId="50400"/>
    <cellStyle name="20% - Accent2 2 2 3 5 3" xfId="2377"/>
    <cellStyle name="20% - Accent2 2 2 3 5 4" xfId="2378"/>
    <cellStyle name="20% - Accent2 2 2 3 6" xfId="2379"/>
    <cellStyle name="20% - Accent2 2 2 3 6 2" xfId="2380"/>
    <cellStyle name="20% - Accent2 2 2 3 6 2 2" xfId="2381"/>
    <cellStyle name="20% - Accent2 2 2 3 6 2 3" xfId="50401"/>
    <cellStyle name="20% - Accent2 2 2 3 6 3" xfId="2382"/>
    <cellStyle name="20% - Accent2 2 2 3 6 4" xfId="2383"/>
    <cellStyle name="20% - Accent2 2 2 3 7" xfId="2384"/>
    <cellStyle name="20% - Accent2 2 2 3 7 2" xfId="2385"/>
    <cellStyle name="20% - Accent2 2 2 3 7 3" xfId="50402"/>
    <cellStyle name="20% - Accent2 2 2 3 8" xfId="2386"/>
    <cellStyle name="20% - Accent2 2 2 3 9" xfId="2387"/>
    <cellStyle name="20% - Accent2 2 2 4" xfId="2388"/>
    <cellStyle name="20% - Accent2 2 2 4 2" xfId="2389"/>
    <cellStyle name="20% - Accent2 2 2 4 2 2" xfId="2390"/>
    <cellStyle name="20% - Accent2 2 2 4 2 2 2" xfId="2391"/>
    <cellStyle name="20% - Accent2 2 2 4 2 2 2 2" xfId="2392"/>
    <cellStyle name="20% - Accent2 2 2 4 2 2 2 3" xfId="50403"/>
    <cellStyle name="20% - Accent2 2 2 4 2 2 3" xfId="2393"/>
    <cellStyle name="20% - Accent2 2 2 4 2 2 4" xfId="2394"/>
    <cellStyle name="20% - Accent2 2 2 4 2 3" xfId="2395"/>
    <cellStyle name="20% - Accent2 2 2 4 2 3 2" xfId="2396"/>
    <cellStyle name="20% - Accent2 2 2 4 2 3 2 2" xfId="2397"/>
    <cellStyle name="20% - Accent2 2 2 4 2 3 2 3" xfId="50404"/>
    <cellStyle name="20% - Accent2 2 2 4 2 3 3" xfId="2398"/>
    <cellStyle name="20% - Accent2 2 2 4 2 3 4" xfId="2399"/>
    <cellStyle name="20% - Accent2 2 2 4 2 4" xfId="2400"/>
    <cellStyle name="20% - Accent2 2 2 4 2 4 2" xfId="2401"/>
    <cellStyle name="20% - Accent2 2 2 4 2 4 3" xfId="50405"/>
    <cellStyle name="20% - Accent2 2 2 4 2 5" xfId="2402"/>
    <cellStyle name="20% - Accent2 2 2 4 2 6" xfId="2403"/>
    <cellStyle name="20% - Accent2 2 2 4 3" xfId="2404"/>
    <cellStyle name="20% - Accent2 2 2 4 3 2" xfId="2405"/>
    <cellStyle name="20% - Accent2 2 2 4 3 2 2" xfId="2406"/>
    <cellStyle name="20% - Accent2 2 2 4 3 2 3" xfId="50406"/>
    <cellStyle name="20% - Accent2 2 2 4 3 3" xfId="2407"/>
    <cellStyle name="20% - Accent2 2 2 4 3 4" xfId="2408"/>
    <cellStyle name="20% - Accent2 2 2 4 4" xfId="2409"/>
    <cellStyle name="20% - Accent2 2 2 4 4 2" xfId="2410"/>
    <cellStyle name="20% - Accent2 2 2 4 4 2 2" xfId="2411"/>
    <cellStyle name="20% - Accent2 2 2 4 4 2 3" xfId="50407"/>
    <cellStyle name="20% - Accent2 2 2 4 4 3" xfId="2412"/>
    <cellStyle name="20% - Accent2 2 2 4 4 4" xfId="2413"/>
    <cellStyle name="20% - Accent2 2 2 4 5" xfId="2414"/>
    <cellStyle name="20% - Accent2 2 2 4 5 2" xfId="2415"/>
    <cellStyle name="20% - Accent2 2 2 4 5 3" xfId="50408"/>
    <cellStyle name="20% - Accent2 2 2 4 6" xfId="2416"/>
    <cellStyle name="20% - Accent2 2 2 4 7" xfId="2417"/>
    <cellStyle name="20% - Accent2 2 2 5" xfId="2418"/>
    <cellStyle name="20% - Accent2 2 2 5 2" xfId="2419"/>
    <cellStyle name="20% - Accent2 2 2 5 2 2" xfId="2420"/>
    <cellStyle name="20% - Accent2 2 2 5 2 2 2" xfId="2421"/>
    <cellStyle name="20% - Accent2 2 2 5 2 2 3" xfId="50409"/>
    <cellStyle name="20% - Accent2 2 2 5 2 3" xfId="2422"/>
    <cellStyle name="20% - Accent2 2 2 5 2 4" xfId="2423"/>
    <cellStyle name="20% - Accent2 2 2 5 3" xfId="2424"/>
    <cellStyle name="20% - Accent2 2 2 5 3 2" xfId="2425"/>
    <cellStyle name="20% - Accent2 2 2 5 3 2 2" xfId="2426"/>
    <cellStyle name="20% - Accent2 2 2 5 3 2 3" xfId="50410"/>
    <cellStyle name="20% - Accent2 2 2 5 3 3" xfId="2427"/>
    <cellStyle name="20% - Accent2 2 2 5 3 4" xfId="2428"/>
    <cellStyle name="20% - Accent2 2 2 5 4" xfId="2429"/>
    <cellStyle name="20% - Accent2 2 2 5 4 2" xfId="2430"/>
    <cellStyle name="20% - Accent2 2 2 5 4 3" xfId="50411"/>
    <cellStyle name="20% - Accent2 2 2 5 5" xfId="2431"/>
    <cellStyle name="20% - Accent2 2 2 5 6" xfId="2432"/>
    <cellStyle name="20% - Accent2 2 2 6" xfId="2433"/>
    <cellStyle name="20% - Accent2 2 2 6 2" xfId="2434"/>
    <cellStyle name="20% - Accent2 2 2 6 2 2" xfId="2435"/>
    <cellStyle name="20% - Accent2 2 2 6 2 2 2" xfId="2436"/>
    <cellStyle name="20% - Accent2 2 2 6 2 2 3" xfId="50412"/>
    <cellStyle name="20% - Accent2 2 2 6 2 3" xfId="2437"/>
    <cellStyle name="20% - Accent2 2 2 6 2 4" xfId="2438"/>
    <cellStyle name="20% - Accent2 2 2 6 3" xfId="2439"/>
    <cellStyle name="20% - Accent2 2 2 6 3 2" xfId="2440"/>
    <cellStyle name="20% - Accent2 2 2 6 3 3" xfId="50413"/>
    <cellStyle name="20% - Accent2 2 2 6 4" xfId="2441"/>
    <cellStyle name="20% - Accent2 2 2 6 5" xfId="2442"/>
    <cellStyle name="20% - Accent2 2 2 7" xfId="2443"/>
    <cellStyle name="20% - Accent2 2 2 7 2" xfId="2444"/>
    <cellStyle name="20% - Accent2 2 2 7 2 2" xfId="2445"/>
    <cellStyle name="20% - Accent2 2 2 7 2 3" xfId="50414"/>
    <cellStyle name="20% - Accent2 2 2 7 3" xfId="2446"/>
    <cellStyle name="20% - Accent2 2 2 7 4" xfId="2447"/>
    <cellStyle name="20% - Accent2 2 2 8" xfId="2448"/>
    <cellStyle name="20% - Accent2 2 2 8 2" xfId="2449"/>
    <cellStyle name="20% - Accent2 2 2 8 2 2" xfId="2450"/>
    <cellStyle name="20% - Accent2 2 2 8 2 3" xfId="50415"/>
    <cellStyle name="20% - Accent2 2 2 8 3" xfId="2451"/>
    <cellStyle name="20% - Accent2 2 2 8 4" xfId="2452"/>
    <cellStyle name="20% - Accent2 2 2 9" xfId="2453"/>
    <cellStyle name="20% - Accent2 2 2 9 2" xfId="2454"/>
    <cellStyle name="20% - Accent2 2 2 9 3" xfId="50416"/>
    <cellStyle name="20% - Accent2 2 3" xfId="2455"/>
    <cellStyle name="20% - Accent2 2 3 10" xfId="2456"/>
    <cellStyle name="20% - Accent2 2 3 11" xfId="2457"/>
    <cellStyle name="20% - Accent2 2 3 12" xfId="60523"/>
    <cellStyle name="20% - Accent2 2 3 2" xfId="2458"/>
    <cellStyle name="20% - Accent2 2 3 2 10" xfId="2459"/>
    <cellStyle name="20% - Accent2 2 3 2 2" xfId="2460"/>
    <cellStyle name="20% - Accent2 2 3 2 2 2" xfId="2461"/>
    <cellStyle name="20% - Accent2 2 3 2 2 2 2" xfId="2462"/>
    <cellStyle name="20% - Accent2 2 3 2 2 2 2 2" xfId="2463"/>
    <cellStyle name="20% - Accent2 2 3 2 2 2 2 2 2" xfId="2464"/>
    <cellStyle name="20% - Accent2 2 3 2 2 2 2 2 2 2" xfId="2465"/>
    <cellStyle name="20% - Accent2 2 3 2 2 2 2 2 2 3" xfId="50417"/>
    <cellStyle name="20% - Accent2 2 3 2 2 2 2 2 3" xfId="2466"/>
    <cellStyle name="20% - Accent2 2 3 2 2 2 2 2 4" xfId="2467"/>
    <cellStyle name="20% - Accent2 2 3 2 2 2 2 3" xfId="2468"/>
    <cellStyle name="20% - Accent2 2 3 2 2 2 2 3 2" xfId="2469"/>
    <cellStyle name="20% - Accent2 2 3 2 2 2 2 3 2 2" xfId="2470"/>
    <cellStyle name="20% - Accent2 2 3 2 2 2 2 3 2 3" xfId="50418"/>
    <cellStyle name="20% - Accent2 2 3 2 2 2 2 3 3" xfId="2471"/>
    <cellStyle name="20% - Accent2 2 3 2 2 2 2 3 4" xfId="2472"/>
    <cellStyle name="20% - Accent2 2 3 2 2 2 2 4" xfId="2473"/>
    <cellStyle name="20% - Accent2 2 3 2 2 2 2 4 2" xfId="2474"/>
    <cellStyle name="20% - Accent2 2 3 2 2 2 2 4 3" xfId="50419"/>
    <cellStyle name="20% - Accent2 2 3 2 2 2 2 5" xfId="2475"/>
    <cellStyle name="20% - Accent2 2 3 2 2 2 2 6" xfId="2476"/>
    <cellStyle name="20% - Accent2 2 3 2 2 2 3" xfId="2477"/>
    <cellStyle name="20% - Accent2 2 3 2 2 2 3 2" xfId="2478"/>
    <cellStyle name="20% - Accent2 2 3 2 2 2 3 2 2" xfId="2479"/>
    <cellStyle name="20% - Accent2 2 3 2 2 2 3 2 3" xfId="50420"/>
    <cellStyle name="20% - Accent2 2 3 2 2 2 3 3" xfId="2480"/>
    <cellStyle name="20% - Accent2 2 3 2 2 2 3 4" xfId="2481"/>
    <cellStyle name="20% - Accent2 2 3 2 2 2 4" xfId="2482"/>
    <cellStyle name="20% - Accent2 2 3 2 2 2 4 2" xfId="2483"/>
    <cellStyle name="20% - Accent2 2 3 2 2 2 4 2 2" xfId="2484"/>
    <cellStyle name="20% - Accent2 2 3 2 2 2 4 2 3" xfId="50421"/>
    <cellStyle name="20% - Accent2 2 3 2 2 2 4 3" xfId="2485"/>
    <cellStyle name="20% - Accent2 2 3 2 2 2 4 4" xfId="2486"/>
    <cellStyle name="20% - Accent2 2 3 2 2 2 5" xfId="2487"/>
    <cellStyle name="20% - Accent2 2 3 2 2 2 5 2" xfId="2488"/>
    <cellStyle name="20% - Accent2 2 3 2 2 2 5 3" xfId="50422"/>
    <cellStyle name="20% - Accent2 2 3 2 2 2 6" xfId="2489"/>
    <cellStyle name="20% - Accent2 2 3 2 2 2 7" xfId="2490"/>
    <cellStyle name="20% - Accent2 2 3 2 2 3" xfId="2491"/>
    <cellStyle name="20% - Accent2 2 3 2 2 3 2" xfId="2492"/>
    <cellStyle name="20% - Accent2 2 3 2 2 3 2 2" xfId="2493"/>
    <cellStyle name="20% - Accent2 2 3 2 2 3 2 2 2" xfId="2494"/>
    <cellStyle name="20% - Accent2 2 3 2 2 3 2 2 3" xfId="50423"/>
    <cellStyle name="20% - Accent2 2 3 2 2 3 2 3" xfId="2495"/>
    <cellStyle name="20% - Accent2 2 3 2 2 3 2 4" xfId="2496"/>
    <cellStyle name="20% - Accent2 2 3 2 2 3 3" xfId="2497"/>
    <cellStyle name="20% - Accent2 2 3 2 2 3 3 2" xfId="2498"/>
    <cellStyle name="20% - Accent2 2 3 2 2 3 3 2 2" xfId="2499"/>
    <cellStyle name="20% - Accent2 2 3 2 2 3 3 2 3" xfId="50424"/>
    <cellStyle name="20% - Accent2 2 3 2 2 3 3 3" xfId="2500"/>
    <cellStyle name="20% - Accent2 2 3 2 2 3 3 4" xfId="2501"/>
    <cellStyle name="20% - Accent2 2 3 2 2 3 4" xfId="2502"/>
    <cellStyle name="20% - Accent2 2 3 2 2 3 4 2" xfId="2503"/>
    <cellStyle name="20% - Accent2 2 3 2 2 3 4 3" xfId="50425"/>
    <cellStyle name="20% - Accent2 2 3 2 2 3 5" xfId="2504"/>
    <cellStyle name="20% - Accent2 2 3 2 2 3 6" xfId="2505"/>
    <cellStyle name="20% - Accent2 2 3 2 2 4" xfId="2506"/>
    <cellStyle name="20% - Accent2 2 3 2 2 4 2" xfId="2507"/>
    <cellStyle name="20% - Accent2 2 3 2 2 4 2 2" xfId="2508"/>
    <cellStyle name="20% - Accent2 2 3 2 2 4 2 3" xfId="50426"/>
    <cellStyle name="20% - Accent2 2 3 2 2 4 3" xfId="2509"/>
    <cellStyle name="20% - Accent2 2 3 2 2 4 4" xfId="2510"/>
    <cellStyle name="20% - Accent2 2 3 2 2 5" xfId="2511"/>
    <cellStyle name="20% - Accent2 2 3 2 2 5 2" xfId="2512"/>
    <cellStyle name="20% - Accent2 2 3 2 2 5 2 2" xfId="2513"/>
    <cellStyle name="20% - Accent2 2 3 2 2 5 2 3" xfId="50427"/>
    <cellStyle name="20% - Accent2 2 3 2 2 5 3" xfId="2514"/>
    <cellStyle name="20% - Accent2 2 3 2 2 5 4" xfId="2515"/>
    <cellStyle name="20% - Accent2 2 3 2 2 6" xfId="2516"/>
    <cellStyle name="20% - Accent2 2 3 2 2 6 2" xfId="2517"/>
    <cellStyle name="20% - Accent2 2 3 2 2 6 3" xfId="50428"/>
    <cellStyle name="20% - Accent2 2 3 2 2 7" xfId="2518"/>
    <cellStyle name="20% - Accent2 2 3 2 2 8" xfId="2519"/>
    <cellStyle name="20% - Accent2 2 3 2 3" xfId="2520"/>
    <cellStyle name="20% - Accent2 2 3 2 3 2" xfId="2521"/>
    <cellStyle name="20% - Accent2 2 3 2 3 2 2" xfId="2522"/>
    <cellStyle name="20% - Accent2 2 3 2 3 2 2 2" xfId="2523"/>
    <cellStyle name="20% - Accent2 2 3 2 3 2 2 2 2" xfId="2524"/>
    <cellStyle name="20% - Accent2 2 3 2 3 2 2 2 3" xfId="50429"/>
    <cellStyle name="20% - Accent2 2 3 2 3 2 2 3" xfId="2525"/>
    <cellStyle name="20% - Accent2 2 3 2 3 2 2 4" xfId="2526"/>
    <cellStyle name="20% - Accent2 2 3 2 3 2 3" xfId="2527"/>
    <cellStyle name="20% - Accent2 2 3 2 3 2 3 2" xfId="2528"/>
    <cellStyle name="20% - Accent2 2 3 2 3 2 3 2 2" xfId="2529"/>
    <cellStyle name="20% - Accent2 2 3 2 3 2 3 2 3" xfId="50430"/>
    <cellStyle name="20% - Accent2 2 3 2 3 2 3 3" xfId="2530"/>
    <cellStyle name="20% - Accent2 2 3 2 3 2 3 4" xfId="2531"/>
    <cellStyle name="20% - Accent2 2 3 2 3 2 4" xfId="2532"/>
    <cellStyle name="20% - Accent2 2 3 2 3 2 4 2" xfId="2533"/>
    <cellStyle name="20% - Accent2 2 3 2 3 2 4 3" xfId="50431"/>
    <cellStyle name="20% - Accent2 2 3 2 3 2 5" xfId="2534"/>
    <cellStyle name="20% - Accent2 2 3 2 3 2 6" xfId="2535"/>
    <cellStyle name="20% - Accent2 2 3 2 3 3" xfId="2536"/>
    <cellStyle name="20% - Accent2 2 3 2 3 3 2" xfId="2537"/>
    <cellStyle name="20% - Accent2 2 3 2 3 3 2 2" xfId="2538"/>
    <cellStyle name="20% - Accent2 2 3 2 3 3 2 3" xfId="50432"/>
    <cellStyle name="20% - Accent2 2 3 2 3 3 3" xfId="2539"/>
    <cellStyle name="20% - Accent2 2 3 2 3 3 4" xfId="2540"/>
    <cellStyle name="20% - Accent2 2 3 2 3 4" xfId="2541"/>
    <cellStyle name="20% - Accent2 2 3 2 3 4 2" xfId="2542"/>
    <cellStyle name="20% - Accent2 2 3 2 3 4 2 2" xfId="2543"/>
    <cellStyle name="20% - Accent2 2 3 2 3 4 2 3" xfId="50433"/>
    <cellStyle name="20% - Accent2 2 3 2 3 4 3" xfId="2544"/>
    <cellStyle name="20% - Accent2 2 3 2 3 4 4" xfId="2545"/>
    <cellStyle name="20% - Accent2 2 3 2 3 5" xfId="2546"/>
    <cellStyle name="20% - Accent2 2 3 2 3 5 2" xfId="2547"/>
    <cellStyle name="20% - Accent2 2 3 2 3 5 3" xfId="50434"/>
    <cellStyle name="20% - Accent2 2 3 2 3 6" xfId="2548"/>
    <cellStyle name="20% - Accent2 2 3 2 3 7" xfId="2549"/>
    <cellStyle name="20% - Accent2 2 3 2 4" xfId="2550"/>
    <cellStyle name="20% - Accent2 2 3 2 4 2" xfId="2551"/>
    <cellStyle name="20% - Accent2 2 3 2 4 2 2" xfId="2552"/>
    <cellStyle name="20% - Accent2 2 3 2 4 2 2 2" xfId="2553"/>
    <cellStyle name="20% - Accent2 2 3 2 4 2 2 3" xfId="50435"/>
    <cellStyle name="20% - Accent2 2 3 2 4 2 3" xfId="2554"/>
    <cellStyle name="20% - Accent2 2 3 2 4 2 4" xfId="2555"/>
    <cellStyle name="20% - Accent2 2 3 2 4 3" xfId="2556"/>
    <cellStyle name="20% - Accent2 2 3 2 4 3 2" xfId="2557"/>
    <cellStyle name="20% - Accent2 2 3 2 4 3 2 2" xfId="2558"/>
    <cellStyle name="20% - Accent2 2 3 2 4 3 2 3" xfId="50436"/>
    <cellStyle name="20% - Accent2 2 3 2 4 3 3" xfId="2559"/>
    <cellStyle name="20% - Accent2 2 3 2 4 3 4" xfId="2560"/>
    <cellStyle name="20% - Accent2 2 3 2 4 4" xfId="2561"/>
    <cellStyle name="20% - Accent2 2 3 2 4 4 2" xfId="2562"/>
    <cellStyle name="20% - Accent2 2 3 2 4 4 3" xfId="50437"/>
    <cellStyle name="20% - Accent2 2 3 2 4 5" xfId="2563"/>
    <cellStyle name="20% - Accent2 2 3 2 4 6" xfId="2564"/>
    <cellStyle name="20% - Accent2 2 3 2 5" xfId="2565"/>
    <cellStyle name="20% - Accent2 2 3 2 5 2" xfId="2566"/>
    <cellStyle name="20% - Accent2 2 3 2 5 2 2" xfId="2567"/>
    <cellStyle name="20% - Accent2 2 3 2 5 2 2 2" xfId="2568"/>
    <cellStyle name="20% - Accent2 2 3 2 5 2 2 3" xfId="50438"/>
    <cellStyle name="20% - Accent2 2 3 2 5 2 3" xfId="2569"/>
    <cellStyle name="20% - Accent2 2 3 2 5 2 4" xfId="2570"/>
    <cellStyle name="20% - Accent2 2 3 2 5 3" xfId="2571"/>
    <cellStyle name="20% - Accent2 2 3 2 5 3 2" xfId="2572"/>
    <cellStyle name="20% - Accent2 2 3 2 5 3 3" xfId="50439"/>
    <cellStyle name="20% - Accent2 2 3 2 5 4" xfId="2573"/>
    <cellStyle name="20% - Accent2 2 3 2 5 5" xfId="2574"/>
    <cellStyle name="20% - Accent2 2 3 2 6" xfId="2575"/>
    <cellStyle name="20% - Accent2 2 3 2 6 2" xfId="2576"/>
    <cellStyle name="20% - Accent2 2 3 2 6 2 2" xfId="2577"/>
    <cellStyle name="20% - Accent2 2 3 2 6 2 3" xfId="50440"/>
    <cellStyle name="20% - Accent2 2 3 2 6 3" xfId="2578"/>
    <cellStyle name="20% - Accent2 2 3 2 6 4" xfId="2579"/>
    <cellStyle name="20% - Accent2 2 3 2 7" xfId="2580"/>
    <cellStyle name="20% - Accent2 2 3 2 7 2" xfId="2581"/>
    <cellStyle name="20% - Accent2 2 3 2 7 2 2" xfId="2582"/>
    <cellStyle name="20% - Accent2 2 3 2 7 2 3" xfId="50441"/>
    <cellStyle name="20% - Accent2 2 3 2 7 3" xfId="2583"/>
    <cellStyle name="20% - Accent2 2 3 2 7 4" xfId="2584"/>
    <cellStyle name="20% - Accent2 2 3 2 8" xfId="2585"/>
    <cellStyle name="20% - Accent2 2 3 2 8 2" xfId="2586"/>
    <cellStyle name="20% - Accent2 2 3 2 8 3" xfId="50442"/>
    <cellStyle name="20% - Accent2 2 3 2 9" xfId="2587"/>
    <cellStyle name="20% - Accent2 2 3 3" xfId="2588"/>
    <cellStyle name="20% - Accent2 2 3 3 2" xfId="2589"/>
    <cellStyle name="20% - Accent2 2 3 3 2 2" xfId="2590"/>
    <cellStyle name="20% - Accent2 2 3 3 2 2 2" xfId="2591"/>
    <cellStyle name="20% - Accent2 2 3 3 2 2 2 2" xfId="2592"/>
    <cellStyle name="20% - Accent2 2 3 3 2 2 2 2 2" xfId="2593"/>
    <cellStyle name="20% - Accent2 2 3 3 2 2 2 2 3" xfId="50443"/>
    <cellStyle name="20% - Accent2 2 3 3 2 2 2 3" xfId="2594"/>
    <cellStyle name="20% - Accent2 2 3 3 2 2 2 4" xfId="2595"/>
    <cellStyle name="20% - Accent2 2 3 3 2 2 3" xfId="2596"/>
    <cellStyle name="20% - Accent2 2 3 3 2 2 3 2" xfId="2597"/>
    <cellStyle name="20% - Accent2 2 3 3 2 2 3 2 2" xfId="2598"/>
    <cellStyle name="20% - Accent2 2 3 3 2 2 3 2 3" xfId="50444"/>
    <cellStyle name="20% - Accent2 2 3 3 2 2 3 3" xfId="2599"/>
    <cellStyle name="20% - Accent2 2 3 3 2 2 3 4" xfId="2600"/>
    <cellStyle name="20% - Accent2 2 3 3 2 2 4" xfId="2601"/>
    <cellStyle name="20% - Accent2 2 3 3 2 2 4 2" xfId="2602"/>
    <cellStyle name="20% - Accent2 2 3 3 2 2 4 3" xfId="50445"/>
    <cellStyle name="20% - Accent2 2 3 3 2 2 5" xfId="2603"/>
    <cellStyle name="20% - Accent2 2 3 3 2 2 6" xfId="2604"/>
    <cellStyle name="20% - Accent2 2 3 3 2 3" xfId="2605"/>
    <cellStyle name="20% - Accent2 2 3 3 2 3 2" xfId="2606"/>
    <cellStyle name="20% - Accent2 2 3 3 2 3 2 2" xfId="2607"/>
    <cellStyle name="20% - Accent2 2 3 3 2 3 2 3" xfId="50446"/>
    <cellStyle name="20% - Accent2 2 3 3 2 3 3" xfId="2608"/>
    <cellStyle name="20% - Accent2 2 3 3 2 3 4" xfId="2609"/>
    <cellStyle name="20% - Accent2 2 3 3 2 4" xfId="2610"/>
    <cellStyle name="20% - Accent2 2 3 3 2 4 2" xfId="2611"/>
    <cellStyle name="20% - Accent2 2 3 3 2 4 2 2" xfId="2612"/>
    <cellStyle name="20% - Accent2 2 3 3 2 4 2 3" xfId="50447"/>
    <cellStyle name="20% - Accent2 2 3 3 2 4 3" xfId="2613"/>
    <cellStyle name="20% - Accent2 2 3 3 2 4 4" xfId="2614"/>
    <cellStyle name="20% - Accent2 2 3 3 2 5" xfId="2615"/>
    <cellStyle name="20% - Accent2 2 3 3 2 5 2" xfId="2616"/>
    <cellStyle name="20% - Accent2 2 3 3 2 5 3" xfId="50448"/>
    <cellStyle name="20% - Accent2 2 3 3 2 6" xfId="2617"/>
    <cellStyle name="20% - Accent2 2 3 3 2 7" xfId="2618"/>
    <cellStyle name="20% - Accent2 2 3 3 3" xfId="2619"/>
    <cellStyle name="20% - Accent2 2 3 3 3 2" xfId="2620"/>
    <cellStyle name="20% - Accent2 2 3 3 3 2 2" xfId="2621"/>
    <cellStyle name="20% - Accent2 2 3 3 3 2 2 2" xfId="2622"/>
    <cellStyle name="20% - Accent2 2 3 3 3 2 2 3" xfId="50449"/>
    <cellStyle name="20% - Accent2 2 3 3 3 2 3" xfId="2623"/>
    <cellStyle name="20% - Accent2 2 3 3 3 2 4" xfId="2624"/>
    <cellStyle name="20% - Accent2 2 3 3 3 3" xfId="2625"/>
    <cellStyle name="20% - Accent2 2 3 3 3 3 2" xfId="2626"/>
    <cellStyle name="20% - Accent2 2 3 3 3 3 2 2" xfId="2627"/>
    <cellStyle name="20% - Accent2 2 3 3 3 3 2 3" xfId="50450"/>
    <cellStyle name="20% - Accent2 2 3 3 3 3 3" xfId="2628"/>
    <cellStyle name="20% - Accent2 2 3 3 3 3 4" xfId="2629"/>
    <cellStyle name="20% - Accent2 2 3 3 3 4" xfId="2630"/>
    <cellStyle name="20% - Accent2 2 3 3 3 4 2" xfId="2631"/>
    <cellStyle name="20% - Accent2 2 3 3 3 4 3" xfId="50451"/>
    <cellStyle name="20% - Accent2 2 3 3 3 5" xfId="2632"/>
    <cellStyle name="20% - Accent2 2 3 3 3 6" xfId="2633"/>
    <cellStyle name="20% - Accent2 2 3 3 4" xfId="2634"/>
    <cellStyle name="20% - Accent2 2 3 3 4 2" xfId="2635"/>
    <cellStyle name="20% - Accent2 2 3 3 4 2 2" xfId="2636"/>
    <cellStyle name="20% - Accent2 2 3 3 4 2 3" xfId="50452"/>
    <cellStyle name="20% - Accent2 2 3 3 4 3" xfId="2637"/>
    <cellStyle name="20% - Accent2 2 3 3 4 4" xfId="2638"/>
    <cellStyle name="20% - Accent2 2 3 3 5" xfId="2639"/>
    <cellStyle name="20% - Accent2 2 3 3 5 2" xfId="2640"/>
    <cellStyle name="20% - Accent2 2 3 3 5 2 2" xfId="2641"/>
    <cellStyle name="20% - Accent2 2 3 3 5 2 3" xfId="50453"/>
    <cellStyle name="20% - Accent2 2 3 3 5 3" xfId="2642"/>
    <cellStyle name="20% - Accent2 2 3 3 5 4" xfId="2643"/>
    <cellStyle name="20% - Accent2 2 3 3 6" xfId="2644"/>
    <cellStyle name="20% - Accent2 2 3 3 6 2" xfId="2645"/>
    <cellStyle name="20% - Accent2 2 3 3 6 3" xfId="50454"/>
    <cellStyle name="20% - Accent2 2 3 3 7" xfId="2646"/>
    <cellStyle name="20% - Accent2 2 3 3 8" xfId="2647"/>
    <cellStyle name="20% - Accent2 2 3 4" xfId="2648"/>
    <cellStyle name="20% - Accent2 2 3 4 2" xfId="2649"/>
    <cellStyle name="20% - Accent2 2 3 4 2 2" xfId="2650"/>
    <cellStyle name="20% - Accent2 2 3 4 2 2 2" xfId="2651"/>
    <cellStyle name="20% - Accent2 2 3 4 2 2 2 2" xfId="2652"/>
    <cellStyle name="20% - Accent2 2 3 4 2 2 2 3" xfId="50455"/>
    <cellStyle name="20% - Accent2 2 3 4 2 2 3" xfId="2653"/>
    <cellStyle name="20% - Accent2 2 3 4 2 2 4" xfId="2654"/>
    <cellStyle name="20% - Accent2 2 3 4 2 3" xfId="2655"/>
    <cellStyle name="20% - Accent2 2 3 4 2 3 2" xfId="2656"/>
    <cellStyle name="20% - Accent2 2 3 4 2 3 2 2" xfId="2657"/>
    <cellStyle name="20% - Accent2 2 3 4 2 3 2 3" xfId="50456"/>
    <cellStyle name="20% - Accent2 2 3 4 2 3 3" xfId="2658"/>
    <cellStyle name="20% - Accent2 2 3 4 2 3 4" xfId="2659"/>
    <cellStyle name="20% - Accent2 2 3 4 2 4" xfId="2660"/>
    <cellStyle name="20% - Accent2 2 3 4 2 4 2" xfId="2661"/>
    <cellStyle name="20% - Accent2 2 3 4 2 4 3" xfId="50457"/>
    <cellStyle name="20% - Accent2 2 3 4 2 5" xfId="2662"/>
    <cellStyle name="20% - Accent2 2 3 4 2 6" xfId="2663"/>
    <cellStyle name="20% - Accent2 2 3 4 3" xfId="2664"/>
    <cellStyle name="20% - Accent2 2 3 4 3 2" xfId="2665"/>
    <cellStyle name="20% - Accent2 2 3 4 3 2 2" xfId="2666"/>
    <cellStyle name="20% - Accent2 2 3 4 3 2 3" xfId="50458"/>
    <cellStyle name="20% - Accent2 2 3 4 3 3" xfId="2667"/>
    <cellStyle name="20% - Accent2 2 3 4 3 4" xfId="2668"/>
    <cellStyle name="20% - Accent2 2 3 4 4" xfId="2669"/>
    <cellStyle name="20% - Accent2 2 3 4 4 2" xfId="2670"/>
    <cellStyle name="20% - Accent2 2 3 4 4 2 2" xfId="2671"/>
    <cellStyle name="20% - Accent2 2 3 4 4 2 3" xfId="50459"/>
    <cellStyle name="20% - Accent2 2 3 4 4 3" xfId="2672"/>
    <cellStyle name="20% - Accent2 2 3 4 4 4" xfId="2673"/>
    <cellStyle name="20% - Accent2 2 3 4 5" xfId="2674"/>
    <cellStyle name="20% - Accent2 2 3 4 5 2" xfId="2675"/>
    <cellStyle name="20% - Accent2 2 3 4 5 3" xfId="50460"/>
    <cellStyle name="20% - Accent2 2 3 4 6" xfId="2676"/>
    <cellStyle name="20% - Accent2 2 3 4 7" xfId="2677"/>
    <cellStyle name="20% - Accent2 2 3 5" xfId="2678"/>
    <cellStyle name="20% - Accent2 2 3 5 2" xfId="2679"/>
    <cellStyle name="20% - Accent2 2 3 5 2 2" xfId="2680"/>
    <cellStyle name="20% - Accent2 2 3 5 2 2 2" xfId="2681"/>
    <cellStyle name="20% - Accent2 2 3 5 2 2 3" xfId="50461"/>
    <cellStyle name="20% - Accent2 2 3 5 2 3" xfId="2682"/>
    <cellStyle name="20% - Accent2 2 3 5 2 4" xfId="2683"/>
    <cellStyle name="20% - Accent2 2 3 5 3" xfId="2684"/>
    <cellStyle name="20% - Accent2 2 3 5 3 2" xfId="2685"/>
    <cellStyle name="20% - Accent2 2 3 5 3 2 2" xfId="2686"/>
    <cellStyle name="20% - Accent2 2 3 5 3 2 3" xfId="50462"/>
    <cellStyle name="20% - Accent2 2 3 5 3 3" xfId="2687"/>
    <cellStyle name="20% - Accent2 2 3 5 3 4" xfId="2688"/>
    <cellStyle name="20% - Accent2 2 3 5 4" xfId="2689"/>
    <cellStyle name="20% - Accent2 2 3 5 4 2" xfId="2690"/>
    <cellStyle name="20% - Accent2 2 3 5 4 3" xfId="50463"/>
    <cellStyle name="20% - Accent2 2 3 5 5" xfId="2691"/>
    <cellStyle name="20% - Accent2 2 3 5 6" xfId="2692"/>
    <cellStyle name="20% - Accent2 2 3 6" xfId="2693"/>
    <cellStyle name="20% - Accent2 2 3 6 2" xfId="2694"/>
    <cellStyle name="20% - Accent2 2 3 6 2 2" xfId="2695"/>
    <cellStyle name="20% - Accent2 2 3 6 2 2 2" xfId="2696"/>
    <cellStyle name="20% - Accent2 2 3 6 2 2 3" xfId="50464"/>
    <cellStyle name="20% - Accent2 2 3 6 2 3" xfId="2697"/>
    <cellStyle name="20% - Accent2 2 3 6 2 4" xfId="2698"/>
    <cellStyle name="20% - Accent2 2 3 6 3" xfId="2699"/>
    <cellStyle name="20% - Accent2 2 3 6 3 2" xfId="2700"/>
    <cellStyle name="20% - Accent2 2 3 6 3 3" xfId="50465"/>
    <cellStyle name="20% - Accent2 2 3 6 4" xfId="2701"/>
    <cellStyle name="20% - Accent2 2 3 6 5" xfId="2702"/>
    <cellStyle name="20% - Accent2 2 3 7" xfId="2703"/>
    <cellStyle name="20% - Accent2 2 3 7 2" xfId="2704"/>
    <cellStyle name="20% - Accent2 2 3 7 2 2" xfId="2705"/>
    <cellStyle name="20% - Accent2 2 3 7 2 3" xfId="50466"/>
    <cellStyle name="20% - Accent2 2 3 7 3" xfId="2706"/>
    <cellStyle name="20% - Accent2 2 3 7 4" xfId="2707"/>
    <cellStyle name="20% - Accent2 2 3 8" xfId="2708"/>
    <cellStyle name="20% - Accent2 2 3 8 2" xfId="2709"/>
    <cellStyle name="20% - Accent2 2 3 8 2 2" xfId="2710"/>
    <cellStyle name="20% - Accent2 2 3 8 2 3" xfId="50467"/>
    <cellStyle name="20% - Accent2 2 3 8 3" xfId="2711"/>
    <cellStyle name="20% - Accent2 2 3 8 4" xfId="2712"/>
    <cellStyle name="20% - Accent2 2 3 9" xfId="2713"/>
    <cellStyle name="20% - Accent2 2 3 9 2" xfId="2714"/>
    <cellStyle name="20% - Accent2 2 3 9 3" xfId="50468"/>
    <cellStyle name="20% - Accent2 2 4" xfId="2715"/>
    <cellStyle name="20% - Accent2 2 4 10" xfId="2716"/>
    <cellStyle name="20% - Accent2 2 4 2" xfId="2717"/>
    <cellStyle name="20% - Accent2 2 4 2 2" xfId="2718"/>
    <cellStyle name="20% - Accent2 2 4 2 2 2" xfId="2719"/>
    <cellStyle name="20% - Accent2 2 4 2 2 2 2" xfId="2720"/>
    <cellStyle name="20% - Accent2 2 4 2 2 2 2 2" xfId="2721"/>
    <cellStyle name="20% - Accent2 2 4 2 2 2 2 2 2" xfId="2722"/>
    <cellStyle name="20% - Accent2 2 4 2 2 2 2 2 3" xfId="50469"/>
    <cellStyle name="20% - Accent2 2 4 2 2 2 2 3" xfId="2723"/>
    <cellStyle name="20% - Accent2 2 4 2 2 2 2 4" xfId="2724"/>
    <cellStyle name="20% - Accent2 2 4 2 2 2 3" xfId="2725"/>
    <cellStyle name="20% - Accent2 2 4 2 2 2 3 2" xfId="2726"/>
    <cellStyle name="20% - Accent2 2 4 2 2 2 3 2 2" xfId="2727"/>
    <cellStyle name="20% - Accent2 2 4 2 2 2 3 2 3" xfId="50470"/>
    <cellStyle name="20% - Accent2 2 4 2 2 2 3 3" xfId="2728"/>
    <cellStyle name="20% - Accent2 2 4 2 2 2 3 4" xfId="2729"/>
    <cellStyle name="20% - Accent2 2 4 2 2 2 4" xfId="2730"/>
    <cellStyle name="20% - Accent2 2 4 2 2 2 4 2" xfId="2731"/>
    <cellStyle name="20% - Accent2 2 4 2 2 2 4 3" xfId="50471"/>
    <cellStyle name="20% - Accent2 2 4 2 2 2 5" xfId="2732"/>
    <cellStyle name="20% - Accent2 2 4 2 2 2 6" xfId="2733"/>
    <cellStyle name="20% - Accent2 2 4 2 2 3" xfId="2734"/>
    <cellStyle name="20% - Accent2 2 4 2 2 3 2" xfId="2735"/>
    <cellStyle name="20% - Accent2 2 4 2 2 3 2 2" xfId="2736"/>
    <cellStyle name="20% - Accent2 2 4 2 2 3 2 3" xfId="50472"/>
    <cellStyle name="20% - Accent2 2 4 2 2 3 3" xfId="2737"/>
    <cellStyle name="20% - Accent2 2 4 2 2 3 4" xfId="2738"/>
    <cellStyle name="20% - Accent2 2 4 2 2 4" xfId="2739"/>
    <cellStyle name="20% - Accent2 2 4 2 2 4 2" xfId="2740"/>
    <cellStyle name="20% - Accent2 2 4 2 2 4 2 2" xfId="2741"/>
    <cellStyle name="20% - Accent2 2 4 2 2 4 2 3" xfId="50473"/>
    <cellStyle name="20% - Accent2 2 4 2 2 4 3" xfId="2742"/>
    <cellStyle name="20% - Accent2 2 4 2 2 4 4" xfId="2743"/>
    <cellStyle name="20% - Accent2 2 4 2 2 5" xfId="2744"/>
    <cellStyle name="20% - Accent2 2 4 2 2 5 2" xfId="2745"/>
    <cellStyle name="20% - Accent2 2 4 2 2 5 3" xfId="50474"/>
    <cellStyle name="20% - Accent2 2 4 2 2 6" xfId="2746"/>
    <cellStyle name="20% - Accent2 2 4 2 2 7" xfId="2747"/>
    <cellStyle name="20% - Accent2 2 4 2 3" xfId="2748"/>
    <cellStyle name="20% - Accent2 2 4 2 3 2" xfId="2749"/>
    <cellStyle name="20% - Accent2 2 4 2 3 2 2" xfId="2750"/>
    <cellStyle name="20% - Accent2 2 4 2 3 2 2 2" xfId="2751"/>
    <cellStyle name="20% - Accent2 2 4 2 3 2 2 3" xfId="50475"/>
    <cellStyle name="20% - Accent2 2 4 2 3 2 3" xfId="2752"/>
    <cellStyle name="20% - Accent2 2 4 2 3 2 4" xfId="2753"/>
    <cellStyle name="20% - Accent2 2 4 2 3 3" xfId="2754"/>
    <cellStyle name="20% - Accent2 2 4 2 3 3 2" xfId="2755"/>
    <cellStyle name="20% - Accent2 2 4 2 3 3 2 2" xfId="2756"/>
    <cellStyle name="20% - Accent2 2 4 2 3 3 2 3" xfId="50476"/>
    <cellStyle name="20% - Accent2 2 4 2 3 3 3" xfId="2757"/>
    <cellStyle name="20% - Accent2 2 4 2 3 3 4" xfId="2758"/>
    <cellStyle name="20% - Accent2 2 4 2 3 4" xfId="2759"/>
    <cellStyle name="20% - Accent2 2 4 2 3 4 2" xfId="2760"/>
    <cellStyle name="20% - Accent2 2 4 2 3 4 3" xfId="50477"/>
    <cellStyle name="20% - Accent2 2 4 2 3 5" xfId="2761"/>
    <cellStyle name="20% - Accent2 2 4 2 3 6" xfId="2762"/>
    <cellStyle name="20% - Accent2 2 4 2 4" xfId="2763"/>
    <cellStyle name="20% - Accent2 2 4 2 4 2" xfId="2764"/>
    <cellStyle name="20% - Accent2 2 4 2 4 2 2" xfId="2765"/>
    <cellStyle name="20% - Accent2 2 4 2 4 2 3" xfId="50478"/>
    <cellStyle name="20% - Accent2 2 4 2 4 3" xfId="2766"/>
    <cellStyle name="20% - Accent2 2 4 2 4 4" xfId="2767"/>
    <cellStyle name="20% - Accent2 2 4 2 5" xfId="2768"/>
    <cellStyle name="20% - Accent2 2 4 2 5 2" xfId="2769"/>
    <cellStyle name="20% - Accent2 2 4 2 5 2 2" xfId="2770"/>
    <cellStyle name="20% - Accent2 2 4 2 5 2 3" xfId="50479"/>
    <cellStyle name="20% - Accent2 2 4 2 5 3" xfId="2771"/>
    <cellStyle name="20% - Accent2 2 4 2 5 4" xfId="2772"/>
    <cellStyle name="20% - Accent2 2 4 2 6" xfId="2773"/>
    <cellStyle name="20% - Accent2 2 4 2 6 2" xfId="2774"/>
    <cellStyle name="20% - Accent2 2 4 2 6 3" xfId="50480"/>
    <cellStyle name="20% - Accent2 2 4 2 7" xfId="2775"/>
    <cellStyle name="20% - Accent2 2 4 2 8" xfId="2776"/>
    <cellStyle name="20% - Accent2 2 4 3" xfId="2777"/>
    <cellStyle name="20% - Accent2 2 4 3 2" xfId="2778"/>
    <cellStyle name="20% - Accent2 2 4 3 2 2" xfId="2779"/>
    <cellStyle name="20% - Accent2 2 4 3 2 2 2" xfId="2780"/>
    <cellStyle name="20% - Accent2 2 4 3 2 2 2 2" xfId="2781"/>
    <cellStyle name="20% - Accent2 2 4 3 2 2 2 3" xfId="50481"/>
    <cellStyle name="20% - Accent2 2 4 3 2 2 3" xfId="2782"/>
    <cellStyle name="20% - Accent2 2 4 3 2 2 4" xfId="2783"/>
    <cellStyle name="20% - Accent2 2 4 3 2 3" xfId="2784"/>
    <cellStyle name="20% - Accent2 2 4 3 2 3 2" xfId="2785"/>
    <cellStyle name="20% - Accent2 2 4 3 2 3 2 2" xfId="2786"/>
    <cellStyle name="20% - Accent2 2 4 3 2 3 2 3" xfId="50482"/>
    <cellStyle name="20% - Accent2 2 4 3 2 3 3" xfId="2787"/>
    <cellStyle name="20% - Accent2 2 4 3 2 3 4" xfId="2788"/>
    <cellStyle name="20% - Accent2 2 4 3 2 4" xfId="2789"/>
    <cellStyle name="20% - Accent2 2 4 3 2 4 2" xfId="2790"/>
    <cellStyle name="20% - Accent2 2 4 3 2 4 3" xfId="50483"/>
    <cellStyle name="20% - Accent2 2 4 3 2 5" xfId="2791"/>
    <cellStyle name="20% - Accent2 2 4 3 2 6" xfId="2792"/>
    <cellStyle name="20% - Accent2 2 4 3 3" xfId="2793"/>
    <cellStyle name="20% - Accent2 2 4 3 3 2" xfId="2794"/>
    <cellStyle name="20% - Accent2 2 4 3 3 2 2" xfId="2795"/>
    <cellStyle name="20% - Accent2 2 4 3 3 2 3" xfId="50484"/>
    <cellStyle name="20% - Accent2 2 4 3 3 3" xfId="2796"/>
    <cellStyle name="20% - Accent2 2 4 3 3 4" xfId="2797"/>
    <cellStyle name="20% - Accent2 2 4 3 4" xfId="2798"/>
    <cellStyle name="20% - Accent2 2 4 3 4 2" xfId="2799"/>
    <cellStyle name="20% - Accent2 2 4 3 4 2 2" xfId="2800"/>
    <cellStyle name="20% - Accent2 2 4 3 4 2 3" xfId="50485"/>
    <cellStyle name="20% - Accent2 2 4 3 4 3" xfId="2801"/>
    <cellStyle name="20% - Accent2 2 4 3 4 4" xfId="2802"/>
    <cellStyle name="20% - Accent2 2 4 3 5" xfId="2803"/>
    <cellStyle name="20% - Accent2 2 4 3 5 2" xfId="2804"/>
    <cellStyle name="20% - Accent2 2 4 3 5 3" xfId="50486"/>
    <cellStyle name="20% - Accent2 2 4 3 6" xfId="2805"/>
    <cellStyle name="20% - Accent2 2 4 3 7" xfId="2806"/>
    <cellStyle name="20% - Accent2 2 4 4" xfId="2807"/>
    <cellStyle name="20% - Accent2 2 4 4 2" xfId="2808"/>
    <cellStyle name="20% - Accent2 2 4 4 2 2" xfId="2809"/>
    <cellStyle name="20% - Accent2 2 4 4 2 2 2" xfId="2810"/>
    <cellStyle name="20% - Accent2 2 4 4 2 2 3" xfId="50487"/>
    <cellStyle name="20% - Accent2 2 4 4 2 3" xfId="2811"/>
    <cellStyle name="20% - Accent2 2 4 4 2 4" xfId="2812"/>
    <cellStyle name="20% - Accent2 2 4 4 3" xfId="2813"/>
    <cellStyle name="20% - Accent2 2 4 4 3 2" xfId="2814"/>
    <cellStyle name="20% - Accent2 2 4 4 3 2 2" xfId="2815"/>
    <cellStyle name="20% - Accent2 2 4 4 3 2 3" xfId="50488"/>
    <cellStyle name="20% - Accent2 2 4 4 3 3" xfId="2816"/>
    <cellStyle name="20% - Accent2 2 4 4 3 4" xfId="2817"/>
    <cellStyle name="20% - Accent2 2 4 4 4" xfId="2818"/>
    <cellStyle name="20% - Accent2 2 4 4 4 2" xfId="2819"/>
    <cellStyle name="20% - Accent2 2 4 4 4 3" xfId="50489"/>
    <cellStyle name="20% - Accent2 2 4 4 5" xfId="2820"/>
    <cellStyle name="20% - Accent2 2 4 4 6" xfId="2821"/>
    <cellStyle name="20% - Accent2 2 4 5" xfId="2822"/>
    <cellStyle name="20% - Accent2 2 4 5 2" xfId="2823"/>
    <cellStyle name="20% - Accent2 2 4 5 2 2" xfId="2824"/>
    <cellStyle name="20% - Accent2 2 4 5 2 2 2" xfId="2825"/>
    <cellStyle name="20% - Accent2 2 4 5 2 2 3" xfId="50490"/>
    <cellStyle name="20% - Accent2 2 4 5 2 3" xfId="2826"/>
    <cellStyle name="20% - Accent2 2 4 5 2 4" xfId="2827"/>
    <cellStyle name="20% - Accent2 2 4 5 3" xfId="2828"/>
    <cellStyle name="20% - Accent2 2 4 5 3 2" xfId="2829"/>
    <cellStyle name="20% - Accent2 2 4 5 3 3" xfId="50491"/>
    <cellStyle name="20% - Accent2 2 4 5 4" xfId="2830"/>
    <cellStyle name="20% - Accent2 2 4 5 5" xfId="2831"/>
    <cellStyle name="20% - Accent2 2 4 6" xfId="2832"/>
    <cellStyle name="20% - Accent2 2 4 6 2" xfId="2833"/>
    <cellStyle name="20% - Accent2 2 4 6 2 2" xfId="2834"/>
    <cellStyle name="20% - Accent2 2 4 6 2 3" xfId="50492"/>
    <cellStyle name="20% - Accent2 2 4 6 3" xfId="2835"/>
    <cellStyle name="20% - Accent2 2 4 6 4" xfId="2836"/>
    <cellStyle name="20% - Accent2 2 4 7" xfId="2837"/>
    <cellStyle name="20% - Accent2 2 4 7 2" xfId="2838"/>
    <cellStyle name="20% - Accent2 2 4 7 2 2" xfId="2839"/>
    <cellStyle name="20% - Accent2 2 4 7 2 3" xfId="50493"/>
    <cellStyle name="20% - Accent2 2 4 7 3" xfId="2840"/>
    <cellStyle name="20% - Accent2 2 4 7 4" xfId="2841"/>
    <cellStyle name="20% - Accent2 2 4 8" xfId="2842"/>
    <cellStyle name="20% - Accent2 2 4 8 2" xfId="2843"/>
    <cellStyle name="20% - Accent2 2 4 8 3" xfId="50494"/>
    <cellStyle name="20% - Accent2 2 4 9" xfId="2844"/>
    <cellStyle name="20% - Accent2 2 5" xfId="2845"/>
    <cellStyle name="20% - Accent2 2 5 10" xfId="2846"/>
    <cellStyle name="20% - Accent2 2 5 2" xfId="2847"/>
    <cellStyle name="20% - Accent2 2 5 2 2" xfId="2848"/>
    <cellStyle name="20% - Accent2 2 5 2 2 2" xfId="2849"/>
    <cellStyle name="20% - Accent2 2 5 2 2 2 2" xfId="2850"/>
    <cellStyle name="20% - Accent2 2 5 2 2 2 2 2" xfId="2851"/>
    <cellStyle name="20% - Accent2 2 5 2 2 2 2 2 2" xfId="2852"/>
    <cellStyle name="20% - Accent2 2 5 2 2 2 2 2 3" xfId="50495"/>
    <cellStyle name="20% - Accent2 2 5 2 2 2 2 3" xfId="2853"/>
    <cellStyle name="20% - Accent2 2 5 2 2 2 2 4" xfId="2854"/>
    <cellStyle name="20% - Accent2 2 5 2 2 2 3" xfId="2855"/>
    <cellStyle name="20% - Accent2 2 5 2 2 2 3 2" xfId="2856"/>
    <cellStyle name="20% - Accent2 2 5 2 2 2 3 2 2" xfId="2857"/>
    <cellStyle name="20% - Accent2 2 5 2 2 2 3 2 3" xfId="50496"/>
    <cellStyle name="20% - Accent2 2 5 2 2 2 3 3" xfId="2858"/>
    <cellStyle name="20% - Accent2 2 5 2 2 2 3 4" xfId="2859"/>
    <cellStyle name="20% - Accent2 2 5 2 2 2 4" xfId="2860"/>
    <cellStyle name="20% - Accent2 2 5 2 2 2 4 2" xfId="2861"/>
    <cellStyle name="20% - Accent2 2 5 2 2 2 4 3" xfId="50497"/>
    <cellStyle name="20% - Accent2 2 5 2 2 2 5" xfId="2862"/>
    <cellStyle name="20% - Accent2 2 5 2 2 2 6" xfId="2863"/>
    <cellStyle name="20% - Accent2 2 5 2 2 3" xfId="2864"/>
    <cellStyle name="20% - Accent2 2 5 2 2 3 2" xfId="2865"/>
    <cellStyle name="20% - Accent2 2 5 2 2 3 2 2" xfId="2866"/>
    <cellStyle name="20% - Accent2 2 5 2 2 3 2 3" xfId="50498"/>
    <cellStyle name="20% - Accent2 2 5 2 2 3 3" xfId="2867"/>
    <cellStyle name="20% - Accent2 2 5 2 2 3 4" xfId="2868"/>
    <cellStyle name="20% - Accent2 2 5 2 2 4" xfId="2869"/>
    <cellStyle name="20% - Accent2 2 5 2 2 4 2" xfId="2870"/>
    <cellStyle name="20% - Accent2 2 5 2 2 4 2 2" xfId="2871"/>
    <cellStyle name="20% - Accent2 2 5 2 2 4 2 3" xfId="50499"/>
    <cellStyle name="20% - Accent2 2 5 2 2 4 3" xfId="2872"/>
    <cellStyle name="20% - Accent2 2 5 2 2 4 4" xfId="2873"/>
    <cellStyle name="20% - Accent2 2 5 2 2 5" xfId="2874"/>
    <cellStyle name="20% - Accent2 2 5 2 2 5 2" xfId="2875"/>
    <cellStyle name="20% - Accent2 2 5 2 2 5 3" xfId="50500"/>
    <cellStyle name="20% - Accent2 2 5 2 2 6" xfId="2876"/>
    <cellStyle name="20% - Accent2 2 5 2 2 7" xfId="2877"/>
    <cellStyle name="20% - Accent2 2 5 2 3" xfId="2878"/>
    <cellStyle name="20% - Accent2 2 5 2 3 2" xfId="2879"/>
    <cellStyle name="20% - Accent2 2 5 2 3 2 2" xfId="2880"/>
    <cellStyle name="20% - Accent2 2 5 2 3 2 2 2" xfId="2881"/>
    <cellStyle name="20% - Accent2 2 5 2 3 2 2 3" xfId="50501"/>
    <cellStyle name="20% - Accent2 2 5 2 3 2 3" xfId="2882"/>
    <cellStyle name="20% - Accent2 2 5 2 3 2 4" xfId="2883"/>
    <cellStyle name="20% - Accent2 2 5 2 3 3" xfId="2884"/>
    <cellStyle name="20% - Accent2 2 5 2 3 3 2" xfId="2885"/>
    <cellStyle name="20% - Accent2 2 5 2 3 3 2 2" xfId="2886"/>
    <cellStyle name="20% - Accent2 2 5 2 3 3 2 3" xfId="50502"/>
    <cellStyle name="20% - Accent2 2 5 2 3 3 3" xfId="2887"/>
    <cellStyle name="20% - Accent2 2 5 2 3 3 4" xfId="2888"/>
    <cellStyle name="20% - Accent2 2 5 2 3 4" xfId="2889"/>
    <cellStyle name="20% - Accent2 2 5 2 3 4 2" xfId="2890"/>
    <cellStyle name="20% - Accent2 2 5 2 3 4 3" xfId="50503"/>
    <cellStyle name="20% - Accent2 2 5 2 3 5" xfId="2891"/>
    <cellStyle name="20% - Accent2 2 5 2 3 6" xfId="2892"/>
    <cellStyle name="20% - Accent2 2 5 2 4" xfId="2893"/>
    <cellStyle name="20% - Accent2 2 5 2 4 2" xfId="2894"/>
    <cellStyle name="20% - Accent2 2 5 2 4 2 2" xfId="2895"/>
    <cellStyle name="20% - Accent2 2 5 2 4 2 3" xfId="50504"/>
    <cellStyle name="20% - Accent2 2 5 2 4 3" xfId="2896"/>
    <cellStyle name="20% - Accent2 2 5 2 4 4" xfId="2897"/>
    <cellStyle name="20% - Accent2 2 5 2 5" xfId="2898"/>
    <cellStyle name="20% - Accent2 2 5 2 5 2" xfId="2899"/>
    <cellStyle name="20% - Accent2 2 5 2 5 2 2" xfId="2900"/>
    <cellStyle name="20% - Accent2 2 5 2 5 2 3" xfId="50505"/>
    <cellStyle name="20% - Accent2 2 5 2 5 3" xfId="2901"/>
    <cellStyle name="20% - Accent2 2 5 2 5 4" xfId="2902"/>
    <cellStyle name="20% - Accent2 2 5 2 6" xfId="2903"/>
    <cellStyle name="20% - Accent2 2 5 2 6 2" xfId="2904"/>
    <cellStyle name="20% - Accent2 2 5 2 6 3" xfId="50506"/>
    <cellStyle name="20% - Accent2 2 5 2 7" xfId="2905"/>
    <cellStyle name="20% - Accent2 2 5 2 8" xfId="2906"/>
    <cellStyle name="20% - Accent2 2 5 3" xfId="2907"/>
    <cellStyle name="20% - Accent2 2 5 3 2" xfId="2908"/>
    <cellStyle name="20% - Accent2 2 5 3 2 2" xfId="2909"/>
    <cellStyle name="20% - Accent2 2 5 3 2 2 2" xfId="2910"/>
    <cellStyle name="20% - Accent2 2 5 3 2 2 2 2" xfId="2911"/>
    <cellStyle name="20% - Accent2 2 5 3 2 2 2 3" xfId="50507"/>
    <cellStyle name="20% - Accent2 2 5 3 2 2 3" xfId="2912"/>
    <cellStyle name="20% - Accent2 2 5 3 2 2 4" xfId="2913"/>
    <cellStyle name="20% - Accent2 2 5 3 2 3" xfId="2914"/>
    <cellStyle name="20% - Accent2 2 5 3 2 3 2" xfId="2915"/>
    <cellStyle name="20% - Accent2 2 5 3 2 3 2 2" xfId="2916"/>
    <cellStyle name="20% - Accent2 2 5 3 2 3 2 3" xfId="50508"/>
    <cellStyle name="20% - Accent2 2 5 3 2 3 3" xfId="2917"/>
    <cellStyle name="20% - Accent2 2 5 3 2 3 4" xfId="2918"/>
    <cellStyle name="20% - Accent2 2 5 3 2 4" xfId="2919"/>
    <cellStyle name="20% - Accent2 2 5 3 2 4 2" xfId="2920"/>
    <cellStyle name="20% - Accent2 2 5 3 2 4 3" xfId="50509"/>
    <cellStyle name="20% - Accent2 2 5 3 2 5" xfId="2921"/>
    <cellStyle name="20% - Accent2 2 5 3 2 6" xfId="2922"/>
    <cellStyle name="20% - Accent2 2 5 3 3" xfId="2923"/>
    <cellStyle name="20% - Accent2 2 5 3 3 2" xfId="2924"/>
    <cellStyle name="20% - Accent2 2 5 3 3 2 2" xfId="2925"/>
    <cellStyle name="20% - Accent2 2 5 3 3 2 3" xfId="50510"/>
    <cellStyle name="20% - Accent2 2 5 3 3 3" xfId="2926"/>
    <cellStyle name="20% - Accent2 2 5 3 3 4" xfId="2927"/>
    <cellStyle name="20% - Accent2 2 5 3 4" xfId="2928"/>
    <cellStyle name="20% - Accent2 2 5 3 4 2" xfId="2929"/>
    <cellStyle name="20% - Accent2 2 5 3 4 2 2" xfId="2930"/>
    <cellStyle name="20% - Accent2 2 5 3 4 2 3" xfId="50511"/>
    <cellStyle name="20% - Accent2 2 5 3 4 3" xfId="2931"/>
    <cellStyle name="20% - Accent2 2 5 3 4 4" xfId="2932"/>
    <cellStyle name="20% - Accent2 2 5 3 5" xfId="2933"/>
    <cellStyle name="20% - Accent2 2 5 3 5 2" xfId="2934"/>
    <cellStyle name="20% - Accent2 2 5 3 5 3" xfId="50512"/>
    <cellStyle name="20% - Accent2 2 5 3 6" xfId="2935"/>
    <cellStyle name="20% - Accent2 2 5 3 7" xfId="2936"/>
    <cellStyle name="20% - Accent2 2 5 4" xfId="2937"/>
    <cellStyle name="20% - Accent2 2 5 4 2" xfId="2938"/>
    <cellStyle name="20% - Accent2 2 5 4 2 2" xfId="2939"/>
    <cellStyle name="20% - Accent2 2 5 4 2 2 2" xfId="2940"/>
    <cellStyle name="20% - Accent2 2 5 4 2 2 3" xfId="50513"/>
    <cellStyle name="20% - Accent2 2 5 4 2 3" xfId="2941"/>
    <cellStyle name="20% - Accent2 2 5 4 2 4" xfId="2942"/>
    <cellStyle name="20% - Accent2 2 5 4 3" xfId="2943"/>
    <cellStyle name="20% - Accent2 2 5 4 3 2" xfId="2944"/>
    <cellStyle name="20% - Accent2 2 5 4 3 2 2" xfId="2945"/>
    <cellStyle name="20% - Accent2 2 5 4 3 2 3" xfId="50514"/>
    <cellStyle name="20% - Accent2 2 5 4 3 3" xfId="2946"/>
    <cellStyle name="20% - Accent2 2 5 4 3 4" xfId="2947"/>
    <cellStyle name="20% - Accent2 2 5 4 4" xfId="2948"/>
    <cellStyle name="20% - Accent2 2 5 4 4 2" xfId="2949"/>
    <cellStyle name="20% - Accent2 2 5 4 4 3" xfId="50515"/>
    <cellStyle name="20% - Accent2 2 5 4 5" xfId="2950"/>
    <cellStyle name="20% - Accent2 2 5 4 6" xfId="2951"/>
    <cellStyle name="20% - Accent2 2 5 5" xfId="2952"/>
    <cellStyle name="20% - Accent2 2 5 5 2" xfId="2953"/>
    <cellStyle name="20% - Accent2 2 5 5 2 2" xfId="2954"/>
    <cellStyle name="20% - Accent2 2 5 5 2 2 2" xfId="2955"/>
    <cellStyle name="20% - Accent2 2 5 5 2 2 3" xfId="50516"/>
    <cellStyle name="20% - Accent2 2 5 5 2 3" xfId="2956"/>
    <cellStyle name="20% - Accent2 2 5 5 2 4" xfId="2957"/>
    <cellStyle name="20% - Accent2 2 5 5 3" xfId="2958"/>
    <cellStyle name="20% - Accent2 2 5 5 3 2" xfId="2959"/>
    <cellStyle name="20% - Accent2 2 5 5 3 3" xfId="50517"/>
    <cellStyle name="20% - Accent2 2 5 5 4" xfId="2960"/>
    <cellStyle name="20% - Accent2 2 5 5 5" xfId="2961"/>
    <cellStyle name="20% - Accent2 2 5 6" xfId="2962"/>
    <cellStyle name="20% - Accent2 2 5 6 2" xfId="2963"/>
    <cellStyle name="20% - Accent2 2 5 6 2 2" xfId="2964"/>
    <cellStyle name="20% - Accent2 2 5 6 2 3" xfId="50518"/>
    <cellStyle name="20% - Accent2 2 5 6 3" xfId="2965"/>
    <cellStyle name="20% - Accent2 2 5 6 4" xfId="2966"/>
    <cellStyle name="20% - Accent2 2 5 7" xfId="2967"/>
    <cellStyle name="20% - Accent2 2 5 7 2" xfId="2968"/>
    <cellStyle name="20% - Accent2 2 5 7 2 2" xfId="2969"/>
    <cellStyle name="20% - Accent2 2 5 7 2 3" xfId="50519"/>
    <cellStyle name="20% - Accent2 2 5 7 3" xfId="2970"/>
    <cellStyle name="20% - Accent2 2 5 7 4" xfId="2971"/>
    <cellStyle name="20% - Accent2 2 5 8" xfId="2972"/>
    <cellStyle name="20% - Accent2 2 5 8 2" xfId="2973"/>
    <cellStyle name="20% - Accent2 2 5 8 3" xfId="50520"/>
    <cellStyle name="20% - Accent2 2 5 9" xfId="2974"/>
    <cellStyle name="20% - Accent2 2 6" xfId="2975"/>
    <cellStyle name="20% - Accent2 2 6 10" xfId="2976"/>
    <cellStyle name="20% - Accent2 2 6 2" xfId="2977"/>
    <cellStyle name="20% - Accent2 2 6 2 2" xfId="2978"/>
    <cellStyle name="20% - Accent2 2 6 2 2 2" xfId="2979"/>
    <cellStyle name="20% - Accent2 2 6 2 2 2 2" xfId="2980"/>
    <cellStyle name="20% - Accent2 2 6 2 2 2 2 2" xfId="2981"/>
    <cellStyle name="20% - Accent2 2 6 2 2 2 2 2 2" xfId="2982"/>
    <cellStyle name="20% - Accent2 2 6 2 2 2 2 2 3" xfId="50521"/>
    <cellStyle name="20% - Accent2 2 6 2 2 2 2 3" xfId="2983"/>
    <cellStyle name="20% - Accent2 2 6 2 2 2 2 4" xfId="2984"/>
    <cellStyle name="20% - Accent2 2 6 2 2 2 3" xfId="2985"/>
    <cellStyle name="20% - Accent2 2 6 2 2 2 3 2" xfId="2986"/>
    <cellStyle name="20% - Accent2 2 6 2 2 2 3 2 2" xfId="2987"/>
    <cellStyle name="20% - Accent2 2 6 2 2 2 3 2 3" xfId="50522"/>
    <cellStyle name="20% - Accent2 2 6 2 2 2 3 3" xfId="2988"/>
    <cellStyle name="20% - Accent2 2 6 2 2 2 3 4" xfId="2989"/>
    <cellStyle name="20% - Accent2 2 6 2 2 2 4" xfId="2990"/>
    <cellStyle name="20% - Accent2 2 6 2 2 2 4 2" xfId="2991"/>
    <cellStyle name="20% - Accent2 2 6 2 2 2 4 3" xfId="50523"/>
    <cellStyle name="20% - Accent2 2 6 2 2 2 5" xfId="2992"/>
    <cellStyle name="20% - Accent2 2 6 2 2 2 6" xfId="2993"/>
    <cellStyle name="20% - Accent2 2 6 2 2 3" xfId="2994"/>
    <cellStyle name="20% - Accent2 2 6 2 2 3 2" xfId="2995"/>
    <cellStyle name="20% - Accent2 2 6 2 2 3 2 2" xfId="2996"/>
    <cellStyle name="20% - Accent2 2 6 2 2 3 2 3" xfId="50524"/>
    <cellStyle name="20% - Accent2 2 6 2 2 3 3" xfId="2997"/>
    <cellStyle name="20% - Accent2 2 6 2 2 3 4" xfId="2998"/>
    <cellStyle name="20% - Accent2 2 6 2 2 4" xfId="2999"/>
    <cellStyle name="20% - Accent2 2 6 2 2 4 2" xfId="3000"/>
    <cellStyle name="20% - Accent2 2 6 2 2 4 2 2" xfId="3001"/>
    <cellStyle name="20% - Accent2 2 6 2 2 4 2 3" xfId="50525"/>
    <cellStyle name="20% - Accent2 2 6 2 2 4 3" xfId="3002"/>
    <cellStyle name="20% - Accent2 2 6 2 2 4 4" xfId="3003"/>
    <cellStyle name="20% - Accent2 2 6 2 2 5" xfId="3004"/>
    <cellStyle name="20% - Accent2 2 6 2 2 5 2" xfId="3005"/>
    <cellStyle name="20% - Accent2 2 6 2 2 5 3" xfId="50526"/>
    <cellStyle name="20% - Accent2 2 6 2 2 6" xfId="3006"/>
    <cellStyle name="20% - Accent2 2 6 2 2 7" xfId="3007"/>
    <cellStyle name="20% - Accent2 2 6 2 3" xfId="3008"/>
    <cellStyle name="20% - Accent2 2 6 2 3 2" xfId="3009"/>
    <cellStyle name="20% - Accent2 2 6 2 3 2 2" xfId="3010"/>
    <cellStyle name="20% - Accent2 2 6 2 3 2 2 2" xfId="3011"/>
    <cellStyle name="20% - Accent2 2 6 2 3 2 2 3" xfId="50527"/>
    <cellStyle name="20% - Accent2 2 6 2 3 2 3" xfId="3012"/>
    <cellStyle name="20% - Accent2 2 6 2 3 2 4" xfId="3013"/>
    <cellStyle name="20% - Accent2 2 6 2 3 3" xfId="3014"/>
    <cellStyle name="20% - Accent2 2 6 2 3 3 2" xfId="3015"/>
    <cellStyle name="20% - Accent2 2 6 2 3 3 2 2" xfId="3016"/>
    <cellStyle name="20% - Accent2 2 6 2 3 3 2 3" xfId="50528"/>
    <cellStyle name="20% - Accent2 2 6 2 3 3 3" xfId="3017"/>
    <cellStyle name="20% - Accent2 2 6 2 3 3 4" xfId="3018"/>
    <cellStyle name="20% - Accent2 2 6 2 3 4" xfId="3019"/>
    <cellStyle name="20% - Accent2 2 6 2 3 4 2" xfId="3020"/>
    <cellStyle name="20% - Accent2 2 6 2 3 4 3" xfId="50529"/>
    <cellStyle name="20% - Accent2 2 6 2 3 5" xfId="3021"/>
    <cellStyle name="20% - Accent2 2 6 2 3 6" xfId="3022"/>
    <cellStyle name="20% - Accent2 2 6 2 4" xfId="3023"/>
    <cellStyle name="20% - Accent2 2 6 2 4 2" xfId="3024"/>
    <cellStyle name="20% - Accent2 2 6 2 4 2 2" xfId="3025"/>
    <cellStyle name="20% - Accent2 2 6 2 4 2 3" xfId="50530"/>
    <cellStyle name="20% - Accent2 2 6 2 4 3" xfId="3026"/>
    <cellStyle name="20% - Accent2 2 6 2 4 4" xfId="3027"/>
    <cellStyle name="20% - Accent2 2 6 2 5" xfId="3028"/>
    <cellStyle name="20% - Accent2 2 6 2 5 2" xfId="3029"/>
    <cellStyle name="20% - Accent2 2 6 2 5 2 2" xfId="3030"/>
    <cellStyle name="20% - Accent2 2 6 2 5 2 3" xfId="50531"/>
    <cellStyle name="20% - Accent2 2 6 2 5 3" xfId="3031"/>
    <cellStyle name="20% - Accent2 2 6 2 5 4" xfId="3032"/>
    <cellStyle name="20% - Accent2 2 6 2 6" xfId="3033"/>
    <cellStyle name="20% - Accent2 2 6 2 6 2" xfId="3034"/>
    <cellStyle name="20% - Accent2 2 6 2 6 3" xfId="50532"/>
    <cellStyle name="20% - Accent2 2 6 2 7" xfId="3035"/>
    <cellStyle name="20% - Accent2 2 6 2 8" xfId="3036"/>
    <cellStyle name="20% - Accent2 2 6 3" xfId="3037"/>
    <cellStyle name="20% - Accent2 2 6 3 2" xfId="3038"/>
    <cellStyle name="20% - Accent2 2 6 3 2 2" xfId="3039"/>
    <cellStyle name="20% - Accent2 2 6 3 2 2 2" xfId="3040"/>
    <cellStyle name="20% - Accent2 2 6 3 2 2 2 2" xfId="3041"/>
    <cellStyle name="20% - Accent2 2 6 3 2 2 2 3" xfId="50533"/>
    <cellStyle name="20% - Accent2 2 6 3 2 2 3" xfId="3042"/>
    <cellStyle name="20% - Accent2 2 6 3 2 2 4" xfId="3043"/>
    <cellStyle name="20% - Accent2 2 6 3 2 3" xfId="3044"/>
    <cellStyle name="20% - Accent2 2 6 3 2 3 2" xfId="3045"/>
    <cellStyle name="20% - Accent2 2 6 3 2 3 2 2" xfId="3046"/>
    <cellStyle name="20% - Accent2 2 6 3 2 3 2 3" xfId="50534"/>
    <cellStyle name="20% - Accent2 2 6 3 2 3 3" xfId="3047"/>
    <cellStyle name="20% - Accent2 2 6 3 2 3 4" xfId="3048"/>
    <cellStyle name="20% - Accent2 2 6 3 2 4" xfId="3049"/>
    <cellStyle name="20% - Accent2 2 6 3 2 4 2" xfId="3050"/>
    <cellStyle name="20% - Accent2 2 6 3 2 4 3" xfId="50535"/>
    <cellStyle name="20% - Accent2 2 6 3 2 5" xfId="3051"/>
    <cellStyle name="20% - Accent2 2 6 3 2 6" xfId="3052"/>
    <cellStyle name="20% - Accent2 2 6 3 3" xfId="3053"/>
    <cellStyle name="20% - Accent2 2 6 3 3 2" xfId="3054"/>
    <cellStyle name="20% - Accent2 2 6 3 3 2 2" xfId="3055"/>
    <cellStyle name="20% - Accent2 2 6 3 3 2 3" xfId="50536"/>
    <cellStyle name="20% - Accent2 2 6 3 3 3" xfId="3056"/>
    <cellStyle name="20% - Accent2 2 6 3 3 4" xfId="3057"/>
    <cellStyle name="20% - Accent2 2 6 3 4" xfId="3058"/>
    <cellStyle name="20% - Accent2 2 6 3 4 2" xfId="3059"/>
    <cellStyle name="20% - Accent2 2 6 3 4 2 2" xfId="3060"/>
    <cellStyle name="20% - Accent2 2 6 3 4 2 3" xfId="50537"/>
    <cellStyle name="20% - Accent2 2 6 3 4 3" xfId="3061"/>
    <cellStyle name="20% - Accent2 2 6 3 4 4" xfId="3062"/>
    <cellStyle name="20% - Accent2 2 6 3 5" xfId="3063"/>
    <cellStyle name="20% - Accent2 2 6 3 5 2" xfId="3064"/>
    <cellStyle name="20% - Accent2 2 6 3 5 3" xfId="50538"/>
    <cellStyle name="20% - Accent2 2 6 3 6" xfId="3065"/>
    <cellStyle name="20% - Accent2 2 6 3 7" xfId="3066"/>
    <cellStyle name="20% - Accent2 2 6 4" xfId="3067"/>
    <cellStyle name="20% - Accent2 2 6 4 2" xfId="3068"/>
    <cellStyle name="20% - Accent2 2 6 4 2 2" xfId="3069"/>
    <cellStyle name="20% - Accent2 2 6 4 2 2 2" xfId="3070"/>
    <cellStyle name="20% - Accent2 2 6 4 2 2 3" xfId="50539"/>
    <cellStyle name="20% - Accent2 2 6 4 2 3" xfId="3071"/>
    <cellStyle name="20% - Accent2 2 6 4 2 4" xfId="3072"/>
    <cellStyle name="20% - Accent2 2 6 4 3" xfId="3073"/>
    <cellStyle name="20% - Accent2 2 6 4 3 2" xfId="3074"/>
    <cellStyle name="20% - Accent2 2 6 4 3 2 2" xfId="3075"/>
    <cellStyle name="20% - Accent2 2 6 4 3 2 3" xfId="50540"/>
    <cellStyle name="20% - Accent2 2 6 4 3 3" xfId="3076"/>
    <cellStyle name="20% - Accent2 2 6 4 3 4" xfId="3077"/>
    <cellStyle name="20% - Accent2 2 6 4 4" xfId="3078"/>
    <cellStyle name="20% - Accent2 2 6 4 4 2" xfId="3079"/>
    <cellStyle name="20% - Accent2 2 6 4 4 3" xfId="50541"/>
    <cellStyle name="20% - Accent2 2 6 4 5" xfId="3080"/>
    <cellStyle name="20% - Accent2 2 6 4 6" xfId="3081"/>
    <cellStyle name="20% - Accent2 2 6 5" xfId="3082"/>
    <cellStyle name="20% - Accent2 2 6 5 2" xfId="3083"/>
    <cellStyle name="20% - Accent2 2 6 5 2 2" xfId="3084"/>
    <cellStyle name="20% - Accent2 2 6 5 2 2 2" xfId="3085"/>
    <cellStyle name="20% - Accent2 2 6 5 2 2 3" xfId="50542"/>
    <cellStyle name="20% - Accent2 2 6 5 2 3" xfId="3086"/>
    <cellStyle name="20% - Accent2 2 6 5 2 4" xfId="3087"/>
    <cellStyle name="20% - Accent2 2 6 5 3" xfId="3088"/>
    <cellStyle name="20% - Accent2 2 6 5 3 2" xfId="3089"/>
    <cellStyle name="20% - Accent2 2 6 5 3 3" xfId="50543"/>
    <cellStyle name="20% - Accent2 2 6 5 4" xfId="3090"/>
    <cellStyle name="20% - Accent2 2 6 5 5" xfId="3091"/>
    <cellStyle name="20% - Accent2 2 6 6" xfId="3092"/>
    <cellStyle name="20% - Accent2 2 6 6 2" xfId="3093"/>
    <cellStyle name="20% - Accent2 2 6 6 2 2" xfId="3094"/>
    <cellStyle name="20% - Accent2 2 6 6 2 3" xfId="50544"/>
    <cellStyle name="20% - Accent2 2 6 6 3" xfId="3095"/>
    <cellStyle name="20% - Accent2 2 6 6 4" xfId="3096"/>
    <cellStyle name="20% - Accent2 2 6 7" xfId="3097"/>
    <cellStyle name="20% - Accent2 2 6 7 2" xfId="3098"/>
    <cellStyle name="20% - Accent2 2 6 7 2 2" xfId="3099"/>
    <cellStyle name="20% - Accent2 2 6 7 2 3" xfId="50545"/>
    <cellStyle name="20% - Accent2 2 6 7 3" xfId="3100"/>
    <cellStyle name="20% - Accent2 2 6 7 4" xfId="3101"/>
    <cellStyle name="20% - Accent2 2 6 8" xfId="3102"/>
    <cellStyle name="20% - Accent2 2 6 8 2" xfId="3103"/>
    <cellStyle name="20% - Accent2 2 6 8 3" xfId="50546"/>
    <cellStyle name="20% - Accent2 2 6 9" xfId="3104"/>
    <cellStyle name="20% - Accent2 2 7" xfId="3105"/>
    <cellStyle name="20% - Accent2 2 7 2" xfId="3106"/>
    <cellStyle name="20% - Accent2 2 7 2 2" xfId="3107"/>
    <cellStyle name="20% - Accent2 2 7 2 2 2" xfId="3108"/>
    <cellStyle name="20% - Accent2 2 7 2 2 2 2" xfId="3109"/>
    <cellStyle name="20% - Accent2 2 7 2 2 2 2 2" xfId="3110"/>
    <cellStyle name="20% - Accent2 2 7 2 2 2 2 3" xfId="50547"/>
    <cellStyle name="20% - Accent2 2 7 2 2 2 3" xfId="3111"/>
    <cellStyle name="20% - Accent2 2 7 2 2 2 4" xfId="3112"/>
    <cellStyle name="20% - Accent2 2 7 2 2 3" xfId="3113"/>
    <cellStyle name="20% - Accent2 2 7 2 2 3 2" xfId="3114"/>
    <cellStyle name="20% - Accent2 2 7 2 2 3 2 2" xfId="3115"/>
    <cellStyle name="20% - Accent2 2 7 2 2 3 2 3" xfId="50548"/>
    <cellStyle name="20% - Accent2 2 7 2 2 3 3" xfId="3116"/>
    <cellStyle name="20% - Accent2 2 7 2 2 3 4" xfId="3117"/>
    <cellStyle name="20% - Accent2 2 7 2 2 4" xfId="3118"/>
    <cellStyle name="20% - Accent2 2 7 2 2 4 2" xfId="3119"/>
    <cellStyle name="20% - Accent2 2 7 2 2 4 3" xfId="50549"/>
    <cellStyle name="20% - Accent2 2 7 2 2 5" xfId="3120"/>
    <cellStyle name="20% - Accent2 2 7 2 2 6" xfId="3121"/>
    <cellStyle name="20% - Accent2 2 7 2 3" xfId="3122"/>
    <cellStyle name="20% - Accent2 2 7 2 3 2" xfId="3123"/>
    <cellStyle name="20% - Accent2 2 7 2 3 2 2" xfId="3124"/>
    <cellStyle name="20% - Accent2 2 7 2 3 2 3" xfId="50550"/>
    <cellStyle name="20% - Accent2 2 7 2 3 3" xfId="3125"/>
    <cellStyle name="20% - Accent2 2 7 2 3 4" xfId="3126"/>
    <cellStyle name="20% - Accent2 2 7 2 4" xfId="3127"/>
    <cellStyle name="20% - Accent2 2 7 2 4 2" xfId="3128"/>
    <cellStyle name="20% - Accent2 2 7 2 4 2 2" xfId="3129"/>
    <cellStyle name="20% - Accent2 2 7 2 4 2 3" xfId="50551"/>
    <cellStyle name="20% - Accent2 2 7 2 4 3" xfId="3130"/>
    <cellStyle name="20% - Accent2 2 7 2 4 4" xfId="3131"/>
    <cellStyle name="20% - Accent2 2 7 2 5" xfId="3132"/>
    <cellStyle name="20% - Accent2 2 7 2 5 2" xfId="3133"/>
    <cellStyle name="20% - Accent2 2 7 2 5 3" xfId="50552"/>
    <cellStyle name="20% - Accent2 2 7 2 6" xfId="3134"/>
    <cellStyle name="20% - Accent2 2 7 2 7" xfId="3135"/>
    <cellStyle name="20% - Accent2 2 7 3" xfId="3136"/>
    <cellStyle name="20% - Accent2 2 7 3 2" xfId="3137"/>
    <cellStyle name="20% - Accent2 2 7 3 2 2" xfId="3138"/>
    <cellStyle name="20% - Accent2 2 7 3 2 2 2" xfId="3139"/>
    <cellStyle name="20% - Accent2 2 7 3 2 2 3" xfId="50553"/>
    <cellStyle name="20% - Accent2 2 7 3 2 3" xfId="3140"/>
    <cellStyle name="20% - Accent2 2 7 3 2 4" xfId="3141"/>
    <cellStyle name="20% - Accent2 2 7 3 3" xfId="3142"/>
    <cellStyle name="20% - Accent2 2 7 3 3 2" xfId="3143"/>
    <cellStyle name="20% - Accent2 2 7 3 3 2 2" xfId="3144"/>
    <cellStyle name="20% - Accent2 2 7 3 3 2 3" xfId="50554"/>
    <cellStyle name="20% - Accent2 2 7 3 3 3" xfId="3145"/>
    <cellStyle name="20% - Accent2 2 7 3 3 4" xfId="3146"/>
    <cellStyle name="20% - Accent2 2 7 3 4" xfId="3147"/>
    <cellStyle name="20% - Accent2 2 7 3 4 2" xfId="3148"/>
    <cellStyle name="20% - Accent2 2 7 3 4 3" xfId="50555"/>
    <cellStyle name="20% - Accent2 2 7 3 5" xfId="3149"/>
    <cellStyle name="20% - Accent2 2 7 3 6" xfId="3150"/>
    <cellStyle name="20% - Accent2 2 7 4" xfId="3151"/>
    <cellStyle name="20% - Accent2 2 7 4 2" xfId="3152"/>
    <cellStyle name="20% - Accent2 2 7 4 2 2" xfId="3153"/>
    <cellStyle name="20% - Accent2 2 7 4 2 3" xfId="50556"/>
    <cellStyle name="20% - Accent2 2 7 4 3" xfId="3154"/>
    <cellStyle name="20% - Accent2 2 7 4 4" xfId="3155"/>
    <cellStyle name="20% - Accent2 2 7 5" xfId="3156"/>
    <cellStyle name="20% - Accent2 2 7 5 2" xfId="3157"/>
    <cellStyle name="20% - Accent2 2 7 5 2 2" xfId="3158"/>
    <cellStyle name="20% - Accent2 2 7 5 2 3" xfId="50557"/>
    <cellStyle name="20% - Accent2 2 7 5 3" xfId="3159"/>
    <cellStyle name="20% - Accent2 2 7 5 4" xfId="3160"/>
    <cellStyle name="20% - Accent2 2 7 6" xfId="3161"/>
    <cellStyle name="20% - Accent2 2 7 6 2" xfId="3162"/>
    <cellStyle name="20% - Accent2 2 7 6 3" xfId="50558"/>
    <cellStyle name="20% - Accent2 2 7 7" xfId="3163"/>
    <cellStyle name="20% - Accent2 2 7 8" xfId="3164"/>
    <cellStyle name="20% - Accent2 2 8" xfId="3165"/>
    <cellStyle name="20% - Accent2 2 8 2" xfId="3166"/>
    <cellStyle name="20% - Accent2 2 8 2 2" xfId="3167"/>
    <cellStyle name="20% - Accent2 2 8 2 2 2" xfId="3168"/>
    <cellStyle name="20% - Accent2 2 8 2 2 2 2" xfId="3169"/>
    <cellStyle name="20% - Accent2 2 8 2 2 2 3" xfId="50559"/>
    <cellStyle name="20% - Accent2 2 8 2 2 3" xfId="3170"/>
    <cellStyle name="20% - Accent2 2 8 2 2 4" xfId="3171"/>
    <cellStyle name="20% - Accent2 2 8 2 3" xfId="3172"/>
    <cellStyle name="20% - Accent2 2 8 2 3 2" xfId="3173"/>
    <cellStyle name="20% - Accent2 2 8 2 3 2 2" xfId="3174"/>
    <cellStyle name="20% - Accent2 2 8 2 3 2 3" xfId="50560"/>
    <cellStyle name="20% - Accent2 2 8 2 3 3" xfId="3175"/>
    <cellStyle name="20% - Accent2 2 8 2 3 4" xfId="3176"/>
    <cellStyle name="20% - Accent2 2 8 2 4" xfId="3177"/>
    <cellStyle name="20% - Accent2 2 8 2 4 2" xfId="3178"/>
    <cellStyle name="20% - Accent2 2 8 2 4 3" xfId="50561"/>
    <cellStyle name="20% - Accent2 2 8 2 5" xfId="3179"/>
    <cellStyle name="20% - Accent2 2 8 2 6" xfId="3180"/>
    <cellStyle name="20% - Accent2 2 8 3" xfId="3181"/>
    <cellStyle name="20% - Accent2 2 8 3 2" xfId="3182"/>
    <cellStyle name="20% - Accent2 2 8 3 2 2" xfId="3183"/>
    <cellStyle name="20% - Accent2 2 8 3 2 3" xfId="50562"/>
    <cellStyle name="20% - Accent2 2 8 3 3" xfId="3184"/>
    <cellStyle name="20% - Accent2 2 8 3 4" xfId="3185"/>
    <cellStyle name="20% - Accent2 2 8 4" xfId="3186"/>
    <cellStyle name="20% - Accent2 2 8 4 2" xfId="3187"/>
    <cellStyle name="20% - Accent2 2 8 4 2 2" xfId="3188"/>
    <cellStyle name="20% - Accent2 2 8 4 2 3" xfId="50563"/>
    <cellStyle name="20% - Accent2 2 8 4 3" xfId="3189"/>
    <cellStyle name="20% - Accent2 2 8 4 4" xfId="3190"/>
    <cellStyle name="20% - Accent2 2 8 5" xfId="3191"/>
    <cellStyle name="20% - Accent2 2 8 5 2" xfId="3192"/>
    <cellStyle name="20% - Accent2 2 8 5 3" xfId="50564"/>
    <cellStyle name="20% - Accent2 2 8 6" xfId="3193"/>
    <cellStyle name="20% - Accent2 2 8 7" xfId="3194"/>
    <cellStyle name="20% - Accent2 2 9" xfId="3195"/>
    <cellStyle name="20% - Accent2 2 9 2" xfId="3196"/>
    <cellStyle name="20% - Accent2 2 9 2 2" xfId="3197"/>
    <cellStyle name="20% - Accent2 2 9 2 2 2" xfId="3198"/>
    <cellStyle name="20% - Accent2 2 9 2 2 3" xfId="50565"/>
    <cellStyle name="20% - Accent2 2 9 2 3" xfId="3199"/>
    <cellStyle name="20% - Accent2 2 9 2 4" xfId="3200"/>
    <cellStyle name="20% - Accent2 2 9 3" xfId="3201"/>
    <cellStyle name="20% - Accent2 2 9 3 2" xfId="3202"/>
    <cellStyle name="20% - Accent2 2 9 3 2 2" xfId="3203"/>
    <cellStyle name="20% - Accent2 2 9 3 2 3" xfId="50566"/>
    <cellStyle name="20% - Accent2 2 9 3 3" xfId="3204"/>
    <cellStyle name="20% - Accent2 2 9 3 4" xfId="3205"/>
    <cellStyle name="20% - Accent2 2 9 4" xfId="3206"/>
    <cellStyle name="20% - Accent2 2 9 4 2" xfId="3207"/>
    <cellStyle name="20% - Accent2 2 9 4 3" xfId="50567"/>
    <cellStyle name="20% - Accent2 2 9 5" xfId="3208"/>
    <cellStyle name="20% - Accent2 2 9 6" xfId="3209"/>
    <cellStyle name="20% - Accent2 3" xfId="3210"/>
    <cellStyle name="20% - Accent2 3 10" xfId="3211"/>
    <cellStyle name="20% - Accent2 3 11" xfId="3212"/>
    <cellStyle name="20% - Accent2 3 12" xfId="60169"/>
    <cellStyle name="20% - Accent2 3 2" xfId="3213"/>
    <cellStyle name="20% - Accent2 3 2 10" xfId="3214"/>
    <cellStyle name="20% - Accent2 3 2 11" xfId="60352"/>
    <cellStyle name="20% - Accent2 3 2 2" xfId="3215"/>
    <cellStyle name="20% - Accent2 3 2 2 2" xfId="3216"/>
    <cellStyle name="20% - Accent2 3 2 2 2 2" xfId="3217"/>
    <cellStyle name="20% - Accent2 3 2 2 2 2 2" xfId="3218"/>
    <cellStyle name="20% - Accent2 3 2 2 2 2 2 2" xfId="3219"/>
    <cellStyle name="20% - Accent2 3 2 2 2 2 2 2 2" xfId="3220"/>
    <cellStyle name="20% - Accent2 3 2 2 2 2 2 2 3" xfId="50568"/>
    <cellStyle name="20% - Accent2 3 2 2 2 2 2 3" xfId="3221"/>
    <cellStyle name="20% - Accent2 3 2 2 2 2 2 4" xfId="3222"/>
    <cellStyle name="20% - Accent2 3 2 2 2 2 3" xfId="3223"/>
    <cellStyle name="20% - Accent2 3 2 2 2 2 3 2" xfId="3224"/>
    <cellStyle name="20% - Accent2 3 2 2 2 2 3 2 2" xfId="3225"/>
    <cellStyle name="20% - Accent2 3 2 2 2 2 3 2 3" xfId="50569"/>
    <cellStyle name="20% - Accent2 3 2 2 2 2 3 3" xfId="3226"/>
    <cellStyle name="20% - Accent2 3 2 2 2 2 3 4" xfId="3227"/>
    <cellStyle name="20% - Accent2 3 2 2 2 2 4" xfId="3228"/>
    <cellStyle name="20% - Accent2 3 2 2 2 2 4 2" xfId="3229"/>
    <cellStyle name="20% - Accent2 3 2 2 2 2 4 3" xfId="50570"/>
    <cellStyle name="20% - Accent2 3 2 2 2 2 5" xfId="3230"/>
    <cellStyle name="20% - Accent2 3 2 2 2 2 6" xfId="3231"/>
    <cellStyle name="20% - Accent2 3 2 2 2 3" xfId="3232"/>
    <cellStyle name="20% - Accent2 3 2 2 2 3 2" xfId="3233"/>
    <cellStyle name="20% - Accent2 3 2 2 2 3 2 2" xfId="3234"/>
    <cellStyle name="20% - Accent2 3 2 2 2 3 2 3" xfId="50571"/>
    <cellStyle name="20% - Accent2 3 2 2 2 3 3" xfId="3235"/>
    <cellStyle name="20% - Accent2 3 2 2 2 3 4" xfId="3236"/>
    <cellStyle name="20% - Accent2 3 2 2 2 4" xfId="3237"/>
    <cellStyle name="20% - Accent2 3 2 2 2 4 2" xfId="3238"/>
    <cellStyle name="20% - Accent2 3 2 2 2 4 2 2" xfId="3239"/>
    <cellStyle name="20% - Accent2 3 2 2 2 4 2 3" xfId="50572"/>
    <cellStyle name="20% - Accent2 3 2 2 2 4 3" xfId="3240"/>
    <cellStyle name="20% - Accent2 3 2 2 2 4 4" xfId="3241"/>
    <cellStyle name="20% - Accent2 3 2 2 2 5" xfId="3242"/>
    <cellStyle name="20% - Accent2 3 2 2 2 5 2" xfId="3243"/>
    <cellStyle name="20% - Accent2 3 2 2 2 5 3" xfId="50573"/>
    <cellStyle name="20% - Accent2 3 2 2 2 6" xfId="3244"/>
    <cellStyle name="20% - Accent2 3 2 2 2 7" xfId="3245"/>
    <cellStyle name="20% - Accent2 3 2 2 3" xfId="3246"/>
    <cellStyle name="20% - Accent2 3 2 2 3 2" xfId="3247"/>
    <cellStyle name="20% - Accent2 3 2 2 3 2 2" xfId="3248"/>
    <cellStyle name="20% - Accent2 3 2 2 3 2 2 2" xfId="3249"/>
    <cellStyle name="20% - Accent2 3 2 2 3 2 2 3" xfId="50574"/>
    <cellStyle name="20% - Accent2 3 2 2 3 2 3" xfId="3250"/>
    <cellStyle name="20% - Accent2 3 2 2 3 2 4" xfId="3251"/>
    <cellStyle name="20% - Accent2 3 2 2 3 3" xfId="3252"/>
    <cellStyle name="20% - Accent2 3 2 2 3 3 2" xfId="3253"/>
    <cellStyle name="20% - Accent2 3 2 2 3 3 2 2" xfId="3254"/>
    <cellStyle name="20% - Accent2 3 2 2 3 3 2 3" xfId="50575"/>
    <cellStyle name="20% - Accent2 3 2 2 3 3 3" xfId="3255"/>
    <cellStyle name="20% - Accent2 3 2 2 3 3 4" xfId="3256"/>
    <cellStyle name="20% - Accent2 3 2 2 3 4" xfId="3257"/>
    <cellStyle name="20% - Accent2 3 2 2 3 4 2" xfId="3258"/>
    <cellStyle name="20% - Accent2 3 2 2 3 4 3" xfId="50576"/>
    <cellStyle name="20% - Accent2 3 2 2 3 5" xfId="3259"/>
    <cellStyle name="20% - Accent2 3 2 2 3 6" xfId="3260"/>
    <cellStyle name="20% - Accent2 3 2 2 4" xfId="3261"/>
    <cellStyle name="20% - Accent2 3 2 2 4 2" xfId="3262"/>
    <cellStyle name="20% - Accent2 3 2 2 4 2 2" xfId="3263"/>
    <cellStyle name="20% - Accent2 3 2 2 4 2 3" xfId="50577"/>
    <cellStyle name="20% - Accent2 3 2 2 4 3" xfId="3264"/>
    <cellStyle name="20% - Accent2 3 2 2 4 4" xfId="3265"/>
    <cellStyle name="20% - Accent2 3 2 2 5" xfId="3266"/>
    <cellStyle name="20% - Accent2 3 2 2 5 2" xfId="3267"/>
    <cellStyle name="20% - Accent2 3 2 2 5 2 2" xfId="3268"/>
    <cellStyle name="20% - Accent2 3 2 2 5 2 3" xfId="50578"/>
    <cellStyle name="20% - Accent2 3 2 2 5 3" xfId="3269"/>
    <cellStyle name="20% - Accent2 3 2 2 5 4" xfId="3270"/>
    <cellStyle name="20% - Accent2 3 2 2 6" xfId="3271"/>
    <cellStyle name="20% - Accent2 3 2 2 6 2" xfId="3272"/>
    <cellStyle name="20% - Accent2 3 2 2 6 3" xfId="50579"/>
    <cellStyle name="20% - Accent2 3 2 2 7" xfId="3273"/>
    <cellStyle name="20% - Accent2 3 2 2 8" xfId="3274"/>
    <cellStyle name="20% - Accent2 3 2 2 9" xfId="60720"/>
    <cellStyle name="20% - Accent2 3 2 3" xfId="3275"/>
    <cellStyle name="20% - Accent2 3 2 3 2" xfId="3276"/>
    <cellStyle name="20% - Accent2 3 2 3 2 2" xfId="3277"/>
    <cellStyle name="20% - Accent2 3 2 3 2 2 2" xfId="3278"/>
    <cellStyle name="20% - Accent2 3 2 3 2 2 2 2" xfId="3279"/>
    <cellStyle name="20% - Accent2 3 2 3 2 2 2 3" xfId="50580"/>
    <cellStyle name="20% - Accent2 3 2 3 2 2 3" xfId="3280"/>
    <cellStyle name="20% - Accent2 3 2 3 2 2 4" xfId="3281"/>
    <cellStyle name="20% - Accent2 3 2 3 2 3" xfId="3282"/>
    <cellStyle name="20% - Accent2 3 2 3 2 3 2" xfId="3283"/>
    <cellStyle name="20% - Accent2 3 2 3 2 3 2 2" xfId="3284"/>
    <cellStyle name="20% - Accent2 3 2 3 2 3 2 3" xfId="50581"/>
    <cellStyle name="20% - Accent2 3 2 3 2 3 3" xfId="3285"/>
    <cellStyle name="20% - Accent2 3 2 3 2 3 4" xfId="3286"/>
    <cellStyle name="20% - Accent2 3 2 3 2 4" xfId="3287"/>
    <cellStyle name="20% - Accent2 3 2 3 2 4 2" xfId="3288"/>
    <cellStyle name="20% - Accent2 3 2 3 2 4 3" xfId="50582"/>
    <cellStyle name="20% - Accent2 3 2 3 2 5" xfId="3289"/>
    <cellStyle name="20% - Accent2 3 2 3 2 6" xfId="3290"/>
    <cellStyle name="20% - Accent2 3 2 3 3" xfId="3291"/>
    <cellStyle name="20% - Accent2 3 2 3 3 2" xfId="3292"/>
    <cellStyle name="20% - Accent2 3 2 3 3 2 2" xfId="3293"/>
    <cellStyle name="20% - Accent2 3 2 3 3 2 3" xfId="50583"/>
    <cellStyle name="20% - Accent2 3 2 3 3 3" xfId="3294"/>
    <cellStyle name="20% - Accent2 3 2 3 3 4" xfId="3295"/>
    <cellStyle name="20% - Accent2 3 2 3 4" xfId="3296"/>
    <cellStyle name="20% - Accent2 3 2 3 4 2" xfId="3297"/>
    <cellStyle name="20% - Accent2 3 2 3 4 2 2" xfId="3298"/>
    <cellStyle name="20% - Accent2 3 2 3 4 2 3" xfId="50584"/>
    <cellStyle name="20% - Accent2 3 2 3 4 3" xfId="3299"/>
    <cellStyle name="20% - Accent2 3 2 3 4 4" xfId="3300"/>
    <cellStyle name="20% - Accent2 3 2 3 5" xfId="3301"/>
    <cellStyle name="20% - Accent2 3 2 3 5 2" xfId="3302"/>
    <cellStyle name="20% - Accent2 3 2 3 5 3" xfId="50585"/>
    <cellStyle name="20% - Accent2 3 2 3 6" xfId="3303"/>
    <cellStyle name="20% - Accent2 3 2 3 7" xfId="3304"/>
    <cellStyle name="20% - Accent2 3 2 4" xfId="3305"/>
    <cellStyle name="20% - Accent2 3 2 4 2" xfId="3306"/>
    <cellStyle name="20% - Accent2 3 2 4 2 2" xfId="3307"/>
    <cellStyle name="20% - Accent2 3 2 4 2 2 2" xfId="3308"/>
    <cellStyle name="20% - Accent2 3 2 4 2 2 3" xfId="50586"/>
    <cellStyle name="20% - Accent2 3 2 4 2 3" xfId="3309"/>
    <cellStyle name="20% - Accent2 3 2 4 2 4" xfId="3310"/>
    <cellStyle name="20% - Accent2 3 2 4 3" xfId="3311"/>
    <cellStyle name="20% - Accent2 3 2 4 3 2" xfId="3312"/>
    <cellStyle name="20% - Accent2 3 2 4 3 2 2" xfId="3313"/>
    <cellStyle name="20% - Accent2 3 2 4 3 2 3" xfId="50587"/>
    <cellStyle name="20% - Accent2 3 2 4 3 3" xfId="3314"/>
    <cellStyle name="20% - Accent2 3 2 4 3 4" xfId="3315"/>
    <cellStyle name="20% - Accent2 3 2 4 4" xfId="3316"/>
    <cellStyle name="20% - Accent2 3 2 4 4 2" xfId="3317"/>
    <cellStyle name="20% - Accent2 3 2 4 4 3" xfId="50588"/>
    <cellStyle name="20% - Accent2 3 2 4 5" xfId="3318"/>
    <cellStyle name="20% - Accent2 3 2 4 6" xfId="3319"/>
    <cellStyle name="20% - Accent2 3 2 5" xfId="3320"/>
    <cellStyle name="20% - Accent2 3 2 5 2" xfId="3321"/>
    <cellStyle name="20% - Accent2 3 2 5 2 2" xfId="3322"/>
    <cellStyle name="20% - Accent2 3 2 5 2 2 2" xfId="3323"/>
    <cellStyle name="20% - Accent2 3 2 5 2 2 3" xfId="50589"/>
    <cellStyle name="20% - Accent2 3 2 5 2 3" xfId="3324"/>
    <cellStyle name="20% - Accent2 3 2 5 2 4" xfId="3325"/>
    <cellStyle name="20% - Accent2 3 2 5 3" xfId="3326"/>
    <cellStyle name="20% - Accent2 3 2 5 3 2" xfId="3327"/>
    <cellStyle name="20% - Accent2 3 2 5 3 3" xfId="50590"/>
    <cellStyle name="20% - Accent2 3 2 5 4" xfId="3328"/>
    <cellStyle name="20% - Accent2 3 2 5 5" xfId="3329"/>
    <cellStyle name="20% - Accent2 3 2 6" xfId="3330"/>
    <cellStyle name="20% - Accent2 3 2 6 2" xfId="3331"/>
    <cellStyle name="20% - Accent2 3 2 6 2 2" xfId="3332"/>
    <cellStyle name="20% - Accent2 3 2 6 2 3" xfId="50591"/>
    <cellStyle name="20% - Accent2 3 2 6 3" xfId="3333"/>
    <cellStyle name="20% - Accent2 3 2 6 4" xfId="3334"/>
    <cellStyle name="20% - Accent2 3 2 7" xfId="3335"/>
    <cellStyle name="20% - Accent2 3 2 7 2" xfId="3336"/>
    <cellStyle name="20% - Accent2 3 2 7 2 2" xfId="3337"/>
    <cellStyle name="20% - Accent2 3 2 7 2 3" xfId="50592"/>
    <cellStyle name="20% - Accent2 3 2 7 3" xfId="3338"/>
    <cellStyle name="20% - Accent2 3 2 7 4" xfId="3339"/>
    <cellStyle name="20% - Accent2 3 2 8" xfId="3340"/>
    <cellStyle name="20% - Accent2 3 2 8 2" xfId="3341"/>
    <cellStyle name="20% - Accent2 3 2 8 3" xfId="50593"/>
    <cellStyle name="20% - Accent2 3 2 9" xfId="3342"/>
    <cellStyle name="20% - Accent2 3 3" xfId="3343"/>
    <cellStyle name="20% - Accent2 3 3 10" xfId="60537"/>
    <cellStyle name="20% - Accent2 3 3 2" xfId="3344"/>
    <cellStyle name="20% - Accent2 3 3 2 2" xfId="3345"/>
    <cellStyle name="20% - Accent2 3 3 2 2 2" xfId="3346"/>
    <cellStyle name="20% - Accent2 3 3 2 2 2 2" xfId="3347"/>
    <cellStyle name="20% - Accent2 3 3 2 2 2 2 2" xfId="3348"/>
    <cellStyle name="20% - Accent2 3 3 2 2 2 2 3" xfId="50594"/>
    <cellStyle name="20% - Accent2 3 3 2 2 2 3" xfId="3349"/>
    <cellStyle name="20% - Accent2 3 3 2 2 2 4" xfId="3350"/>
    <cellStyle name="20% - Accent2 3 3 2 2 3" xfId="3351"/>
    <cellStyle name="20% - Accent2 3 3 2 2 3 2" xfId="3352"/>
    <cellStyle name="20% - Accent2 3 3 2 2 3 2 2" xfId="3353"/>
    <cellStyle name="20% - Accent2 3 3 2 2 3 2 3" xfId="50595"/>
    <cellStyle name="20% - Accent2 3 3 2 2 3 3" xfId="3354"/>
    <cellStyle name="20% - Accent2 3 3 2 2 3 4" xfId="3355"/>
    <cellStyle name="20% - Accent2 3 3 2 2 4" xfId="3356"/>
    <cellStyle name="20% - Accent2 3 3 2 2 4 2" xfId="3357"/>
    <cellStyle name="20% - Accent2 3 3 2 2 4 3" xfId="50596"/>
    <cellStyle name="20% - Accent2 3 3 2 2 5" xfId="3358"/>
    <cellStyle name="20% - Accent2 3 3 2 2 6" xfId="3359"/>
    <cellStyle name="20% - Accent2 3 3 2 3" xfId="3360"/>
    <cellStyle name="20% - Accent2 3 3 2 3 2" xfId="3361"/>
    <cellStyle name="20% - Accent2 3 3 2 3 2 2" xfId="3362"/>
    <cellStyle name="20% - Accent2 3 3 2 3 2 3" xfId="50597"/>
    <cellStyle name="20% - Accent2 3 3 2 3 3" xfId="3363"/>
    <cellStyle name="20% - Accent2 3 3 2 3 4" xfId="3364"/>
    <cellStyle name="20% - Accent2 3 3 2 4" xfId="3365"/>
    <cellStyle name="20% - Accent2 3 3 2 4 2" xfId="3366"/>
    <cellStyle name="20% - Accent2 3 3 2 4 2 2" xfId="3367"/>
    <cellStyle name="20% - Accent2 3 3 2 4 2 3" xfId="50598"/>
    <cellStyle name="20% - Accent2 3 3 2 4 3" xfId="3368"/>
    <cellStyle name="20% - Accent2 3 3 2 4 4" xfId="3369"/>
    <cellStyle name="20% - Accent2 3 3 2 5" xfId="3370"/>
    <cellStyle name="20% - Accent2 3 3 2 5 2" xfId="3371"/>
    <cellStyle name="20% - Accent2 3 3 2 5 3" xfId="50599"/>
    <cellStyle name="20% - Accent2 3 3 2 6" xfId="3372"/>
    <cellStyle name="20% - Accent2 3 3 2 7" xfId="3373"/>
    <cellStyle name="20% - Accent2 3 3 3" xfId="3374"/>
    <cellStyle name="20% - Accent2 3 3 3 2" xfId="3375"/>
    <cellStyle name="20% - Accent2 3 3 3 2 2" xfId="3376"/>
    <cellStyle name="20% - Accent2 3 3 3 2 2 2" xfId="3377"/>
    <cellStyle name="20% - Accent2 3 3 3 2 2 3" xfId="50600"/>
    <cellStyle name="20% - Accent2 3 3 3 2 3" xfId="3378"/>
    <cellStyle name="20% - Accent2 3 3 3 2 4" xfId="3379"/>
    <cellStyle name="20% - Accent2 3 3 3 3" xfId="3380"/>
    <cellStyle name="20% - Accent2 3 3 3 3 2" xfId="3381"/>
    <cellStyle name="20% - Accent2 3 3 3 3 2 2" xfId="3382"/>
    <cellStyle name="20% - Accent2 3 3 3 3 2 3" xfId="50601"/>
    <cellStyle name="20% - Accent2 3 3 3 3 3" xfId="3383"/>
    <cellStyle name="20% - Accent2 3 3 3 3 4" xfId="3384"/>
    <cellStyle name="20% - Accent2 3 3 3 4" xfId="3385"/>
    <cellStyle name="20% - Accent2 3 3 3 4 2" xfId="3386"/>
    <cellStyle name="20% - Accent2 3 3 3 4 3" xfId="50602"/>
    <cellStyle name="20% - Accent2 3 3 3 5" xfId="3387"/>
    <cellStyle name="20% - Accent2 3 3 3 6" xfId="3388"/>
    <cellStyle name="20% - Accent2 3 3 4" xfId="3389"/>
    <cellStyle name="20% - Accent2 3 3 4 2" xfId="3390"/>
    <cellStyle name="20% - Accent2 3 3 4 2 2" xfId="3391"/>
    <cellStyle name="20% - Accent2 3 3 4 2 2 2" xfId="3392"/>
    <cellStyle name="20% - Accent2 3 3 4 2 2 3" xfId="50603"/>
    <cellStyle name="20% - Accent2 3 3 4 2 3" xfId="3393"/>
    <cellStyle name="20% - Accent2 3 3 4 2 4" xfId="3394"/>
    <cellStyle name="20% - Accent2 3 3 4 3" xfId="3395"/>
    <cellStyle name="20% - Accent2 3 3 4 3 2" xfId="3396"/>
    <cellStyle name="20% - Accent2 3 3 4 3 3" xfId="50604"/>
    <cellStyle name="20% - Accent2 3 3 4 4" xfId="3397"/>
    <cellStyle name="20% - Accent2 3 3 4 5" xfId="3398"/>
    <cellStyle name="20% - Accent2 3 3 5" xfId="3399"/>
    <cellStyle name="20% - Accent2 3 3 5 2" xfId="3400"/>
    <cellStyle name="20% - Accent2 3 3 5 2 2" xfId="3401"/>
    <cellStyle name="20% - Accent2 3 3 5 2 3" xfId="50605"/>
    <cellStyle name="20% - Accent2 3 3 5 3" xfId="3402"/>
    <cellStyle name="20% - Accent2 3 3 5 4" xfId="3403"/>
    <cellStyle name="20% - Accent2 3 3 6" xfId="3404"/>
    <cellStyle name="20% - Accent2 3 3 6 2" xfId="3405"/>
    <cellStyle name="20% - Accent2 3 3 6 2 2" xfId="3406"/>
    <cellStyle name="20% - Accent2 3 3 6 2 3" xfId="50606"/>
    <cellStyle name="20% - Accent2 3 3 6 3" xfId="3407"/>
    <cellStyle name="20% - Accent2 3 3 6 4" xfId="3408"/>
    <cellStyle name="20% - Accent2 3 3 7" xfId="3409"/>
    <cellStyle name="20% - Accent2 3 3 7 2" xfId="3410"/>
    <cellStyle name="20% - Accent2 3 3 7 3" xfId="50607"/>
    <cellStyle name="20% - Accent2 3 3 8" xfId="3411"/>
    <cellStyle name="20% - Accent2 3 3 9" xfId="3412"/>
    <cellStyle name="20% - Accent2 3 4" xfId="3413"/>
    <cellStyle name="20% - Accent2 3 4 2" xfId="3414"/>
    <cellStyle name="20% - Accent2 3 4 2 2" xfId="3415"/>
    <cellStyle name="20% - Accent2 3 4 2 2 2" xfId="3416"/>
    <cellStyle name="20% - Accent2 3 4 2 2 2 2" xfId="3417"/>
    <cellStyle name="20% - Accent2 3 4 2 2 2 3" xfId="50608"/>
    <cellStyle name="20% - Accent2 3 4 2 2 3" xfId="3418"/>
    <cellStyle name="20% - Accent2 3 4 2 2 4" xfId="3419"/>
    <cellStyle name="20% - Accent2 3 4 2 3" xfId="3420"/>
    <cellStyle name="20% - Accent2 3 4 2 3 2" xfId="3421"/>
    <cellStyle name="20% - Accent2 3 4 2 3 2 2" xfId="3422"/>
    <cellStyle name="20% - Accent2 3 4 2 3 2 3" xfId="50609"/>
    <cellStyle name="20% - Accent2 3 4 2 3 3" xfId="3423"/>
    <cellStyle name="20% - Accent2 3 4 2 3 4" xfId="3424"/>
    <cellStyle name="20% - Accent2 3 4 2 4" xfId="3425"/>
    <cellStyle name="20% - Accent2 3 4 2 4 2" xfId="3426"/>
    <cellStyle name="20% - Accent2 3 4 2 4 3" xfId="50610"/>
    <cellStyle name="20% - Accent2 3 4 2 5" xfId="3427"/>
    <cellStyle name="20% - Accent2 3 4 2 6" xfId="3428"/>
    <cellStyle name="20% - Accent2 3 4 3" xfId="3429"/>
    <cellStyle name="20% - Accent2 3 4 3 2" xfId="3430"/>
    <cellStyle name="20% - Accent2 3 4 3 2 2" xfId="3431"/>
    <cellStyle name="20% - Accent2 3 4 3 2 3" xfId="50611"/>
    <cellStyle name="20% - Accent2 3 4 3 3" xfId="3432"/>
    <cellStyle name="20% - Accent2 3 4 3 4" xfId="3433"/>
    <cellStyle name="20% - Accent2 3 4 4" xfId="3434"/>
    <cellStyle name="20% - Accent2 3 4 4 2" xfId="3435"/>
    <cellStyle name="20% - Accent2 3 4 4 2 2" xfId="3436"/>
    <cellStyle name="20% - Accent2 3 4 4 2 3" xfId="50612"/>
    <cellStyle name="20% - Accent2 3 4 4 3" xfId="3437"/>
    <cellStyle name="20% - Accent2 3 4 4 4" xfId="3438"/>
    <cellStyle name="20% - Accent2 3 4 5" xfId="3439"/>
    <cellStyle name="20% - Accent2 3 4 5 2" xfId="3440"/>
    <cellStyle name="20% - Accent2 3 4 5 3" xfId="50613"/>
    <cellStyle name="20% - Accent2 3 4 6" xfId="3441"/>
    <cellStyle name="20% - Accent2 3 4 7" xfId="3442"/>
    <cellStyle name="20% - Accent2 3 5" xfId="3443"/>
    <cellStyle name="20% - Accent2 3 5 2" xfId="3444"/>
    <cellStyle name="20% - Accent2 3 5 2 2" xfId="3445"/>
    <cellStyle name="20% - Accent2 3 5 2 2 2" xfId="3446"/>
    <cellStyle name="20% - Accent2 3 5 2 2 3" xfId="50614"/>
    <cellStyle name="20% - Accent2 3 5 2 3" xfId="3447"/>
    <cellStyle name="20% - Accent2 3 5 2 4" xfId="3448"/>
    <cellStyle name="20% - Accent2 3 5 3" xfId="3449"/>
    <cellStyle name="20% - Accent2 3 5 3 2" xfId="3450"/>
    <cellStyle name="20% - Accent2 3 5 3 2 2" xfId="3451"/>
    <cellStyle name="20% - Accent2 3 5 3 2 3" xfId="50615"/>
    <cellStyle name="20% - Accent2 3 5 3 3" xfId="3452"/>
    <cellStyle name="20% - Accent2 3 5 3 4" xfId="3453"/>
    <cellStyle name="20% - Accent2 3 5 4" xfId="3454"/>
    <cellStyle name="20% - Accent2 3 5 4 2" xfId="3455"/>
    <cellStyle name="20% - Accent2 3 5 4 3" xfId="50616"/>
    <cellStyle name="20% - Accent2 3 5 5" xfId="3456"/>
    <cellStyle name="20% - Accent2 3 5 6" xfId="3457"/>
    <cellStyle name="20% - Accent2 3 6" xfId="3458"/>
    <cellStyle name="20% - Accent2 3 6 2" xfId="3459"/>
    <cellStyle name="20% - Accent2 3 6 2 2" xfId="3460"/>
    <cellStyle name="20% - Accent2 3 6 2 2 2" xfId="3461"/>
    <cellStyle name="20% - Accent2 3 6 2 2 3" xfId="50617"/>
    <cellStyle name="20% - Accent2 3 6 2 3" xfId="3462"/>
    <cellStyle name="20% - Accent2 3 6 2 4" xfId="3463"/>
    <cellStyle name="20% - Accent2 3 6 3" xfId="3464"/>
    <cellStyle name="20% - Accent2 3 6 3 2" xfId="3465"/>
    <cellStyle name="20% - Accent2 3 6 3 3" xfId="50618"/>
    <cellStyle name="20% - Accent2 3 6 4" xfId="3466"/>
    <cellStyle name="20% - Accent2 3 6 5" xfId="3467"/>
    <cellStyle name="20% - Accent2 3 7" xfId="3468"/>
    <cellStyle name="20% - Accent2 3 7 2" xfId="3469"/>
    <cellStyle name="20% - Accent2 3 7 2 2" xfId="3470"/>
    <cellStyle name="20% - Accent2 3 7 2 3" xfId="50619"/>
    <cellStyle name="20% - Accent2 3 7 3" xfId="3471"/>
    <cellStyle name="20% - Accent2 3 7 4" xfId="3472"/>
    <cellStyle name="20% - Accent2 3 8" xfId="3473"/>
    <cellStyle name="20% - Accent2 3 8 2" xfId="3474"/>
    <cellStyle name="20% - Accent2 3 8 2 2" xfId="3475"/>
    <cellStyle name="20% - Accent2 3 8 2 3" xfId="50620"/>
    <cellStyle name="20% - Accent2 3 8 3" xfId="3476"/>
    <cellStyle name="20% - Accent2 3 8 4" xfId="3477"/>
    <cellStyle name="20% - Accent2 3 9" xfId="3478"/>
    <cellStyle name="20% - Accent2 3 9 2" xfId="3479"/>
    <cellStyle name="20% - Accent2 3 9 3" xfId="50621"/>
    <cellStyle name="20% - Accent2 4" xfId="3480"/>
    <cellStyle name="20% - Accent2 4 10" xfId="3481"/>
    <cellStyle name="20% - Accent2 4 11" xfId="3482"/>
    <cellStyle name="20% - Accent2 4 12" xfId="60183"/>
    <cellStyle name="20% - Accent2 4 2" xfId="3483"/>
    <cellStyle name="20% - Accent2 4 2 10" xfId="3484"/>
    <cellStyle name="20% - Accent2 4 2 11" xfId="60366"/>
    <cellStyle name="20% - Accent2 4 2 2" xfId="3485"/>
    <cellStyle name="20% - Accent2 4 2 2 2" xfId="3486"/>
    <cellStyle name="20% - Accent2 4 2 2 2 2" xfId="3487"/>
    <cellStyle name="20% - Accent2 4 2 2 2 2 2" xfId="3488"/>
    <cellStyle name="20% - Accent2 4 2 2 2 2 2 2" xfId="3489"/>
    <cellStyle name="20% - Accent2 4 2 2 2 2 2 2 2" xfId="3490"/>
    <cellStyle name="20% - Accent2 4 2 2 2 2 2 2 3" xfId="50622"/>
    <cellStyle name="20% - Accent2 4 2 2 2 2 2 3" xfId="3491"/>
    <cellStyle name="20% - Accent2 4 2 2 2 2 2 4" xfId="3492"/>
    <cellStyle name="20% - Accent2 4 2 2 2 2 3" xfId="3493"/>
    <cellStyle name="20% - Accent2 4 2 2 2 2 3 2" xfId="3494"/>
    <cellStyle name="20% - Accent2 4 2 2 2 2 3 2 2" xfId="3495"/>
    <cellStyle name="20% - Accent2 4 2 2 2 2 3 2 3" xfId="50623"/>
    <cellStyle name="20% - Accent2 4 2 2 2 2 3 3" xfId="3496"/>
    <cellStyle name="20% - Accent2 4 2 2 2 2 3 4" xfId="3497"/>
    <cellStyle name="20% - Accent2 4 2 2 2 2 4" xfId="3498"/>
    <cellStyle name="20% - Accent2 4 2 2 2 2 4 2" xfId="3499"/>
    <cellStyle name="20% - Accent2 4 2 2 2 2 4 3" xfId="50624"/>
    <cellStyle name="20% - Accent2 4 2 2 2 2 5" xfId="3500"/>
    <cellStyle name="20% - Accent2 4 2 2 2 2 6" xfId="3501"/>
    <cellStyle name="20% - Accent2 4 2 2 2 3" xfId="3502"/>
    <cellStyle name="20% - Accent2 4 2 2 2 3 2" xfId="3503"/>
    <cellStyle name="20% - Accent2 4 2 2 2 3 2 2" xfId="3504"/>
    <cellStyle name="20% - Accent2 4 2 2 2 3 2 3" xfId="50625"/>
    <cellStyle name="20% - Accent2 4 2 2 2 3 3" xfId="3505"/>
    <cellStyle name="20% - Accent2 4 2 2 2 3 4" xfId="3506"/>
    <cellStyle name="20% - Accent2 4 2 2 2 4" xfId="3507"/>
    <cellStyle name="20% - Accent2 4 2 2 2 4 2" xfId="3508"/>
    <cellStyle name="20% - Accent2 4 2 2 2 4 2 2" xfId="3509"/>
    <cellStyle name="20% - Accent2 4 2 2 2 4 2 3" xfId="50626"/>
    <cellStyle name="20% - Accent2 4 2 2 2 4 3" xfId="3510"/>
    <cellStyle name="20% - Accent2 4 2 2 2 4 4" xfId="3511"/>
    <cellStyle name="20% - Accent2 4 2 2 2 5" xfId="3512"/>
    <cellStyle name="20% - Accent2 4 2 2 2 5 2" xfId="3513"/>
    <cellStyle name="20% - Accent2 4 2 2 2 5 3" xfId="50627"/>
    <cellStyle name="20% - Accent2 4 2 2 2 6" xfId="3514"/>
    <cellStyle name="20% - Accent2 4 2 2 2 7" xfId="3515"/>
    <cellStyle name="20% - Accent2 4 2 2 3" xfId="3516"/>
    <cellStyle name="20% - Accent2 4 2 2 3 2" xfId="3517"/>
    <cellStyle name="20% - Accent2 4 2 2 3 2 2" xfId="3518"/>
    <cellStyle name="20% - Accent2 4 2 2 3 2 2 2" xfId="3519"/>
    <cellStyle name="20% - Accent2 4 2 2 3 2 2 3" xfId="50628"/>
    <cellStyle name="20% - Accent2 4 2 2 3 2 3" xfId="3520"/>
    <cellStyle name="20% - Accent2 4 2 2 3 2 4" xfId="3521"/>
    <cellStyle name="20% - Accent2 4 2 2 3 3" xfId="3522"/>
    <cellStyle name="20% - Accent2 4 2 2 3 3 2" xfId="3523"/>
    <cellStyle name="20% - Accent2 4 2 2 3 3 2 2" xfId="3524"/>
    <cellStyle name="20% - Accent2 4 2 2 3 3 2 3" xfId="50629"/>
    <cellStyle name="20% - Accent2 4 2 2 3 3 3" xfId="3525"/>
    <cellStyle name="20% - Accent2 4 2 2 3 3 4" xfId="3526"/>
    <cellStyle name="20% - Accent2 4 2 2 3 4" xfId="3527"/>
    <cellStyle name="20% - Accent2 4 2 2 3 4 2" xfId="3528"/>
    <cellStyle name="20% - Accent2 4 2 2 3 4 3" xfId="50630"/>
    <cellStyle name="20% - Accent2 4 2 2 3 5" xfId="3529"/>
    <cellStyle name="20% - Accent2 4 2 2 3 6" xfId="3530"/>
    <cellStyle name="20% - Accent2 4 2 2 4" xfId="3531"/>
    <cellStyle name="20% - Accent2 4 2 2 4 2" xfId="3532"/>
    <cellStyle name="20% - Accent2 4 2 2 4 2 2" xfId="3533"/>
    <cellStyle name="20% - Accent2 4 2 2 4 2 3" xfId="50631"/>
    <cellStyle name="20% - Accent2 4 2 2 4 3" xfId="3534"/>
    <cellStyle name="20% - Accent2 4 2 2 4 4" xfId="3535"/>
    <cellStyle name="20% - Accent2 4 2 2 5" xfId="3536"/>
    <cellStyle name="20% - Accent2 4 2 2 5 2" xfId="3537"/>
    <cellStyle name="20% - Accent2 4 2 2 5 2 2" xfId="3538"/>
    <cellStyle name="20% - Accent2 4 2 2 5 2 3" xfId="50632"/>
    <cellStyle name="20% - Accent2 4 2 2 5 3" xfId="3539"/>
    <cellStyle name="20% - Accent2 4 2 2 5 4" xfId="3540"/>
    <cellStyle name="20% - Accent2 4 2 2 6" xfId="3541"/>
    <cellStyle name="20% - Accent2 4 2 2 6 2" xfId="3542"/>
    <cellStyle name="20% - Accent2 4 2 2 6 3" xfId="50633"/>
    <cellStyle name="20% - Accent2 4 2 2 7" xfId="3543"/>
    <cellStyle name="20% - Accent2 4 2 2 8" xfId="3544"/>
    <cellStyle name="20% - Accent2 4 2 2 9" xfId="60734"/>
    <cellStyle name="20% - Accent2 4 2 3" xfId="3545"/>
    <cellStyle name="20% - Accent2 4 2 3 2" xfId="3546"/>
    <cellStyle name="20% - Accent2 4 2 3 2 2" xfId="3547"/>
    <cellStyle name="20% - Accent2 4 2 3 2 2 2" xfId="3548"/>
    <cellStyle name="20% - Accent2 4 2 3 2 2 2 2" xfId="3549"/>
    <cellStyle name="20% - Accent2 4 2 3 2 2 2 3" xfId="50634"/>
    <cellStyle name="20% - Accent2 4 2 3 2 2 3" xfId="3550"/>
    <cellStyle name="20% - Accent2 4 2 3 2 2 4" xfId="3551"/>
    <cellStyle name="20% - Accent2 4 2 3 2 3" xfId="3552"/>
    <cellStyle name="20% - Accent2 4 2 3 2 3 2" xfId="3553"/>
    <cellStyle name="20% - Accent2 4 2 3 2 3 2 2" xfId="3554"/>
    <cellStyle name="20% - Accent2 4 2 3 2 3 2 3" xfId="50635"/>
    <cellStyle name="20% - Accent2 4 2 3 2 3 3" xfId="3555"/>
    <cellStyle name="20% - Accent2 4 2 3 2 3 4" xfId="3556"/>
    <cellStyle name="20% - Accent2 4 2 3 2 4" xfId="3557"/>
    <cellStyle name="20% - Accent2 4 2 3 2 4 2" xfId="3558"/>
    <cellStyle name="20% - Accent2 4 2 3 2 4 3" xfId="50636"/>
    <cellStyle name="20% - Accent2 4 2 3 2 5" xfId="3559"/>
    <cellStyle name="20% - Accent2 4 2 3 2 6" xfId="3560"/>
    <cellStyle name="20% - Accent2 4 2 3 3" xfId="3561"/>
    <cellStyle name="20% - Accent2 4 2 3 3 2" xfId="3562"/>
    <cellStyle name="20% - Accent2 4 2 3 3 2 2" xfId="3563"/>
    <cellStyle name="20% - Accent2 4 2 3 3 2 3" xfId="50637"/>
    <cellStyle name="20% - Accent2 4 2 3 3 3" xfId="3564"/>
    <cellStyle name="20% - Accent2 4 2 3 3 4" xfId="3565"/>
    <cellStyle name="20% - Accent2 4 2 3 4" xfId="3566"/>
    <cellStyle name="20% - Accent2 4 2 3 4 2" xfId="3567"/>
    <cellStyle name="20% - Accent2 4 2 3 4 2 2" xfId="3568"/>
    <cellStyle name="20% - Accent2 4 2 3 4 2 3" xfId="50638"/>
    <cellStyle name="20% - Accent2 4 2 3 4 3" xfId="3569"/>
    <cellStyle name="20% - Accent2 4 2 3 4 4" xfId="3570"/>
    <cellStyle name="20% - Accent2 4 2 3 5" xfId="3571"/>
    <cellStyle name="20% - Accent2 4 2 3 5 2" xfId="3572"/>
    <cellStyle name="20% - Accent2 4 2 3 5 3" xfId="50639"/>
    <cellStyle name="20% - Accent2 4 2 3 6" xfId="3573"/>
    <cellStyle name="20% - Accent2 4 2 3 7" xfId="3574"/>
    <cellStyle name="20% - Accent2 4 2 4" xfId="3575"/>
    <cellStyle name="20% - Accent2 4 2 4 2" xfId="3576"/>
    <cellStyle name="20% - Accent2 4 2 4 2 2" xfId="3577"/>
    <cellStyle name="20% - Accent2 4 2 4 2 2 2" xfId="3578"/>
    <cellStyle name="20% - Accent2 4 2 4 2 2 3" xfId="50640"/>
    <cellStyle name="20% - Accent2 4 2 4 2 3" xfId="3579"/>
    <cellStyle name="20% - Accent2 4 2 4 2 4" xfId="3580"/>
    <cellStyle name="20% - Accent2 4 2 4 3" xfId="3581"/>
    <cellStyle name="20% - Accent2 4 2 4 3 2" xfId="3582"/>
    <cellStyle name="20% - Accent2 4 2 4 3 2 2" xfId="3583"/>
    <cellStyle name="20% - Accent2 4 2 4 3 2 3" xfId="50641"/>
    <cellStyle name="20% - Accent2 4 2 4 3 3" xfId="3584"/>
    <cellStyle name="20% - Accent2 4 2 4 3 4" xfId="3585"/>
    <cellStyle name="20% - Accent2 4 2 4 4" xfId="3586"/>
    <cellStyle name="20% - Accent2 4 2 4 4 2" xfId="3587"/>
    <cellStyle name="20% - Accent2 4 2 4 4 3" xfId="50642"/>
    <cellStyle name="20% - Accent2 4 2 4 5" xfId="3588"/>
    <cellStyle name="20% - Accent2 4 2 4 6" xfId="3589"/>
    <cellStyle name="20% - Accent2 4 2 5" xfId="3590"/>
    <cellStyle name="20% - Accent2 4 2 5 2" xfId="3591"/>
    <cellStyle name="20% - Accent2 4 2 5 2 2" xfId="3592"/>
    <cellStyle name="20% - Accent2 4 2 5 2 2 2" xfId="3593"/>
    <cellStyle name="20% - Accent2 4 2 5 2 2 3" xfId="50643"/>
    <cellStyle name="20% - Accent2 4 2 5 2 3" xfId="3594"/>
    <cellStyle name="20% - Accent2 4 2 5 2 4" xfId="3595"/>
    <cellStyle name="20% - Accent2 4 2 5 3" xfId="3596"/>
    <cellStyle name="20% - Accent2 4 2 5 3 2" xfId="3597"/>
    <cellStyle name="20% - Accent2 4 2 5 3 3" xfId="50644"/>
    <cellStyle name="20% - Accent2 4 2 5 4" xfId="3598"/>
    <cellStyle name="20% - Accent2 4 2 5 5" xfId="3599"/>
    <cellStyle name="20% - Accent2 4 2 6" xfId="3600"/>
    <cellStyle name="20% - Accent2 4 2 6 2" xfId="3601"/>
    <cellStyle name="20% - Accent2 4 2 6 2 2" xfId="3602"/>
    <cellStyle name="20% - Accent2 4 2 6 2 3" xfId="50645"/>
    <cellStyle name="20% - Accent2 4 2 6 3" xfId="3603"/>
    <cellStyle name="20% - Accent2 4 2 6 4" xfId="3604"/>
    <cellStyle name="20% - Accent2 4 2 7" xfId="3605"/>
    <cellStyle name="20% - Accent2 4 2 7 2" xfId="3606"/>
    <cellStyle name="20% - Accent2 4 2 7 2 2" xfId="3607"/>
    <cellStyle name="20% - Accent2 4 2 7 2 3" xfId="50646"/>
    <cellStyle name="20% - Accent2 4 2 7 3" xfId="3608"/>
    <cellStyle name="20% - Accent2 4 2 7 4" xfId="3609"/>
    <cellStyle name="20% - Accent2 4 2 8" xfId="3610"/>
    <cellStyle name="20% - Accent2 4 2 8 2" xfId="3611"/>
    <cellStyle name="20% - Accent2 4 2 8 3" xfId="50647"/>
    <cellStyle name="20% - Accent2 4 2 9" xfId="3612"/>
    <cellStyle name="20% - Accent2 4 3" xfId="3613"/>
    <cellStyle name="20% - Accent2 4 3 2" xfId="3614"/>
    <cellStyle name="20% - Accent2 4 3 2 2" xfId="3615"/>
    <cellStyle name="20% - Accent2 4 3 2 2 2" xfId="3616"/>
    <cellStyle name="20% - Accent2 4 3 2 2 2 2" xfId="3617"/>
    <cellStyle name="20% - Accent2 4 3 2 2 2 2 2" xfId="3618"/>
    <cellStyle name="20% - Accent2 4 3 2 2 2 2 3" xfId="50648"/>
    <cellStyle name="20% - Accent2 4 3 2 2 2 3" xfId="3619"/>
    <cellStyle name="20% - Accent2 4 3 2 2 2 4" xfId="3620"/>
    <cellStyle name="20% - Accent2 4 3 2 2 3" xfId="3621"/>
    <cellStyle name="20% - Accent2 4 3 2 2 3 2" xfId="3622"/>
    <cellStyle name="20% - Accent2 4 3 2 2 3 2 2" xfId="3623"/>
    <cellStyle name="20% - Accent2 4 3 2 2 3 2 3" xfId="50649"/>
    <cellStyle name="20% - Accent2 4 3 2 2 3 3" xfId="3624"/>
    <cellStyle name="20% - Accent2 4 3 2 2 3 4" xfId="3625"/>
    <cellStyle name="20% - Accent2 4 3 2 2 4" xfId="3626"/>
    <cellStyle name="20% - Accent2 4 3 2 2 4 2" xfId="3627"/>
    <cellStyle name="20% - Accent2 4 3 2 2 4 3" xfId="50650"/>
    <cellStyle name="20% - Accent2 4 3 2 2 5" xfId="3628"/>
    <cellStyle name="20% - Accent2 4 3 2 2 6" xfId="3629"/>
    <cellStyle name="20% - Accent2 4 3 2 3" xfId="3630"/>
    <cellStyle name="20% - Accent2 4 3 2 3 2" xfId="3631"/>
    <cellStyle name="20% - Accent2 4 3 2 3 2 2" xfId="3632"/>
    <cellStyle name="20% - Accent2 4 3 2 3 2 3" xfId="50651"/>
    <cellStyle name="20% - Accent2 4 3 2 3 3" xfId="3633"/>
    <cellStyle name="20% - Accent2 4 3 2 3 4" xfId="3634"/>
    <cellStyle name="20% - Accent2 4 3 2 4" xfId="3635"/>
    <cellStyle name="20% - Accent2 4 3 2 4 2" xfId="3636"/>
    <cellStyle name="20% - Accent2 4 3 2 4 2 2" xfId="3637"/>
    <cellStyle name="20% - Accent2 4 3 2 4 2 3" xfId="50652"/>
    <cellStyle name="20% - Accent2 4 3 2 4 3" xfId="3638"/>
    <cellStyle name="20% - Accent2 4 3 2 4 4" xfId="3639"/>
    <cellStyle name="20% - Accent2 4 3 2 5" xfId="3640"/>
    <cellStyle name="20% - Accent2 4 3 2 5 2" xfId="3641"/>
    <cellStyle name="20% - Accent2 4 3 2 5 3" xfId="50653"/>
    <cellStyle name="20% - Accent2 4 3 2 6" xfId="3642"/>
    <cellStyle name="20% - Accent2 4 3 2 7" xfId="3643"/>
    <cellStyle name="20% - Accent2 4 3 3" xfId="3644"/>
    <cellStyle name="20% - Accent2 4 3 3 2" xfId="3645"/>
    <cellStyle name="20% - Accent2 4 3 3 2 2" xfId="3646"/>
    <cellStyle name="20% - Accent2 4 3 3 2 2 2" xfId="3647"/>
    <cellStyle name="20% - Accent2 4 3 3 2 2 3" xfId="50654"/>
    <cellStyle name="20% - Accent2 4 3 3 2 3" xfId="3648"/>
    <cellStyle name="20% - Accent2 4 3 3 2 4" xfId="3649"/>
    <cellStyle name="20% - Accent2 4 3 3 3" xfId="3650"/>
    <cellStyle name="20% - Accent2 4 3 3 3 2" xfId="3651"/>
    <cellStyle name="20% - Accent2 4 3 3 3 2 2" xfId="3652"/>
    <cellStyle name="20% - Accent2 4 3 3 3 2 3" xfId="50655"/>
    <cellStyle name="20% - Accent2 4 3 3 3 3" xfId="3653"/>
    <cellStyle name="20% - Accent2 4 3 3 3 4" xfId="3654"/>
    <cellStyle name="20% - Accent2 4 3 3 4" xfId="3655"/>
    <cellStyle name="20% - Accent2 4 3 3 4 2" xfId="3656"/>
    <cellStyle name="20% - Accent2 4 3 3 4 3" xfId="50656"/>
    <cellStyle name="20% - Accent2 4 3 3 5" xfId="3657"/>
    <cellStyle name="20% - Accent2 4 3 3 6" xfId="3658"/>
    <cellStyle name="20% - Accent2 4 3 4" xfId="3659"/>
    <cellStyle name="20% - Accent2 4 3 4 2" xfId="3660"/>
    <cellStyle name="20% - Accent2 4 3 4 2 2" xfId="3661"/>
    <cellStyle name="20% - Accent2 4 3 4 2 3" xfId="50657"/>
    <cellStyle name="20% - Accent2 4 3 4 3" xfId="3662"/>
    <cellStyle name="20% - Accent2 4 3 4 4" xfId="3663"/>
    <cellStyle name="20% - Accent2 4 3 5" xfId="3664"/>
    <cellStyle name="20% - Accent2 4 3 5 2" xfId="3665"/>
    <cellStyle name="20% - Accent2 4 3 5 2 2" xfId="3666"/>
    <cellStyle name="20% - Accent2 4 3 5 2 3" xfId="50658"/>
    <cellStyle name="20% - Accent2 4 3 5 3" xfId="3667"/>
    <cellStyle name="20% - Accent2 4 3 5 4" xfId="3668"/>
    <cellStyle name="20% - Accent2 4 3 6" xfId="3669"/>
    <cellStyle name="20% - Accent2 4 3 6 2" xfId="3670"/>
    <cellStyle name="20% - Accent2 4 3 6 3" xfId="50659"/>
    <cellStyle name="20% - Accent2 4 3 7" xfId="3671"/>
    <cellStyle name="20% - Accent2 4 3 8" xfId="3672"/>
    <cellStyle name="20% - Accent2 4 3 9" xfId="60551"/>
    <cellStyle name="20% - Accent2 4 4" xfId="3673"/>
    <cellStyle name="20% - Accent2 4 4 2" xfId="3674"/>
    <cellStyle name="20% - Accent2 4 4 2 2" xfId="3675"/>
    <cellStyle name="20% - Accent2 4 4 2 2 2" xfId="3676"/>
    <cellStyle name="20% - Accent2 4 4 2 2 2 2" xfId="3677"/>
    <cellStyle name="20% - Accent2 4 4 2 2 2 3" xfId="50660"/>
    <cellStyle name="20% - Accent2 4 4 2 2 3" xfId="3678"/>
    <cellStyle name="20% - Accent2 4 4 2 2 4" xfId="3679"/>
    <cellStyle name="20% - Accent2 4 4 2 3" xfId="3680"/>
    <cellStyle name="20% - Accent2 4 4 2 3 2" xfId="3681"/>
    <cellStyle name="20% - Accent2 4 4 2 3 2 2" xfId="3682"/>
    <cellStyle name="20% - Accent2 4 4 2 3 2 3" xfId="50661"/>
    <cellStyle name="20% - Accent2 4 4 2 3 3" xfId="3683"/>
    <cellStyle name="20% - Accent2 4 4 2 3 4" xfId="3684"/>
    <cellStyle name="20% - Accent2 4 4 2 4" xfId="3685"/>
    <cellStyle name="20% - Accent2 4 4 2 4 2" xfId="3686"/>
    <cellStyle name="20% - Accent2 4 4 2 4 3" xfId="50662"/>
    <cellStyle name="20% - Accent2 4 4 2 5" xfId="3687"/>
    <cellStyle name="20% - Accent2 4 4 2 6" xfId="3688"/>
    <cellStyle name="20% - Accent2 4 4 3" xfId="3689"/>
    <cellStyle name="20% - Accent2 4 4 3 2" xfId="3690"/>
    <cellStyle name="20% - Accent2 4 4 3 2 2" xfId="3691"/>
    <cellStyle name="20% - Accent2 4 4 3 2 3" xfId="50663"/>
    <cellStyle name="20% - Accent2 4 4 3 3" xfId="3692"/>
    <cellStyle name="20% - Accent2 4 4 3 4" xfId="3693"/>
    <cellStyle name="20% - Accent2 4 4 4" xfId="3694"/>
    <cellStyle name="20% - Accent2 4 4 4 2" xfId="3695"/>
    <cellStyle name="20% - Accent2 4 4 4 2 2" xfId="3696"/>
    <cellStyle name="20% - Accent2 4 4 4 2 3" xfId="50664"/>
    <cellStyle name="20% - Accent2 4 4 4 3" xfId="3697"/>
    <cellStyle name="20% - Accent2 4 4 4 4" xfId="3698"/>
    <cellStyle name="20% - Accent2 4 4 5" xfId="3699"/>
    <cellStyle name="20% - Accent2 4 4 5 2" xfId="3700"/>
    <cellStyle name="20% - Accent2 4 4 5 3" xfId="50665"/>
    <cellStyle name="20% - Accent2 4 4 6" xfId="3701"/>
    <cellStyle name="20% - Accent2 4 4 7" xfId="3702"/>
    <cellStyle name="20% - Accent2 4 5" xfId="3703"/>
    <cellStyle name="20% - Accent2 4 5 2" xfId="3704"/>
    <cellStyle name="20% - Accent2 4 5 2 2" xfId="3705"/>
    <cellStyle name="20% - Accent2 4 5 2 2 2" xfId="3706"/>
    <cellStyle name="20% - Accent2 4 5 2 2 3" xfId="50666"/>
    <cellStyle name="20% - Accent2 4 5 2 3" xfId="3707"/>
    <cellStyle name="20% - Accent2 4 5 2 4" xfId="3708"/>
    <cellStyle name="20% - Accent2 4 5 3" xfId="3709"/>
    <cellStyle name="20% - Accent2 4 5 3 2" xfId="3710"/>
    <cellStyle name="20% - Accent2 4 5 3 2 2" xfId="3711"/>
    <cellStyle name="20% - Accent2 4 5 3 2 3" xfId="50667"/>
    <cellStyle name="20% - Accent2 4 5 3 3" xfId="3712"/>
    <cellStyle name="20% - Accent2 4 5 3 4" xfId="3713"/>
    <cellStyle name="20% - Accent2 4 5 4" xfId="3714"/>
    <cellStyle name="20% - Accent2 4 5 4 2" xfId="3715"/>
    <cellStyle name="20% - Accent2 4 5 4 3" xfId="50668"/>
    <cellStyle name="20% - Accent2 4 5 5" xfId="3716"/>
    <cellStyle name="20% - Accent2 4 5 6" xfId="3717"/>
    <cellStyle name="20% - Accent2 4 6" xfId="3718"/>
    <cellStyle name="20% - Accent2 4 6 2" xfId="3719"/>
    <cellStyle name="20% - Accent2 4 6 2 2" xfId="3720"/>
    <cellStyle name="20% - Accent2 4 6 2 2 2" xfId="3721"/>
    <cellStyle name="20% - Accent2 4 6 2 2 3" xfId="50669"/>
    <cellStyle name="20% - Accent2 4 6 2 3" xfId="3722"/>
    <cellStyle name="20% - Accent2 4 6 2 4" xfId="3723"/>
    <cellStyle name="20% - Accent2 4 6 3" xfId="3724"/>
    <cellStyle name="20% - Accent2 4 6 3 2" xfId="3725"/>
    <cellStyle name="20% - Accent2 4 6 3 3" xfId="50670"/>
    <cellStyle name="20% - Accent2 4 6 4" xfId="3726"/>
    <cellStyle name="20% - Accent2 4 6 5" xfId="3727"/>
    <cellStyle name="20% - Accent2 4 7" xfId="3728"/>
    <cellStyle name="20% - Accent2 4 7 2" xfId="3729"/>
    <cellStyle name="20% - Accent2 4 7 2 2" xfId="3730"/>
    <cellStyle name="20% - Accent2 4 7 2 3" xfId="50671"/>
    <cellStyle name="20% - Accent2 4 7 3" xfId="3731"/>
    <cellStyle name="20% - Accent2 4 7 4" xfId="3732"/>
    <cellStyle name="20% - Accent2 4 8" xfId="3733"/>
    <cellStyle name="20% - Accent2 4 8 2" xfId="3734"/>
    <cellStyle name="20% - Accent2 4 8 2 2" xfId="3735"/>
    <cellStyle name="20% - Accent2 4 8 2 3" xfId="50672"/>
    <cellStyle name="20% - Accent2 4 8 3" xfId="3736"/>
    <cellStyle name="20% - Accent2 4 8 4" xfId="3737"/>
    <cellStyle name="20% - Accent2 4 9" xfId="3738"/>
    <cellStyle name="20% - Accent2 4 9 2" xfId="3739"/>
    <cellStyle name="20% - Accent2 4 9 3" xfId="50673"/>
    <cellStyle name="20% - Accent2 5" xfId="3740"/>
    <cellStyle name="20% - Accent2 5 10" xfId="3741"/>
    <cellStyle name="20% - Accent2 5 11" xfId="60197"/>
    <cellStyle name="20% - Accent2 5 2" xfId="3742"/>
    <cellStyle name="20% - Accent2 5 2 2" xfId="3743"/>
    <cellStyle name="20% - Accent2 5 2 2 2" xfId="3744"/>
    <cellStyle name="20% - Accent2 5 2 2 2 2" xfId="3745"/>
    <cellStyle name="20% - Accent2 5 2 2 2 2 2" xfId="3746"/>
    <cellStyle name="20% - Accent2 5 2 2 2 2 2 2" xfId="3747"/>
    <cellStyle name="20% - Accent2 5 2 2 2 2 2 3" xfId="50674"/>
    <cellStyle name="20% - Accent2 5 2 2 2 2 3" xfId="3748"/>
    <cellStyle name="20% - Accent2 5 2 2 2 2 4" xfId="3749"/>
    <cellStyle name="20% - Accent2 5 2 2 2 3" xfId="3750"/>
    <cellStyle name="20% - Accent2 5 2 2 2 3 2" xfId="3751"/>
    <cellStyle name="20% - Accent2 5 2 2 2 3 2 2" xfId="3752"/>
    <cellStyle name="20% - Accent2 5 2 2 2 3 2 3" xfId="50675"/>
    <cellStyle name="20% - Accent2 5 2 2 2 3 3" xfId="3753"/>
    <cellStyle name="20% - Accent2 5 2 2 2 3 4" xfId="3754"/>
    <cellStyle name="20% - Accent2 5 2 2 2 4" xfId="3755"/>
    <cellStyle name="20% - Accent2 5 2 2 2 4 2" xfId="3756"/>
    <cellStyle name="20% - Accent2 5 2 2 2 4 3" xfId="50676"/>
    <cellStyle name="20% - Accent2 5 2 2 2 5" xfId="3757"/>
    <cellStyle name="20% - Accent2 5 2 2 2 6" xfId="3758"/>
    <cellStyle name="20% - Accent2 5 2 2 3" xfId="3759"/>
    <cellStyle name="20% - Accent2 5 2 2 3 2" xfId="3760"/>
    <cellStyle name="20% - Accent2 5 2 2 3 2 2" xfId="3761"/>
    <cellStyle name="20% - Accent2 5 2 2 3 2 3" xfId="50677"/>
    <cellStyle name="20% - Accent2 5 2 2 3 3" xfId="3762"/>
    <cellStyle name="20% - Accent2 5 2 2 3 4" xfId="3763"/>
    <cellStyle name="20% - Accent2 5 2 2 4" xfId="3764"/>
    <cellStyle name="20% - Accent2 5 2 2 4 2" xfId="3765"/>
    <cellStyle name="20% - Accent2 5 2 2 4 2 2" xfId="3766"/>
    <cellStyle name="20% - Accent2 5 2 2 4 2 3" xfId="50678"/>
    <cellStyle name="20% - Accent2 5 2 2 4 3" xfId="3767"/>
    <cellStyle name="20% - Accent2 5 2 2 4 4" xfId="3768"/>
    <cellStyle name="20% - Accent2 5 2 2 5" xfId="3769"/>
    <cellStyle name="20% - Accent2 5 2 2 5 2" xfId="3770"/>
    <cellStyle name="20% - Accent2 5 2 2 5 3" xfId="50679"/>
    <cellStyle name="20% - Accent2 5 2 2 6" xfId="3771"/>
    <cellStyle name="20% - Accent2 5 2 2 7" xfId="3772"/>
    <cellStyle name="20% - Accent2 5 2 2 8" xfId="60748"/>
    <cellStyle name="20% - Accent2 5 2 3" xfId="3773"/>
    <cellStyle name="20% - Accent2 5 2 3 2" xfId="3774"/>
    <cellStyle name="20% - Accent2 5 2 3 2 2" xfId="3775"/>
    <cellStyle name="20% - Accent2 5 2 3 2 2 2" xfId="3776"/>
    <cellStyle name="20% - Accent2 5 2 3 2 2 3" xfId="50680"/>
    <cellStyle name="20% - Accent2 5 2 3 2 3" xfId="3777"/>
    <cellStyle name="20% - Accent2 5 2 3 2 4" xfId="3778"/>
    <cellStyle name="20% - Accent2 5 2 3 3" xfId="3779"/>
    <cellStyle name="20% - Accent2 5 2 3 3 2" xfId="3780"/>
    <cellStyle name="20% - Accent2 5 2 3 3 2 2" xfId="3781"/>
    <cellStyle name="20% - Accent2 5 2 3 3 2 3" xfId="50681"/>
    <cellStyle name="20% - Accent2 5 2 3 3 3" xfId="3782"/>
    <cellStyle name="20% - Accent2 5 2 3 3 4" xfId="3783"/>
    <cellStyle name="20% - Accent2 5 2 3 4" xfId="3784"/>
    <cellStyle name="20% - Accent2 5 2 3 4 2" xfId="3785"/>
    <cellStyle name="20% - Accent2 5 2 3 4 3" xfId="50682"/>
    <cellStyle name="20% - Accent2 5 2 3 5" xfId="3786"/>
    <cellStyle name="20% - Accent2 5 2 3 6" xfId="3787"/>
    <cellStyle name="20% - Accent2 5 2 4" xfId="3788"/>
    <cellStyle name="20% - Accent2 5 2 4 2" xfId="3789"/>
    <cellStyle name="20% - Accent2 5 2 4 2 2" xfId="3790"/>
    <cellStyle name="20% - Accent2 5 2 4 2 3" xfId="50683"/>
    <cellStyle name="20% - Accent2 5 2 4 3" xfId="3791"/>
    <cellStyle name="20% - Accent2 5 2 4 4" xfId="3792"/>
    <cellStyle name="20% - Accent2 5 2 5" xfId="3793"/>
    <cellStyle name="20% - Accent2 5 2 5 2" xfId="3794"/>
    <cellStyle name="20% - Accent2 5 2 5 2 2" xfId="3795"/>
    <cellStyle name="20% - Accent2 5 2 5 2 3" xfId="50684"/>
    <cellStyle name="20% - Accent2 5 2 5 3" xfId="3796"/>
    <cellStyle name="20% - Accent2 5 2 5 4" xfId="3797"/>
    <cellStyle name="20% - Accent2 5 2 6" xfId="3798"/>
    <cellStyle name="20% - Accent2 5 2 6 2" xfId="3799"/>
    <cellStyle name="20% - Accent2 5 2 6 3" xfId="50685"/>
    <cellStyle name="20% - Accent2 5 2 7" xfId="3800"/>
    <cellStyle name="20% - Accent2 5 2 8" xfId="3801"/>
    <cellStyle name="20% - Accent2 5 2 9" xfId="60380"/>
    <cellStyle name="20% - Accent2 5 3" xfId="3802"/>
    <cellStyle name="20% - Accent2 5 3 2" xfId="3803"/>
    <cellStyle name="20% - Accent2 5 3 2 2" xfId="3804"/>
    <cellStyle name="20% - Accent2 5 3 2 2 2" xfId="3805"/>
    <cellStyle name="20% - Accent2 5 3 2 2 2 2" xfId="3806"/>
    <cellStyle name="20% - Accent2 5 3 2 2 2 3" xfId="50686"/>
    <cellStyle name="20% - Accent2 5 3 2 2 3" xfId="3807"/>
    <cellStyle name="20% - Accent2 5 3 2 2 4" xfId="3808"/>
    <cellStyle name="20% - Accent2 5 3 2 3" xfId="3809"/>
    <cellStyle name="20% - Accent2 5 3 2 3 2" xfId="3810"/>
    <cellStyle name="20% - Accent2 5 3 2 3 2 2" xfId="3811"/>
    <cellStyle name="20% - Accent2 5 3 2 3 2 3" xfId="50687"/>
    <cellStyle name="20% - Accent2 5 3 2 3 3" xfId="3812"/>
    <cellStyle name="20% - Accent2 5 3 2 3 4" xfId="3813"/>
    <cellStyle name="20% - Accent2 5 3 2 4" xfId="3814"/>
    <cellStyle name="20% - Accent2 5 3 2 4 2" xfId="3815"/>
    <cellStyle name="20% - Accent2 5 3 2 4 3" xfId="50688"/>
    <cellStyle name="20% - Accent2 5 3 2 5" xfId="3816"/>
    <cellStyle name="20% - Accent2 5 3 2 6" xfId="3817"/>
    <cellStyle name="20% - Accent2 5 3 3" xfId="3818"/>
    <cellStyle name="20% - Accent2 5 3 3 2" xfId="3819"/>
    <cellStyle name="20% - Accent2 5 3 3 2 2" xfId="3820"/>
    <cellStyle name="20% - Accent2 5 3 3 2 3" xfId="50689"/>
    <cellStyle name="20% - Accent2 5 3 3 3" xfId="3821"/>
    <cellStyle name="20% - Accent2 5 3 3 4" xfId="3822"/>
    <cellStyle name="20% - Accent2 5 3 4" xfId="3823"/>
    <cellStyle name="20% - Accent2 5 3 4 2" xfId="3824"/>
    <cellStyle name="20% - Accent2 5 3 4 2 2" xfId="3825"/>
    <cellStyle name="20% - Accent2 5 3 4 2 3" xfId="50690"/>
    <cellStyle name="20% - Accent2 5 3 4 3" xfId="3826"/>
    <cellStyle name="20% - Accent2 5 3 4 4" xfId="3827"/>
    <cellStyle name="20% - Accent2 5 3 5" xfId="3828"/>
    <cellStyle name="20% - Accent2 5 3 5 2" xfId="3829"/>
    <cellStyle name="20% - Accent2 5 3 5 3" xfId="50691"/>
    <cellStyle name="20% - Accent2 5 3 6" xfId="3830"/>
    <cellStyle name="20% - Accent2 5 3 7" xfId="3831"/>
    <cellStyle name="20% - Accent2 5 3 8" xfId="60565"/>
    <cellStyle name="20% - Accent2 5 4" xfId="3832"/>
    <cellStyle name="20% - Accent2 5 4 2" xfId="3833"/>
    <cellStyle name="20% - Accent2 5 4 2 2" xfId="3834"/>
    <cellStyle name="20% - Accent2 5 4 2 2 2" xfId="3835"/>
    <cellStyle name="20% - Accent2 5 4 2 2 3" xfId="50692"/>
    <cellStyle name="20% - Accent2 5 4 2 3" xfId="3836"/>
    <cellStyle name="20% - Accent2 5 4 2 4" xfId="3837"/>
    <cellStyle name="20% - Accent2 5 4 3" xfId="3838"/>
    <cellStyle name="20% - Accent2 5 4 3 2" xfId="3839"/>
    <cellStyle name="20% - Accent2 5 4 3 2 2" xfId="3840"/>
    <cellStyle name="20% - Accent2 5 4 3 2 3" xfId="50693"/>
    <cellStyle name="20% - Accent2 5 4 3 3" xfId="3841"/>
    <cellStyle name="20% - Accent2 5 4 3 4" xfId="3842"/>
    <cellStyle name="20% - Accent2 5 4 4" xfId="3843"/>
    <cellStyle name="20% - Accent2 5 4 4 2" xfId="3844"/>
    <cellStyle name="20% - Accent2 5 4 4 3" xfId="50694"/>
    <cellStyle name="20% - Accent2 5 4 5" xfId="3845"/>
    <cellStyle name="20% - Accent2 5 4 6" xfId="3846"/>
    <cellStyle name="20% - Accent2 5 5" xfId="3847"/>
    <cellStyle name="20% - Accent2 5 5 2" xfId="3848"/>
    <cellStyle name="20% - Accent2 5 5 2 2" xfId="3849"/>
    <cellStyle name="20% - Accent2 5 5 2 2 2" xfId="3850"/>
    <cellStyle name="20% - Accent2 5 5 2 2 3" xfId="50695"/>
    <cellStyle name="20% - Accent2 5 5 2 3" xfId="3851"/>
    <cellStyle name="20% - Accent2 5 5 2 4" xfId="3852"/>
    <cellStyle name="20% - Accent2 5 5 3" xfId="3853"/>
    <cellStyle name="20% - Accent2 5 5 3 2" xfId="3854"/>
    <cellStyle name="20% - Accent2 5 5 3 3" xfId="50696"/>
    <cellStyle name="20% - Accent2 5 5 4" xfId="3855"/>
    <cellStyle name="20% - Accent2 5 5 5" xfId="3856"/>
    <cellStyle name="20% - Accent2 5 6" xfId="3857"/>
    <cellStyle name="20% - Accent2 5 6 2" xfId="3858"/>
    <cellStyle name="20% - Accent2 5 6 2 2" xfId="3859"/>
    <cellStyle name="20% - Accent2 5 6 2 3" xfId="50697"/>
    <cellStyle name="20% - Accent2 5 6 3" xfId="3860"/>
    <cellStyle name="20% - Accent2 5 6 4" xfId="3861"/>
    <cellStyle name="20% - Accent2 5 7" xfId="3862"/>
    <cellStyle name="20% - Accent2 5 7 2" xfId="3863"/>
    <cellStyle name="20% - Accent2 5 7 2 2" xfId="3864"/>
    <cellStyle name="20% - Accent2 5 7 2 3" xfId="50698"/>
    <cellStyle name="20% - Accent2 5 7 3" xfId="3865"/>
    <cellStyle name="20% - Accent2 5 7 4" xfId="3866"/>
    <cellStyle name="20% - Accent2 5 8" xfId="3867"/>
    <cellStyle name="20% - Accent2 5 8 2" xfId="3868"/>
    <cellStyle name="20% - Accent2 5 8 3" xfId="50699"/>
    <cellStyle name="20% - Accent2 5 9" xfId="3869"/>
    <cellStyle name="20% - Accent2 6" xfId="3870"/>
    <cellStyle name="20% - Accent2 6 10" xfId="3871"/>
    <cellStyle name="20% - Accent2 6 11" xfId="60211"/>
    <cellStyle name="20% - Accent2 6 2" xfId="3872"/>
    <cellStyle name="20% - Accent2 6 2 2" xfId="3873"/>
    <cellStyle name="20% - Accent2 6 2 2 2" xfId="3874"/>
    <cellStyle name="20% - Accent2 6 2 2 2 2" xfId="3875"/>
    <cellStyle name="20% - Accent2 6 2 2 2 2 2" xfId="3876"/>
    <cellStyle name="20% - Accent2 6 2 2 2 2 2 2" xfId="3877"/>
    <cellStyle name="20% - Accent2 6 2 2 2 2 2 3" xfId="50700"/>
    <cellStyle name="20% - Accent2 6 2 2 2 2 3" xfId="3878"/>
    <cellStyle name="20% - Accent2 6 2 2 2 2 4" xfId="3879"/>
    <cellStyle name="20% - Accent2 6 2 2 2 3" xfId="3880"/>
    <cellStyle name="20% - Accent2 6 2 2 2 3 2" xfId="3881"/>
    <cellStyle name="20% - Accent2 6 2 2 2 3 2 2" xfId="3882"/>
    <cellStyle name="20% - Accent2 6 2 2 2 3 2 3" xfId="50701"/>
    <cellStyle name="20% - Accent2 6 2 2 2 3 3" xfId="3883"/>
    <cellStyle name="20% - Accent2 6 2 2 2 3 4" xfId="3884"/>
    <cellStyle name="20% - Accent2 6 2 2 2 4" xfId="3885"/>
    <cellStyle name="20% - Accent2 6 2 2 2 4 2" xfId="3886"/>
    <cellStyle name="20% - Accent2 6 2 2 2 4 3" xfId="50702"/>
    <cellStyle name="20% - Accent2 6 2 2 2 5" xfId="3887"/>
    <cellStyle name="20% - Accent2 6 2 2 2 6" xfId="3888"/>
    <cellStyle name="20% - Accent2 6 2 2 3" xfId="3889"/>
    <cellStyle name="20% - Accent2 6 2 2 3 2" xfId="3890"/>
    <cellStyle name="20% - Accent2 6 2 2 3 2 2" xfId="3891"/>
    <cellStyle name="20% - Accent2 6 2 2 3 2 3" xfId="50703"/>
    <cellStyle name="20% - Accent2 6 2 2 3 3" xfId="3892"/>
    <cellStyle name="20% - Accent2 6 2 2 3 4" xfId="3893"/>
    <cellStyle name="20% - Accent2 6 2 2 4" xfId="3894"/>
    <cellStyle name="20% - Accent2 6 2 2 4 2" xfId="3895"/>
    <cellStyle name="20% - Accent2 6 2 2 4 2 2" xfId="3896"/>
    <cellStyle name="20% - Accent2 6 2 2 4 2 3" xfId="50704"/>
    <cellStyle name="20% - Accent2 6 2 2 4 3" xfId="3897"/>
    <cellStyle name="20% - Accent2 6 2 2 4 4" xfId="3898"/>
    <cellStyle name="20% - Accent2 6 2 2 5" xfId="3899"/>
    <cellStyle name="20% - Accent2 6 2 2 5 2" xfId="3900"/>
    <cellStyle name="20% - Accent2 6 2 2 5 3" xfId="50705"/>
    <cellStyle name="20% - Accent2 6 2 2 6" xfId="3901"/>
    <cellStyle name="20% - Accent2 6 2 2 7" xfId="3902"/>
    <cellStyle name="20% - Accent2 6 2 2 8" xfId="60762"/>
    <cellStyle name="20% - Accent2 6 2 3" xfId="3903"/>
    <cellStyle name="20% - Accent2 6 2 3 2" xfId="3904"/>
    <cellStyle name="20% - Accent2 6 2 3 2 2" xfId="3905"/>
    <cellStyle name="20% - Accent2 6 2 3 2 2 2" xfId="3906"/>
    <cellStyle name="20% - Accent2 6 2 3 2 2 3" xfId="50706"/>
    <cellStyle name="20% - Accent2 6 2 3 2 3" xfId="3907"/>
    <cellStyle name="20% - Accent2 6 2 3 2 4" xfId="3908"/>
    <cellStyle name="20% - Accent2 6 2 3 3" xfId="3909"/>
    <cellStyle name="20% - Accent2 6 2 3 3 2" xfId="3910"/>
    <cellStyle name="20% - Accent2 6 2 3 3 2 2" xfId="3911"/>
    <cellStyle name="20% - Accent2 6 2 3 3 2 3" xfId="50707"/>
    <cellStyle name="20% - Accent2 6 2 3 3 3" xfId="3912"/>
    <cellStyle name="20% - Accent2 6 2 3 3 4" xfId="3913"/>
    <cellStyle name="20% - Accent2 6 2 3 4" xfId="3914"/>
    <cellStyle name="20% - Accent2 6 2 3 4 2" xfId="3915"/>
    <cellStyle name="20% - Accent2 6 2 3 4 3" xfId="50708"/>
    <cellStyle name="20% - Accent2 6 2 3 5" xfId="3916"/>
    <cellStyle name="20% - Accent2 6 2 3 6" xfId="3917"/>
    <cellStyle name="20% - Accent2 6 2 4" xfId="3918"/>
    <cellStyle name="20% - Accent2 6 2 4 2" xfId="3919"/>
    <cellStyle name="20% - Accent2 6 2 4 2 2" xfId="3920"/>
    <cellStyle name="20% - Accent2 6 2 4 2 3" xfId="50709"/>
    <cellStyle name="20% - Accent2 6 2 4 3" xfId="3921"/>
    <cellStyle name="20% - Accent2 6 2 4 4" xfId="3922"/>
    <cellStyle name="20% - Accent2 6 2 5" xfId="3923"/>
    <cellStyle name="20% - Accent2 6 2 5 2" xfId="3924"/>
    <cellStyle name="20% - Accent2 6 2 5 2 2" xfId="3925"/>
    <cellStyle name="20% - Accent2 6 2 5 2 3" xfId="50710"/>
    <cellStyle name="20% - Accent2 6 2 5 3" xfId="3926"/>
    <cellStyle name="20% - Accent2 6 2 5 4" xfId="3927"/>
    <cellStyle name="20% - Accent2 6 2 6" xfId="3928"/>
    <cellStyle name="20% - Accent2 6 2 6 2" xfId="3929"/>
    <cellStyle name="20% - Accent2 6 2 6 3" xfId="50711"/>
    <cellStyle name="20% - Accent2 6 2 7" xfId="3930"/>
    <cellStyle name="20% - Accent2 6 2 8" xfId="3931"/>
    <cellStyle name="20% - Accent2 6 2 9" xfId="60394"/>
    <cellStyle name="20% - Accent2 6 3" xfId="3932"/>
    <cellStyle name="20% - Accent2 6 3 2" xfId="3933"/>
    <cellStyle name="20% - Accent2 6 3 2 2" xfId="3934"/>
    <cellStyle name="20% - Accent2 6 3 2 2 2" xfId="3935"/>
    <cellStyle name="20% - Accent2 6 3 2 2 2 2" xfId="3936"/>
    <cellStyle name="20% - Accent2 6 3 2 2 2 3" xfId="50712"/>
    <cellStyle name="20% - Accent2 6 3 2 2 3" xfId="3937"/>
    <cellStyle name="20% - Accent2 6 3 2 2 4" xfId="3938"/>
    <cellStyle name="20% - Accent2 6 3 2 3" xfId="3939"/>
    <cellStyle name="20% - Accent2 6 3 2 3 2" xfId="3940"/>
    <cellStyle name="20% - Accent2 6 3 2 3 2 2" xfId="3941"/>
    <cellStyle name="20% - Accent2 6 3 2 3 2 3" xfId="50713"/>
    <cellStyle name="20% - Accent2 6 3 2 3 3" xfId="3942"/>
    <cellStyle name="20% - Accent2 6 3 2 3 4" xfId="3943"/>
    <cellStyle name="20% - Accent2 6 3 2 4" xfId="3944"/>
    <cellStyle name="20% - Accent2 6 3 2 4 2" xfId="3945"/>
    <cellStyle name="20% - Accent2 6 3 2 4 3" xfId="50714"/>
    <cellStyle name="20% - Accent2 6 3 2 5" xfId="3946"/>
    <cellStyle name="20% - Accent2 6 3 2 6" xfId="3947"/>
    <cellStyle name="20% - Accent2 6 3 3" xfId="3948"/>
    <cellStyle name="20% - Accent2 6 3 3 2" xfId="3949"/>
    <cellStyle name="20% - Accent2 6 3 3 2 2" xfId="3950"/>
    <cellStyle name="20% - Accent2 6 3 3 2 3" xfId="50715"/>
    <cellStyle name="20% - Accent2 6 3 3 3" xfId="3951"/>
    <cellStyle name="20% - Accent2 6 3 3 4" xfId="3952"/>
    <cellStyle name="20% - Accent2 6 3 4" xfId="3953"/>
    <cellStyle name="20% - Accent2 6 3 4 2" xfId="3954"/>
    <cellStyle name="20% - Accent2 6 3 4 2 2" xfId="3955"/>
    <cellStyle name="20% - Accent2 6 3 4 2 3" xfId="50716"/>
    <cellStyle name="20% - Accent2 6 3 4 3" xfId="3956"/>
    <cellStyle name="20% - Accent2 6 3 4 4" xfId="3957"/>
    <cellStyle name="20% - Accent2 6 3 5" xfId="3958"/>
    <cellStyle name="20% - Accent2 6 3 5 2" xfId="3959"/>
    <cellStyle name="20% - Accent2 6 3 5 3" xfId="50717"/>
    <cellStyle name="20% - Accent2 6 3 6" xfId="3960"/>
    <cellStyle name="20% - Accent2 6 3 7" xfId="3961"/>
    <cellStyle name="20% - Accent2 6 3 8" xfId="60579"/>
    <cellStyle name="20% - Accent2 6 4" xfId="3962"/>
    <cellStyle name="20% - Accent2 6 4 2" xfId="3963"/>
    <cellStyle name="20% - Accent2 6 4 2 2" xfId="3964"/>
    <cellStyle name="20% - Accent2 6 4 2 2 2" xfId="3965"/>
    <cellStyle name="20% - Accent2 6 4 2 2 3" xfId="50718"/>
    <cellStyle name="20% - Accent2 6 4 2 3" xfId="3966"/>
    <cellStyle name="20% - Accent2 6 4 2 4" xfId="3967"/>
    <cellStyle name="20% - Accent2 6 4 3" xfId="3968"/>
    <cellStyle name="20% - Accent2 6 4 3 2" xfId="3969"/>
    <cellStyle name="20% - Accent2 6 4 3 2 2" xfId="3970"/>
    <cellStyle name="20% - Accent2 6 4 3 2 3" xfId="50719"/>
    <cellStyle name="20% - Accent2 6 4 3 3" xfId="3971"/>
    <cellStyle name="20% - Accent2 6 4 3 4" xfId="3972"/>
    <cellStyle name="20% - Accent2 6 4 4" xfId="3973"/>
    <cellStyle name="20% - Accent2 6 4 4 2" xfId="3974"/>
    <cellStyle name="20% - Accent2 6 4 4 3" xfId="50720"/>
    <cellStyle name="20% - Accent2 6 4 5" xfId="3975"/>
    <cellStyle name="20% - Accent2 6 4 6" xfId="3976"/>
    <cellStyle name="20% - Accent2 6 5" xfId="3977"/>
    <cellStyle name="20% - Accent2 6 5 2" xfId="3978"/>
    <cellStyle name="20% - Accent2 6 5 2 2" xfId="3979"/>
    <cellStyle name="20% - Accent2 6 5 2 2 2" xfId="3980"/>
    <cellStyle name="20% - Accent2 6 5 2 2 3" xfId="50721"/>
    <cellStyle name="20% - Accent2 6 5 2 3" xfId="3981"/>
    <cellStyle name="20% - Accent2 6 5 2 4" xfId="3982"/>
    <cellStyle name="20% - Accent2 6 5 3" xfId="3983"/>
    <cellStyle name="20% - Accent2 6 5 3 2" xfId="3984"/>
    <cellStyle name="20% - Accent2 6 5 3 3" xfId="50722"/>
    <cellStyle name="20% - Accent2 6 5 4" xfId="3985"/>
    <cellStyle name="20% - Accent2 6 5 5" xfId="3986"/>
    <cellStyle name="20% - Accent2 6 6" xfId="3987"/>
    <cellStyle name="20% - Accent2 6 6 2" xfId="3988"/>
    <cellStyle name="20% - Accent2 6 6 2 2" xfId="3989"/>
    <cellStyle name="20% - Accent2 6 6 2 3" xfId="50723"/>
    <cellStyle name="20% - Accent2 6 6 3" xfId="3990"/>
    <cellStyle name="20% - Accent2 6 6 4" xfId="3991"/>
    <cellStyle name="20% - Accent2 6 7" xfId="3992"/>
    <cellStyle name="20% - Accent2 6 7 2" xfId="3993"/>
    <cellStyle name="20% - Accent2 6 7 2 2" xfId="3994"/>
    <cellStyle name="20% - Accent2 6 7 2 3" xfId="50724"/>
    <cellStyle name="20% - Accent2 6 7 3" xfId="3995"/>
    <cellStyle name="20% - Accent2 6 7 4" xfId="3996"/>
    <cellStyle name="20% - Accent2 6 8" xfId="3997"/>
    <cellStyle name="20% - Accent2 6 8 2" xfId="3998"/>
    <cellStyle name="20% - Accent2 6 8 3" xfId="50725"/>
    <cellStyle name="20% - Accent2 6 9" xfId="3999"/>
    <cellStyle name="20% - Accent2 7" xfId="4000"/>
    <cellStyle name="20% - Accent2 7 10" xfId="4001"/>
    <cellStyle name="20% - Accent2 7 11" xfId="60225"/>
    <cellStyle name="20% - Accent2 7 2" xfId="4002"/>
    <cellStyle name="20% - Accent2 7 2 2" xfId="4003"/>
    <cellStyle name="20% - Accent2 7 2 2 2" xfId="4004"/>
    <cellStyle name="20% - Accent2 7 2 2 2 2" xfId="4005"/>
    <cellStyle name="20% - Accent2 7 2 2 2 2 2" xfId="4006"/>
    <cellStyle name="20% - Accent2 7 2 2 2 2 2 2" xfId="4007"/>
    <cellStyle name="20% - Accent2 7 2 2 2 2 2 3" xfId="50726"/>
    <cellStyle name="20% - Accent2 7 2 2 2 2 3" xfId="4008"/>
    <cellStyle name="20% - Accent2 7 2 2 2 2 4" xfId="4009"/>
    <cellStyle name="20% - Accent2 7 2 2 2 3" xfId="4010"/>
    <cellStyle name="20% - Accent2 7 2 2 2 3 2" xfId="4011"/>
    <cellStyle name="20% - Accent2 7 2 2 2 3 2 2" xfId="4012"/>
    <cellStyle name="20% - Accent2 7 2 2 2 3 2 3" xfId="50727"/>
    <cellStyle name="20% - Accent2 7 2 2 2 3 3" xfId="4013"/>
    <cellStyle name="20% - Accent2 7 2 2 2 3 4" xfId="4014"/>
    <cellStyle name="20% - Accent2 7 2 2 2 4" xfId="4015"/>
    <cellStyle name="20% - Accent2 7 2 2 2 4 2" xfId="4016"/>
    <cellStyle name="20% - Accent2 7 2 2 2 4 3" xfId="50728"/>
    <cellStyle name="20% - Accent2 7 2 2 2 5" xfId="4017"/>
    <cellStyle name="20% - Accent2 7 2 2 2 6" xfId="4018"/>
    <cellStyle name="20% - Accent2 7 2 2 3" xfId="4019"/>
    <cellStyle name="20% - Accent2 7 2 2 3 2" xfId="4020"/>
    <cellStyle name="20% - Accent2 7 2 2 3 2 2" xfId="4021"/>
    <cellStyle name="20% - Accent2 7 2 2 3 2 3" xfId="50729"/>
    <cellStyle name="20% - Accent2 7 2 2 3 3" xfId="4022"/>
    <cellStyle name="20% - Accent2 7 2 2 3 4" xfId="4023"/>
    <cellStyle name="20% - Accent2 7 2 2 4" xfId="4024"/>
    <cellStyle name="20% - Accent2 7 2 2 4 2" xfId="4025"/>
    <cellStyle name="20% - Accent2 7 2 2 4 2 2" xfId="4026"/>
    <cellStyle name="20% - Accent2 7 2 2 4 2 3" xfId="50730"/>
    <cellStyle name="20% - Accent2 7 2 2 4 3" xfId="4027"/>
    <cellStyle name="20% - Accent2 7 2 2 4 4" xfId="4028"/>
    <cellStyle name="20% - Accent2 7 2 2 5" xfId="4029"/>
    <cellStyle name="20% - Accent2 7 2 2 5 2" xfId="4030"/>
    <cellStyle name="20% - Accent2 7 2 2 5 3" xfId="50731"/>
    <cellStyle name="20% - Accent2 7 2 2 6" xfId="4031"/>
    <cellStyle name="20% - Accent2 7 2 2 7" xfId="4032"/>
    <cellStyle name="20% - Accent2 7 2 2 8" xfId="60776"/>
    <cellStyle name="20% - Accent2 7 2 3" xfId="4033"/>
    <cellStyle name="20% - Accent2 7 2 3 2" xfId="4034"/>
    <cellStyle name="20% - Accent2 7 2 3 2 2" xfId="4035"/>
    <cellStyle name="20% - Accent2 7 2 3 2 2 2" xfId="4036"/>
    <cellStyle name="20% - Accent2 7 2 3 2 2 3" xfId="50732"/>
    <cellStyle name="20% - Accent2 7 2 3 2 3" xfId="4037"/>
    <cellStyle name="20% - Accent2 7 2 3 2 4" xfId="4038"/>
    <cellStyle name="20% - Accent2 7 2 3 3" xfId="4039"/>
    <cellStyle name="20% - Accent2 7 2 3 3 2" xfId="4040"/>
    <cellStyle name="20% - Accent2 7 2 3 3 2 2" xfId="4041"/>
    <cellStyle name="20% - Accent2 7 2 3 3 2 3" xfId="50733"/>
    <cellStyle name="20% - Accent2 7 2 3 3 3" xfId="4042"/>
    <cellStyle name="20% - Accent2 7 2 3 3 4" xfId="4043"/>
    <cellStyle name="20% - Accent2 7 2 3 4" xfId="4044"/>
    <cellStyle name="20% - Accent2 7 2 3 4 2" xfId="4045"/>
    <cellStyle name="20% - Accent2 7 2 3 4 3" xfId="50734"/>
    <cellStyle name="20% - Accent2 7 2 3 5" xfId="4046"/>
    <cellStyle name="20% - Accent2 7 2 3 6" xfId="4047"/>
    <cellStyle name="20% - Accent2 7 2 4" xfId="4048"/>
    <cellStyle name="20% - Accent2 7 2 4 2" xfId="4049"/>
    <cellStyle name="20% - Accent2 7 2 4 2 2" xfId="4050"/>
    <cellStyle name="20% - Accent2 7 2 4 2 3" xfId="50735"/>
    <cellStyle name="20% - Accent2 7 2 4 3" xfId="4051"/>
    <cellStyle name="20% - Accent2 7 2 4 4" xfId="4052"/>
    <cellStyle name="20% - Accent2 7 2 5" xfId="4053"/>
    <cellStyle name="20% - Accent2 7 2 5 2" xfId="4054"/>
    <cellStyle name="20% - Accent2 7 2 5 2 2" xfId="4055"/>
    <cellStyle name="20% - Accent2 7 2 5 2 3" xfId="50736"/>
    <cellStyle name="20% - Accent2 7 2 5 3" xfId="4056"/>
    <cellStyle name="20% - Accent2 7 2 5 4" xfId="4057"/>
    <cellStyle name="20% - Accent2 7 2 6" xfId="4058"/>
    <cellStyle name="20% - Accent2 7 2 6 2" xfId="4059"/>
    <cellStyle name="20% - Accent2 7 2 6 3" xfId="50737"/>
    <cellStyle name="20% - Accent2 7 2 7" xfId="4060"/>
    <cellStyle name="20% - Accent2 7 2 8" xfId="4061"/>
    <cellStyle name="20% - Accent2 7 2 9" xfId="60408"/>
    <cellStyle name="20% - Accent2 7 3" xfId="4062"/>
    <cellStyle name="20% - Accent2 7 3 2" xfId="4063"/>
    <cellStyle name="20% - Accent2 7 3 2 2" xfId="4064"/>
    <cellStyle name="20% - Accent2 7 3 2 2 2" xfId="4065"/>
    <cellStyle name="20% - Accent2 7 3 2 2 2 2" xfId="4066"/>
    <cellStyle name="20% - Accent2 7 3 2 2 2 3" xfId="50738"/>
    <cellStyle name="20% - Accent2 7 3 2 2 3" xfId="4067"/>
    <cellStyle name="20% - Accent2 7 3 2 2 4" xfId="4068"/>
    <cellStyle name="20% - Accent2 7 3 2 3" xfId="4069"/>
    <cellStyle name="20% - Accent2 7 3 2 3 2" xfId="4070"/>
    <cellStyle name="20% - Accent2 7 3 2 3 2 2" xfId="4071"/>
    <cellStyle name="20% - Accent2 7 3 2 3 2 3" xfId="50739"/>
    <cellStyle name="20% - Accent2 7 3 2 3 3" xfId="4072"/>
    <cellStyle name="20% - Accent2 7 3 2 3 4" xfId="4073"/>
    <cellStyle name="20% - Accent2 7 3 2 4" xfId="4074"/>
    <cellStyle name="20% - Accent2 7 3 2 4 2" xfId="4075"/>
    <cellStyle name="20% - Accent2 7 3 2 4 3" xfId="50740"/>
    <cellStyle name="20% - Accent2 7 3 2 5" xfId="4076"/>
    <cellStyle name="20% - Accent2 7 3 2 6" xfId="4077"/>
    <cellStyle name="20% - Accent2 7 3 3" xfId="4078"/>
    <cellStyle name="20% - Accent2 7 3 3 2" xfId="4079"/>
    <cellStyle name="20% - Accent2 7 3 3 2 2" xfId="4080"/>
    <cellStyle name="20% - Accent2 7 3 3 2 3" xfId="50741"/>
    <cellStyle name="20% - Accent2 7 3 3 3" xfId="4081"/>
    <cellStyle name="20% - Accent2 7 3 3 4" xfId="4082"/>
    <cellStyle name="20% - Accent2 7 3 4" xfId="4083"/>
    <cellStyle name="20% - Accent2 7 3 4 2" xfId="4084"/>
    <cellStyle name="20% - Accent2 7 3 4 2 2" xfId="4085"/>
    <cellStyle name="20% - Accent2 7 3 4 2 3" xfId="50742"/>
    <cellStyle name="20% - Accent2 7 3 4 3" xfId="4086"/>
    <cellStyle name="20% - Accent2 7 3 4 4" xfId="4087"/>
    <cellStyle name="20% - Accent2 7 3 5" xfId="4088"/>
    <cellStyle name="20% - Accent2 7 3 5 2" xfId="4089"/>
    <cellStyle name="20% - Accent2 7 3 5 3" xfId="50743"/>
    <cellStyle name="20% - Accent2 7 3 6" xfId="4090"/>
    <cellStyle name="20% - Accent2 7 3 7" xfId="4091"/>
    <cellStyle name="20% - Accent2 7 3 8" xfId="60593"/>
    <cellStyle name="20% - Accent2 7 4" xfId="4092"/>
    <cellStyle name="20% - Accent2 7 4 2" xfId="4093"/>
    <cellStyle name="20% - Accent2 7 4 2 2" xfId="4094"/>
    <cellStyle name="20% - Accent2 7 4 2 2 2" xfId="4095"/>
    <cellStyle name="20% - Accent2 7 4 2 2 3" xfId="50744"/>
    <cellStyle name="20% - Accent2 7 4 2 3" xfId="4096"/>
    <cellStyle name="20% - Accent2 7 4 2 4" xfId="4097"/>
    <cellStyle name="20% - Accent2 7 4 3" xfId="4098"/>
    <cellStyle name="20% - Accent2 7 4 3 2" xfId="4099"/>
    <cellStyle name="20% - Accent2 7 4 3 2 2" xfId="4100"/>
    <cellStyle name="20% - Accent2 7 4 3 2 3" xfId="50745"/>
    <cellStyle name="20% - Accent2 7 4 3 3" xfId="4101"/>
    <cellStyle name="20% - Accent2 7 4 3 4" xfId="4102"/>
    <cellStyle name="20% - Accent2 7 4 4" xfId="4103"/>
    <cellStyle name="20% - Accent2 7 4 4 2" xfId="4104"/>
    <cellStyle name="20% - Accent2 7 4 4 3" xfId="50746"/>
    <cellStyle name="20% - Accent2 7 4 5" xfId="4105"/>
    <cellStyle name="20% - Accent2 7 4 6" xfId="4106"/>
    <cellStyle name="20% - Accent2 7 5" xfId="4107"/>
    <cellStyle name="20% - Accent2 7 5 2" xfId="4108"/>
    <cellStyle name="20% - Accent2 7 5 2 2" xfId="4109"/>
    <cellStyle name="20% - Accent2 7 5 2 2 2" xfId="4110"/>
    <cellStyle name="20% - Accent2 7 5 2 2 3" xfId="50747"/>
    <cellStyle name="20% - Accent2 7 5 2 3" xfId="4111"/>
    <cellStyle name="20% - Accent2 7 5 2 4" xfId="4112"/>
    <cellStyle name="20% - Accent2 7 5 3" xfId="4113"/>
    <cellStyle name="20% - Accent2 7 5 3 2" xfId="4114"/>
    <cellStyle name="20% - Accent2 7 5 3 3" xfId="50748"/>
    <cellStyle name="20% - Accent2 7 5 4" xfId="4115"/>
    <cellStyle name="20% - Accent2 7 5 5" xfId="4116"/>
    <cellStyle name="20% - Accent2 7 6" xfId="4117"/>
    <cellStyle name="20% - Accent2 7 6 2" xfId="4118"/>
    <cellStyle name="20% - Accent2 7 6 2 2" xfId="4119"/>
    <cellStyle name="20% - Accent2 7 6 2 3" xfId="50749"/>
    <cellStyle name="20% - Accent2 7 6 3" xfId="4120"/>
    <cellStyle name="20% - Accent2 7 6 4" xfId="4121"/>
    <cellStyle name="20% - Accent2 7 7" xfId="4122"/>
    <cellStyle name="20% - Accent2 7 7 2" xfId="4123"/>
    <cellStyle name="20% - Accent2 7 7 2 2" xfId="4124"/>
    <cellStyle name="20% - Accent2 7 7 2 3" xfId="50750"/>
    <cellStyle name="20% - Accent2 7 7 3" xfId="4125"/>
    <cellStyle name="20% - Accent2 7 7 4" xfId="4126"/>
    <cellStyle name="20% - Accent2 7 8" xfId="4127"/>
    <cellStyle name="20% - Accent2 7 8 2" xfId="4128"/>
    <cellStyle name="20% - Accent2 7 8 3" xfId="50751"/>
    <cellStyle name="20% - Accent2 7 9" xfId="4129"/>
    <cellStyle name="20% - Accent2 8" xfId="4130"/>
    <cellStyle name="20% - Accent2 8 2" xfId="4131"/>
    <cellStyle name="20% - Accent2 8 2 2" xfId="4132"/>
    <cellStyle name="20% - Accent2 8 2 2 2" xfId="4133"/>
    <cellStyle name="20% - Accent2 8 2 2 2 2" xfId="4134"/>
    <cellStyle name="20% - Accent2 8 2 2 2 2 2" xfId="4135"/>
    <cellStyle name="20% - Accent2 8 2 2 2 2 3" xfId="50752"/>
    <cellStyle name="20% - Accent2 8 2 2 2 3" xfId="4136"/>
    <cellStyle name="20% - Accent2 8 2 2 2 4" xfId="4137"/>
    <cellStyle name="20% - Accent2 8 2 2 3" xfId="4138"/>
    <cellStyle name="20% - Accent2 8 2 2 3 2" xfId="4139"/>
    <cellStyle name="20% - Accent2 8 2 2 3 2 2" xfId="4140"/>
    <cellStyle name="20% - Accent2 8 2 2 3 2 3" xfId="50753"/>
    <cellStyle name="20% - Accent2 8 2 2 3 3" xfId="4141"/>
    <cellStyle name="20% - Accent2 8 2 2 3 4" xfId="4142"/>
    <cellStyle name="20% - Accent2 8 2 2 4" xfId="4143"/>
    <cellStyle name="20% - Accent2 8 2 2 4 2" xfId="4144"/>
    <cellStyle name="20% - Accent2 8 2 2 4 3" xfId="50754"/>
    <cellStyle name="20% - Accent2 8 2 2 5" xfId="4145"/>
    <cellStyle name="20% - Accent2 8 2 2 6" xfId="4146"/>
    <cellStyle name="20% - Accent2 8 2 2 7" xfId="60790"/>
    <cellStyle name="20% - Accent2 8 2 3" xfId="4147"/>
    <cellStyle name="20% - Accent2 8 2 3 2" xfId="4148"/>
    <cellStyle name="20% - Accent2 8 2 3 2 2" xfId="4149"/>
    <cellStyle name="20% - Accent2 8 2 3 2 3" xfId="50755"/>
    <cellStyle name="20% - Accent2 8 2 3 3" xfId="4150"/>
    <cellStyle name="20% - Accent2 8 2 3 4" xfId="4151"/>
    <cellStyle name="20% - Accent2 8 2 4" xfId="4152"/>
    <cellStyle name="20% - Accent2 8 2 4 2" xfId="4153"/>
    <cellStyle name="20% - Accent2 8 2 4 2 2" xfId="4154"/>
    <cellStyle name="20% - Accent2 8 2 4 2 3" xfId="50756"/>
    <cellStyle name="20% - Accent2 8 2 4 3" xfId="4155"/>
    <cellStyle name="20% - Accent2 8 2 4 4" xfId="4156"/>
    <cellStyle name="20% - Accent2 8 2 5" xfId="4157"/>
    <cellStyle name="20% - Accent2 8 2 5 2" xfId="4158"/>
    <cellStyle name="20% - Accent2 8 2 5 3" xfId="50757"/>
    <cellStyle name="20% - Accent2 8 2 6" xfId="4159"/>
    <cellStyle name="20% - Accent2 8 2 7" xfId="4160"/>
    <cellStyle name="20% - Accent2 8 2 8" xfId="60422"/>
    <cellStyle name="20% - Accent2 8 3" xfId="4161"/>
    <cellStyle name="20% - Accent2 8 3 2" xfId="4162"/>
    <cellStyle name="20% - Accent2 8 3 2 2" xfId="4163"/>
    <cellStyle name="20% - Accent2 8 3 2 2 2" xfId="4164"/>
    <cellStyle name="20% - Accent2 8 3 2 2 3" xfId="50758"/>
    <cellStyle name="20% - Accent2 8 3 2 3" xfId="4165"/>
    <cellStyle name="20% - Accent2 8 3 2 4" xfId="4166"/>
    <cellStyle name="20% - Accent2 8 3 3" xfId="4167"/>
    <cellStyle name="20% - Accent2 8 3 3 2" xfId="4168"/>
    <cellStyle name="20% - Accent2 8 3 3 2 2" xfId="4169"/>
    <cellStyle name="20% - Accent2 8 3 3 2 3" xfId="50759"/>
    <cellStyle name="20% - Accent2 8 3 3 3" xfId="4170"/>
    <cellStyle name="20% - Accent2 8 3 3 4" xfId="4171"/>
    <cellStyle name="20% - Accent2 8 3 4" xfId="4172"/>
    <cellStyle name="20% - Accent2 8 3 4 2" xfId="4173"/>
    <cellStyle name="20% - Accent2 8 3 4 3" xfId="50760"/>
    <cellStyle name="20% - Accent2 8 3 5" xfId="4174"/>
    <cellStyle name="20% - Accent2 8 3 6" xfId="4175"/>
    <cellStyle name="20% - Accent2 8 3 7" xfId="60607"/>
    <cellStyle name="20% - Accent2 8 4" xfId="4176"/>
    <cellStyle name="20% - Accent2 8 4 2" xfId="4177"/>
    <cellStyle name="20% - Accent2 8 4 2 2" xfId="4178"/>
    <cellStyle name="20% - Accent2 8 4 2 3" xfId="50761"/>
    <cellStyle name="20% - Accent2 8 4 3" xfId="4179"/>
    <cellStyle name="20% - Accent2 8 4 4" xfId="4180"/>
    <cellStyle name="20% - Accent2 8 5" xfId="4181"/>
    <cellStyle name="20% - Accent2 8 5 2" xfId="4182"/>
    <cellStyle name="20% - Accent2 8 5 2 2" xfId="4183"/>
    <cellStyle name="20% - Accent2 8 5 2 3" xfId="50762"/>
    <cellStyle name="20% - Accent2 8 5 3" xfId="4184"/>
    <cellStyle name="20% - Accent2 8 5 4" xfId="4185"/>
    <cellStyle name="20% - Accent2 8 6" xfId="4186"/>
    <cellStyle name="20% - Accent2 8 6 2" xfId="4187"/>
    <cellStyle name="20% - Accent2 8 6 3" xfId="50763"/>
    <cellStyle name="20% - Accent2 8 7" xfId="4188"/>
    <cellStyle name="20% - Accent2 8 8" xfId="4189"/>
    <cellStyle name="20% - Accent2 8 9" xfId="60239"/>
    <cellStyle name="20% - Accent2 9" xfId="4190"/>
    <cellStyle name="20% - Accent2 9 2" xfId="4191"/>
    <cellStyle name="20% - Accent2 9 2 2" xfId="4192"/>
    <cellStyle name="20% - Accent2 9 2 2 2" xfId="4193"/>
    <cellStyle name="20% - Accent2 9 2 2 2 2" xfId="4194"/>
    <cellStyle name="20% - Accent2 9 2 2 2 3" xfId="50764"/>
    <cellStyle name="20% - Accent2 9 2 2 3" xfId="4195"/>
    <cellStyle name="20% - Accent2 9 2 2 4" xfId="4196"/>
    <cellStyle name="20% - Accent2 9 2 2 5" xfId="60804"/>
    <cellStyle name="20% - Accent2 9 2 3" xfId="4197"/>
    <cellStyle name="20% - Accent2 9 2 3 2" xfId="4198"/>
    <cellStyle name="20% - Accent2 9 2 3 2 2" xfId="4199"/>
    <cellStyle name="20% - Accent2 9 2 3 2 3" xfId="50765"/>
    <cellStyle name="20% - Accent2 9 2 3 3" xfId="4200"/>
    <cellStyle name="20% - Accent2 9 2 3 4" xfId="4201"/>
    <cellStyle name="20% - Accent2 9 2 4" xfId="4202"/>
    <cellStyle name="20% - Accent2 9 2 4 2" xfId="4203"/>
    <cellStyle name="20% - Accent2 9 2 4 3" xfId="50766"/>
    <cellStyle name="20% - Accent2 9 2 5" xfId="4204"/>
    <cellStyle name="20% - Accent2 9 2 6" xfId="4205"/>
    <cellStyle name="20% - Accent2 9 2 7" xfId="60436"/>
    <cellStyle name="20% - Accent2 9 3" xfId="4206"/>
    <cellStyle name="20% - Accent2 9 3 2" xfId="4207"/>
    <cellStyle name="20% - Accent2 9 3 2 2" xfId="4208"/>
    <cellStyle name="20% - Accent2 9 3 2 3" xfId="50767"/>
    <cellStyle name="20% - Accent2 9 3 3" xfId="4209"/>
    <cellStyle name="20% - Accent2 9 3 4" xfId="4210"/>
    <cellStyle name="20% - Accent2 9 3 5" xfId="60621"/>
    <cellStyle name="20% - Accent2 9 4" xfId="4211"/>
    <cellStyle name="20% - Accent2 9 4 2" xfId="4212"/>
    <cellStyle name="20% - Accent2 9 4 2 2" xfId="4213"/>
    <cellStyle name="20% - Accent2 9 4 2 3" xfId="50768"/>
    <cellStyle name="20% - Accent2 9 4 3" xfId="4214"/>
    <cellStyle name="20% - Accent2 9 4 4" xfId="4215"/>
    <cellStyle name="20% - Accent2 9 5" xfId="4216"/>
    <cellStyle name="20% - Accent2 9 5 2" xfId="4217"/>
    <cellStyle name="20% - Accent2 9 5 3" xfId="50769"/>
    <cellStyle name="20% - Accent2 9 6" xfId="4218"/>
    <cellStyle name="20% - Accent2 9 7" xfId="4219"/>
    <cellStyle name="20% - Accent2 9 8" xfId="60253"/>
    <cellStyle name="20% - Accent3 10" xfId="4220"/>
    <cellStyle name="20% - Accent3 10 2" xfId="4221"/>
    <cellStyle name="20% - Accent3 10 2 2" xfId="4222"/>
    <cellStyle name="20% - Accent3 10 2 2 2" xfId="4223"/>
    <cellStyle name="20% - Accent3 10 2 2 3" xfId="50770"/>
    <cellStyle name="20% - Accent3 10 2 2 4" xfId="60820"/>
    <cellStyle name="20% - Accent3 10 2 3" xfId="4224"/>
    <cellStyle name="20% - Accent3 10 2 4" xfId="4225"/>
    <cellStyle name="20% - Accent3 10 2 5" xfId="60452"/>
    <cellStyle name="20% - Accent3 10 3" xfId="4226"/>
    <cellStyle name="20% - Accent3 10 3 2" xfId="4227"/>
    <cellStyle name="20% - Accent3 10 3 2 2" xfId="4228"/>
    <cellStyle name="20% - Accent3 10 3 2 3" xfId="50771"/>
    <cellStyle name="20% - Accent3 10 3 3" xfId="4229"/>
    <cellStyle name="20% - Accent3 10 3 4" xfId="4230"/>
    <cellStyle name="20% - Accent3 10 3 5" xfId="60637"/>
    <cellStyle name="20% - Accent3 10 4" xfId="4231"/>
    <cellStyle name="20% - Accent3 10 4 2" xfId="4232"/>
    <cellStyle name="20% - Accent3 10 4 3" xfId="50772"/>
    <cellStyle name="20% - Accent3 10 5" xfId="4233"/>
    <cellStyle name="20% - Accent3 10 6" xfId="4234"/>
    <cellStyle name="20% - Accent3 10 7" xfId="60269"/>
    <cellStyle name="20% - Accent3 11" xfId="4235"/>
    <cellStyle name="20% - Accent3 11 2" xfId="4236"/>
    <cellStyle name="20% - Accent3 11 2 2" xfId="4237"/>
    <cellStyle name="20% - Accent3 11 2 2 2" xfId="4238"/>
    <cellStyle name="20% - Accent3 11 2 2 3" xfId="50773"/>
    <cellStyle name="20% - Accent3 11 2 2 4" xfId="60834"/>
    <cellStyle name="20% - Accent3 11 2 3" xfId="4239"/>
    <cellStyle name="20% - Accent3 11 2 4" xfId="4240"/>
    <cellStyle name="20% - Accent3 11 2 5" xfId="60466"/>
    <cellStyle name="20% - Accent3 11 3" xfId="4241"/>
    <cellStyle name="20% - Accent3 11 3 2" xfId="4242"/>
    <cellStyle name="20% - Accent3 11 3 3" xfId="50774"/>
    <cellStyle name="20% - Accent3 11 3 4" xfId="60651"/>
    <cellStyle name="20% - Accent3 11 4" xfId="4243"/>
    <cellStyle name="20% - Accent3 11 5" xfId="4244"/>
    <cellStyle name="20% - Accent3 11 6" xfId="60283"/>
    <cellStyle name="20% - Accent3 12" xfId="4245"/>
    <cellStyle name="20% - Accent3 12 2" xfId="4246"/>
    <cellStyle name="20% - Accent3 12 2 2" xfId="4247"/>
    <cellStyle name="20% - Accent3 12 2 2 2" xfId="60848"/>
    <cellStyle name="20% - Accent3 12 2 3" xfId="50775"/>
    <cellStyle name="20% - Accent3 12 2 4" xfId="60480"/>
    <cellStyle name="20% - Accent3 12 3" xfId="4248"/>
    <cellStyle name="20% - Accent3 12 3 2" xfId="60665"/>
    <cellStyle name="20% - Accent3 12 4" xfId="4249"/>
    <cellStyle name="20% - Accent3 12 5" xfId="60297"/>
    <cellStyle name="20% - Accent3 13" xfId="4250"/>
    <cellStyle name="20% - Accent3 13 2" xfId="4251"/>
    <cellStyle name="20% - Accent3 13 2 2" xfId="4252"/>
    <cellStyle name="20% - Accent3 13 2 2 2" xfId="60862"/>
    <cellStyle name="20% - Accent3 13 2 3" xfId="50776"/>
    <cellStyle name="20% - Accent3 13 2 4" xfId="60494"/>
    <cellStyle name="20% - Accent3 13 3" xfId="4253"/>
    <cellStyle name="20% - Accent3 13 3 2" xfId="60679"/>
    <cellStyle name="20% - Accent3 13 4" xfId="4254"/>
    <cellStyle name="20% - Accent3 13 5" xfId="60311"/>
    <cellStyle name="20% - Accent3 14" xfId="4255"/>
    <cellStyle name="20% - Accent3 14 2" xfId="4256"/>
    <cellStyle name="20% - Accent3 14 2 2" xfId="60692"/>
    <cellStyle name="20% - Accent3 14 3" xfId="50777"/>
    <cellStyle name="20% - Accent3 14 4" xfId="60324"/>
    <cellStyle name="20% - Accent3 15" xfId="4257"/>
    <cellStyle name="20% - Accent3 15 2" xfId="60508"/>
    <cellStyle name="20% - Accent3 16" xfId="4258"/>
    <cellStyle name="20% - Accent3 16 2" xfId="60876"/>
    <cellStyle name="20% - Accent3 17" xfId="50778"/>
    <cellStyle name="20% - Accent3 17 2" xfId="60890"/>
    <cellStyle name="20% - Accent3 18" xfId="50779"/>
    <cellStyle name="20% - Accent3 18 2" xfId="60904"/>
    <cellStyle name="20% - Accent3 19" xfId="60133"/>
    <cellStyle name="20% - Accent3 2" xfId="4259"/>
    <cellStyle name="20% - Accent3 2 10" xfId="4260"/>
    <cellStyle name="20% - Accent3 2 10 2" xfId="4261"/>
    <cellStyle name="20% - Accent3 2 10 2 2" xfId="4262"/>
    <cellStyle name="20% - Accent3 2 10 2 2 2" xfId="4263"/>
    <cellStyle name="20% - Accent3 2 10 2 2 3" xfId="50780"/>
    <cellStyle name="20% - Accent3 2 10 2 3" xfId="4264"/>
    <cellStyle name="20% - Accent3 2 10 2 4" xfId="4265"/>
    <cellStyle name="20% - Accent3 2 10 3" xfId="4266"/>
    <cellStyle name="20% - Accent3 2 10 3 2" xfId="4267"/>
    <cellStyle name="20% - Accent3 2 10 3 3" xfId="50781"/>
    <cellStyle name="20% - Accent3 2 10 4" xfId="4268"/>
    <cellStyle name="20% - Accent3 2 10 5" xfId="4269"/>
    <cellStyle name="20% - Accent3 2 11" xfId="4270"/>
    <cellStyle name="20% - Accent3 2 11 2" xfId="4271"/>
    <cellStyle name="20% - Accent3 2 11 2 2" xfId="4272"/>
    <cellStyle name="20% - Accent3 2 11 2 3" xfId="50782"/>
    <cellStyle name="20% - Accent3 2 11 3" xfId="4273"/>
    <cellStyle name="20% - Accent3 2 11 4" xfId="4274"/>
    <cellStyle name="20% - Accent3 2 12" xfId="4275"/>
    <cellStyle name="20% - Accent3 2 12 2" xfId="4276"/>
    <cellStyle name="20% - Accent3 2 12 2 2" xfId="4277"/>
    <cellStyle name="20% - Accent3 2 12 2 3" xfId="50783"/>
    <cellStyle name="20% - Accent3 2 12 3" xfId="4278"/>
    <cellStyle name="20% - Accent3 2 12 4" xfId="4279"/>
    <cellStyle name="20% - Accent3 2 13" xfId="4280"/>
    <cellStyle name="20% - Accent3 2 13 2" xfId="4281"/>
    <cellStyle name="20% - Accent3 2 13 3" xfId="50784"/>
    <cellStyle name="20% - Accent3 2 14" xfId="4282"/>
    <cellStyle name="20% - Accent3 2 15" xfId="4283"/>
    <cellStyle name="20% - Accent3 2 16" xfId="60156"/>
    <cellStyle name="20% - Accent3 2 2" xfId="4284"/>
    <cellStyle name="20% - Accent3 2 2 10" xfId="4285"/>
    <cellStyle name="20% - Accent3 2 2 11" xfId="4286"/>
    <cellStyle name="20% - Accent3 2 2 12" xfId="60340"/>
    <cellStyle name="20% - Accent3 2 2 2" xfId="4287"/>
    <cellStyle name="20% - Accent3 2 2 2 10" xfId="4288"/>
    <cellStyle name="20% - Accent3 2 2 2 11" xfId="60708"/>
    <cellStyle name="20% - Accent3 2 2 2 2" xfId="4289"/>
    <cellStyle name="20% - Accent3 2 2 2 2 2" xfId="4290"/>
    <cellStyle name="20% - Accent3 2 2 2 2 2 2" xfId="4291"/>
    <cellStyle name="20% - Accent3 2 2 2 2 2 2 2" xfId="4292"/>
    <cellStyle name="20% - Accent3 2 2 2 2 2 2 2 2" xfId="4293"/>
    <cellStyle name="20% - Accent3 2 2 2 2 2 2 2 2 2" xfId="4294"/>
    <cellStyle name="20% - Accent3 2 2 2 2 2 2 2 2 3" xfId="50785"/>
    <cellStyle name="20% - Accent3 2 2 2 2 2 2 2 3" xfId="4295"/>
    <cellStyle name="20% - Accent3 2 2 2 2 2 2 2 4" xfId="4296"/>
    <cellStyle name="20% - Accent3 2 2 2 2 2 2 3" xfId="4297"/>
    <cellStyle name="20% - Accent3 2 2 2 2 2 2 3 2" xfId="4298"/>
    <cellStyle name="20% - Accent3 2 2 2 2 2 2 3 2 2" xfId="4299"/>
    <cellStyle name="20% - Accent3 2 2 2 2 2 2 3 2 3" xfId="50786"/>
    <cellStyle name="20% - Accent3 2 2 2 2 2 2 3 3" xfId="4300"/>
    <cellStyle name="20% - Accent3 2 2 2 2 2 2 3 4" xfId="4301"/>
    <cellStyle name="20% - Accent3 2 2 2 2 2 2 4" xfId="4302"/>
    <cellStyle name="20% - Accent3 2 2 2 2 2 2 4 2" xfId="4303"/>
    <cellStyle name="20% - Accent3 2 2 2 2 2 2 4 3" xfId="50787"/>
    <cellStyle name="20% - Accent3 2 2 2 2 2 2 5" xfId="4304"/>
    <cellStyle name="20% - Accent3 2 2 2 2 2 2 6" xfId="4305"/>
    <cellStyle name="20% - Accent3 2 2 2 2 2 3" xfId="4306"/>
    <cellStyle name="20% - Accent3 2 2 2 2 2 3 2" xfId="4307"/>
    <cellStyle name="20% - Accent3 2 2 2 2 2 3 2 2" xfId="4308"/>
    <cellStyle name="20% - Accent3 2 2 2 2 2 3 2 3" xfId="50788"/>
    <cellStyle name="20% - Accent3 2 2 2 2 2 3 3" xfId="4309"/>
    <cellStyle name="20% - Accent3 2 2 2 2 2 3 4" xfId="4310"/>
    <cellStyle name="20% - Accent3 2 2 2 2 2 4" xfId="4311"/>
    <cellStyle name="20% - Accent3 2 2 2 2 2 4 2" xfId="4312"/>
    <cellStyle name="20% - Accent3 2 2 2 2 2 4 2 2" xfId="4313"/>
    <cellStyle name="20% - Accent3 2 2 2 2 2 4 2 3" xfId="50789"/>
    <cellStyle name="20% - Accent3 2 2 2 2 2 4 3" xfId="4314"/>
    <cellStyle name="20% - Accent3 2 2 2 2 2 4 4" xfId="4315"/>
    <cellStyle name="20% - Accent3 2 2 2 2 2 5" xfId="4316"/>
    <cellStyle name="20% - Accent3 2 2 2 2 2 5 2" xfId="4317"/>
    <cellStyle name="20% - Accent3 2 2 2 2 2 5 3" xfId="50790"/>
    <cellStyle name="20% - Accent3 2 2 2 2 2 6" xfId="4318"/>
    <cellStyle name="20% - Accent3 2 2 2 2 2 7" xfId="4319"/>
    <cellStyle name="20% - Accent3 2 2 2 2 3" xfId="4320"/>
    <cellStyle name="20% - Accent3 2 2 2 2 3 2" xfId="4321"/>
    <cellStyle name="20% - Accent3 2 2 2 2 3 2 2" xfId="4322"/>
    <cellStyle name="20% - Accent3 2 2 2 2 3 2 2 2" xfId="4323"/>
    <cellStyle name="20% - Accent3 2 2 2 2 3 2 2 3" xfId="50791"/>
    <cellStyle name="20% - Accent3 2 2 2 2 3 2 3" xfId="4324"/>
    <cellStyle name="20% - Accent3 2 2 2 2 3 2 4" xfId="4325"/>
    <cellStyle name="20% - Accent3 2 2 2 2 3 3" xfId="4326"/>
    <cellStyle name="20% - Accent3 2 2 2 2 3 3 2" xfId="4327"/>
    <cellStyle name="20% - Accent3 2 2 2 2 3 3 2 2" xfId="4328"/>
    <cellStyle name="20% - Accent3 2 2 2 2 3 3 2 3" xfId="50792"/>
    <cellStyle name="20% - Accent3 2 2 2 2 3 3 3" xfId="4329"/>
    <cellStyle name="20% - Accent3 2 2 2 2 3 3 4" xfId="4330"/>
    <cellStyle name="20% - Accent3 2 2 2 2 3 4" xfId="4331"/>
    <cellStyle name="20% - Accent3 2 2 2 2 3 4 2" xfId="4332"/>
    <cellStyle name="20% - Accent3 2 2 2 2 3 4 3" xfId="50793"/>
    <cellStyle name="20% - Accent3 2 2 2 2 3 5" xfId="4333"/>
    <cellStyle name="20% - Accent3 2 2 2 2 3 6" xfId="4334"/>
    <cellStyle name="20% - Accent3 2 2 2 2 4" xfId="4335"/>
    <cellStyle name="20% - Accent3 2 2 2 2 4 2" xfId="4336"/>
    <cellStyle name="20% - Accent3 2 2 2 2 4 2 2" xfId="4337"/>
    <cellStyle name="20% - Accent3 2 2 2 2 4 2 3" xfId="50794"/>
    <cellStyle name="20% - Accent3 2 2 2 2 4 3" xfId="4338"/>
    <cellStyle name="20% - Accent3 2 2 2 2 4 4" xfId="4339"/>
    <cellStyle name="20% - Accent3 2 2 2 2 5" xfId="4340"/>
    <cellStyle name="20% - Accent3 2 2 2 2 5 2" xfId="4341"/>
    <cellStyle name="20% - Accent3 2 2 2 2 5 2 2" xfId="4342"/>
    <cellStyle name="20% - Accent3 2 2 2 2 5 2 3" xfId="50795"/>
    <cellStyle name="20% - Accent3 2 2 2 2 5 3" xfId="4343"/>
    <cellStyle name="20% - Accent3 2 2 2 2 5 4" xfId="4344"/>
    <cellStyle name="20% - Accent3 2 2 2 2 6" xfId="4345"/>
    <cellStyle name="20% - Accent3 2 2 2 2 6 2" xfId="4346"/>
    <cellStyle name="20% - Accent3 2 2 2 2 6 3" xfId="50796"/>
    <cellStyle name="20% - Accent3 2 2 2 2 7" xfId="4347"/>
    <cellStyle name="20% - Accent3 2 2 2 2 8" xfId="4348"/>
    <cellStyle name="20% - Accent3 2 2 2 3" xfId="4349"/>
    <cellStyle name="20% - Accent3 2 2 2 3 2" xfId="4350"/>
    <cellStyle name="20% - Accent3 2 2 2 3 2 2" xfId="4351"/>
    <cellStyle name="20% - Accent3 2 2 2 3 2 2 2" xfId="4352"/>
    <cellStyle name="20% - Accent3 2 2 2 3 2 2 2 2" xfId="4353"/>
    <cellStyle name="20% - Accent3 2 2 2 3 2 2 2 3" xfId="50797"/>
    <cellStyle name="20% - Accent3 2 2 2 3 2 2 3" xfId="4354"/>
    <cellStyle name="20% - Accent3 2 2 2 3 2 2 4" xfId="4355"/>
    <cellStyle name="20% - Accent3 2 2 2 3 2 3" xfId="4356"/>
    <cellStyle name="20% - Accent3 2 2 2 3 2 3 2" xfId="4357"/>
    <cellStyle name="20% - Accent3 2 2 2 3 2 3 2 2" xfId="4358"/>
    <cellStyle name="20% - Accent3 2 2 2 3 2 3 2 3" xfId="50798"/>
    <cellStyle name="20% - Accent3 2 2 2 3 2 3 3" xfId="4359"/>
    <cellStyle name="20% - Accent3 2 2 2 3 2 3 4" xfId="4360"/>
    <cellStyle name="20% - Accent3 2 2 2 3 2 4" xfId="4361"/>
    <cellStyle name="20% - Accent3 2 2 2 3 2 4 2" xfId="4362"/>
    <cellStyle name="20% - Accent3 2 2 2 3 2 4 3" xfId="50799"/>
    <cellStyle name="20% - Accent3 2 2 2 3 2 5" xfId="4363"/>
    <cellStyle name="20% - Accent3 2 2 2 3 2 6" xfId="4364"/>
    <cellStyle name="20% - Accent3 2 2 2 3 3" xfId="4365"/>
    <cellStyle name="20% - Accent3 2 2 2 3 3 2" xfId="4366"/>
    <cellStyle name="20% - Accent3 2 2 2 3 3 2 2" xfId="4367"/>
    <cellStyle name="20% - Accent3 2 2 2 3 3 2 3" xfId="50800"/>
    <cellStyle name="20% - Accent3 2 2 2 3 3 3" xfId="4368"/>
    <cellStyle name="20% - Accent3 2 2 2 3 3 4" xfId="4369"/>
    <cellStyle name="20% - Accent3 2 2 2 3 4" xfId="4370"/>
    <cellStyle name="20% - Accent3 2 2 2 3 4 2" xfId="4371"/>
    <cellStyle name="20% - Accent3 2 2 2 3 4 2 2" xfId="4372"/>
    <cellStyle name="20% - Accent3 2 2 2 3 4 2 3" xfId="50801"/>
    <cellStyle name="20% - Accent3 2 2 2 3 4 3" xfId="4373"/>
    <cellStyle name="20% - Accent3 2 2 2 3 4 4" xfId="4374"/>
    <cellStyle name="20% - Accent3 2 2 2 3 5" xfId="4375"/>
    <cellStyle name="20% - Accent3 2 2 2 3 5 2" xfId="4376"/>
    <cellStyle name="20% - Accent3 2 2 2 3 5 3" xfId="50802"/>
    <cellStyle name="20% - Accent3 2 2 2 3 6" xfId="4377"/>
    <cellStyle name="20% - Accent3 2 2 2 3 7" xfId="4378"/>
    <cellStyle name="20% - Accent3 2 2 2 4" xfId="4379"/>
    <cellStyle name="20% - Accent3 2 2 2 4 2" xfId="4380"/>
    <cellStyle name="20% - Accent3 2 2 2 4 2 2" xfId="4381"/>
    <cellStyle name="20% - Accent3 2 2 2 4 2 2 2" xfId="4382"/>
    <cellStyle name="20% - Accent3 2 2 2 4 2 2 3" xfId="50803"/>
    <cellStyle name="20% - Accent3 2 2 2 4 2 3" xfId="4383"/>
    <cellStyle name="20% - Accent3 2 2 2 4 2 4" xfId="4384"/>
    <cellStyle name="20% - Accent3 2 2 2 4 3" xfId="4385"/>
    <cellStyle name="20% - Accent3 2 2 2 4 3 2" xfId="4386"/>
    <cellStyle name="20% - Accent3 2 2 2 4 3 2 2" xfId="4387"/>
    <cellStyle name="20% - Accent3 2 2 2 4 3 2 3" xfId="50804"/>
    <cellStyle name="20% - Accent3 2 2 2 4 3 3" xfId="4388"/>
    <cellStyle name="20% - Accent3 2 2 2 4 3 4" xfId="4389"/>
    <cellStyle name="20% - Accent3 2 2 2 4 4" xfId="4390"/>
    <cellStyle name="20% - Accent3 2 2 2 4 4 2" xfId="4391"/>
    <cellStyle name="20% - Accent3 2 2 2 4 4 3" xfId="50805"/>
    <cellStyle name="20% - Accent3 2 2 2 4 5" xfId="4392"/>
    <cellStyle name="20% - Accent3 2 2 2 4 6" xfId="4393"/>
    <cellStyle name="20% - Accent3 2 2 2 5" xfId="4394"/>
    <cellStyle name="20% - Accent3 2 2 2 5 2" xfId="4395"/>
    <cellStyle name="20% - Accent3 2 2 2 5 2 2" xfId="4396"/>
    <cellStyle name="20% - Accent3 2 2 2 5 2 2 2" xfId="4397"/>
    <cellStyle name="20% - Accent3 2 2 2 5 2 2 3" xfId="50806"/>
    <cellStyle name="20% - Accent3 2 2 2 5 2 3" xfId="4398"/>
    <cellStyle name="20% - Accent3 2 2 2 5 2 4" xfId="4399"/>
    <cellStyle name="20% - Accent3 2 2 2 5 3" xfId="4400"/>
    <cellStyle name="20% - Accent3 2 2 2 5 3 2" xfId="4401"/>
    <cellStyle name="20% - Accent3 2 2 2 5 3 3" xfId="50807"/>
    <cellStyle name="20% - Accent3 2 2 2 5 4" xfId="4402"/>
    <cellStyle name="20% - Accent3 2 2 2 5 5" xfId="4403"/>
    <cellStyle name="20% - Accent3 2 2 2 6" xfId="4404"/>
    <cellStyle name="20% - Accent3 2 2 2 6 2" xfId="4405"/>
    <cellStyle name="20% - Accent3 2 2 2 6 2 2" xfId="4406"/>
    <cellStyle name="20% - Accent3 2 2 2 6 2 3" xfId="50808"/>
    <cellStyle name="20% - Accent3 2 2 2 6 3" xfId="4407"/>
    <cellStyle name="20% - Accent3 2 2 2 6 4" xfId="4408"/>
    <cellStyle name="20% - Accent3 2 2 2 7" xfId="4409"/>
    <cellStyle name="20% - Accent3 2 2 2 7 2" xfId="4410"/>
    <cellStyle name="20% - Accent3 2 2 2 7 2 2" xfId="4411"/>
    <cellStyle name="20% - Accent3 2 2 2 7 2 3" xfId="50809"/>
    <cellStyle name="20% - Accent3 2 2 2 7 3" xfId="4412"/>
    <cellStyle name="20% - Accent3 2 2 2 7 4" xfId="4413"/>
    <cellStyle name="20% - Accent3 2 2 2 8" xfId="4414"/>
    <cellStyle name="20% - Accent3 2 2 2 8 2" xfId="4415"/>
    <cellStyle name="20% - Accent3 2 2 2 8 3" xfId="50810"/>
    <cellStyle name="20% - Accent3 2 2 2 9" xfId="4416"/>
    <cellStyle name="20% - Accent3 2 2 3" xfId="4417"/>
    <cellStyle name="20% - Accent3 2 2 3 2" xfId="4418"/>
    <cellStyle name="20% - Accent3 2 2 3 2 2" xfId="4419"/>
    <cellStyle name="20% - Accent3 2 2 3 2 2 2" xfId="4420"/>
    <cellStyle name="20% - Accent3 2 2 3 2 2 2 2" xfId="4421"/>
    <cellStyle name="20% - Accent3 2 2 3 2 2 2 2 2" xfId="4422"/>
    <cellStyle name="20% - Accent3 2 2 3 2 2 2 2 3" xfId="50811"/>
    <cellStyle name="20% - Accent3 2 2 3 2 2 2 3" xfId="4423"/>
    <cellStyle name="20% - Accent3 2 2 3 2 2 2 4" xfId="4424"/>
    <cellStyle name="20% - Accent3 2 2 3 2 2 3" xfId="4425"/>
    <cellStyle name="20% - Accent3 2 2 3 2 2 3 2" xfId="4426"/>
    <cellStyle name="20% - Accent3 2 2 3 2 2 3 2 2" xfId="4427"/>
    <cellStyle name="20% - Accent3 2 2 3 2 2 3 2 3" xfId="50812"/>
    <cellStyle name="20% - Accent3 2 2 3 2 2 3 3" xfId="4428"/>
    <cellStyle name="20% - Accent3 2 2 3 2 2 3 4" xfId="4429"/>
    <cellStyle name="20% - Accent3 2 2 3 2 2 4" xfId="4430"/>
    <cellStyle name="20% - Accent3 2 2 3 2 2 4 2" xfId="4431"/>
    <cellStyle name="20% - Accent3 2 2 3 2 2 4 3" xfId="50813"/>
    <cellStyle name="20% - Accent3 2 2 3 2 2 5" xfId="4432"/>
    <cellStyle name="20% - Accent3 2 2 3 2 2 6" xfId="4433"/>
    <cellStyle name="20% - Accent3 2 2 3 2 3" xfId="4434"/>
    <cellStyle name="20% - Accent3 2 2 3 2 3 2" xfId="4435"/>
    <cellStyle name="20% - Accent3 2 2 3 2 3 2 2" xfId="4436"/>
    <cellStyle name="20% - Accent3 2 2 3 2 3 2 3" xfId="50814"/>
    <cellStyle name="20% - Accent3 2 2 3 2 3 3" xfId="4437"/>
    <cellStyle name="20% - Accent3 2 2 3 2 3 4" xfId="4438"/>
    <cellStyle name="20% - Accent3 2 2 3 2 4" xfId="4439"/>
    <cellStyle name="20% - Accent3 2 2 3 2 4 2" xfId="4440"/>
    <cellStyle name="20% - Accent3 2 2 3 2 4 2 2" xfId="4441"/>
    <cellStyle name="20% - Accent3 2 2 3 2 4 2 3" xfId="50815"/>
    <cellStyle name="20% - Accent3 2 2 3 2 4 3" xfId="4442"/>
    <cellStyle name="20% - Accent3 2 2 3 2 4 4" xfId="4443"/>
    <cellStyle name="20% - Accent3 2 2 3 2 5" xfId="4444"/>
    <cellStyle name="20% - Accent3 2 2 3 2 5 2" xfId="4445"/>
    <cellStyle name="20% - Accent3 2 2 3 2 5 3" xfId="50816"/>
    <cellStyle name="20% - Accent3 2 2 3 2 6" xfId="4446"/>
    <cellStyle name="20% - Accent3 2 2 3 2 7" xfId="4447"/>
    <cellStyle name="20% - Accent3 2 2 3 3" xfId="4448"/>
    <cellStyle name="20% - Accent3 2 2 3 3 2" xfId="4449"/>
    <cellStyle name="20% - Accent3 2 2 3 3 2 2" xfId="4450"/>
    <cellStyle name="20% - Accent3 2 2 3 3 2 2 2" xfId="4451"/>
    <cellStyle name="20% - Accent3 2 2 3 3 2 2 3" xfId="50817"/>
    <cellStyle name="20% - Accent3 2 2 3 3 2 3" xfId="4452"/>
    <cellStyle name="20% - Accent3 2 2 3 3 2 4" xfId="4453"/>
    <cellStyle name="20% - Accent3 2 2 3 3 3" xfId="4454"/>
    <cellStyle name="20% - Accent3 2 2 3 3 3 2" xfId="4455"/>
    <cellStyle name="20% - Accent3 2 2 3 3 3 2 2" xfId="4456"/>
    <cellStyle name="20% - Accent3 2 2 3 3 3 2 3" xfId="50818"/>
    <cellStyle name="20% - Accent3 2 2 3 3 3 3" xfId="4457"/>
    <cellStyle name="20% - Accent3 2 2 3 3 3 4" xfId="4458"/>
    <cellStyle name="20% - Accent3 2 2 3 3 4" xfId="4459"/>
    <cellStyle name="20% - Accent3 2 2 3 3 4 2" xfId="4460"/>
    <cellStyle name="20% - Accent3 2 2 3 3 4 3" xfId="50819"/>
    <cellStyle name="20% - Accent3 2 2 3 3 5" xfId="4461"/>
    <cellStyle name="20% - Accent3 2 2 3 3 6" xfId="4462"/>
    <cellStyle name="20% - Accent3 2 2 3 4" xfId="4463"/>
    <cellStyle name="20% - Accent3 2 2 3 4 2" xfId="4464"/>
    <cellStyle name="20% - Accent3 2 2 3 4 2 2" xfId="4465"/>
    <cellStyle name="20% - Accent3 2 2 3 4 2 2 2" xfId="4466"/>
    <cellStyle name="20% - Accent3 2 2 3 4 2 2 3" xfId="50820"/>
    <cellStyle name="20% - Accent3 2 2 3 4 2 3" xfId="4467"/>
    <cellStyle name="20% - Accent3 2 2 3 4 2 4" xfId="4468"/>
    <cellStyle name="20% - Accent3 2 2 3 4 3" xfId="4469"/>
    <cellStyle name="20% - Accent3 2 2 3 4 3 2" xfId="4470"/>
    <cellStyle name="20% - Accent3 2 2 3 4 3 3" xfId="50821"/>
    <cellStyle name="20% - Accent3 2 2 3 4 4" xfId="4471"/>
    <cellStyle name="20% - Accent3 2 2 3 4 5" xfId="4472"/>
    <cellStyle name="20% - Accent3 2 2 3 5" xfId="4473"/>
    <cellStyle name="20% - Accent3 2 2 3 5 2" xfId="4474"/>
    <cellStyle name="20% - Accent3 2 2 3 5 2 2" xfId="4475"/>
    <cellStyle name="20% - Accent3 2 2 3 5 2 3" xfId="50822"/>
    <cellStyle name="20% - Accent3 2 2 3 5 3" xfId="4476"/>
    <cellStyle name="20% - Accent3 2 2 3 5 4" xfId="4477"/>
    <cellStyle name="20% - Accent3 2 2 3 6" xfId="4478"/>
    <cellStyle name="20% - Accent3 2 2 3 6 2" xfId="4479"/>
    <cellStyle name="20% - Accent3 2 2 3 6 2 2" xfId="4480"/>
    <cellStyle name="20% - Accent3 2 2 3 6 2 3" xfId="50823"/>
    <cellStyle name="20% - Accent3 2 2 3 6 3" xfId="4481"/>
    <cellStyle name="20% - Accent3 2 2 3 6 4" xfId="4482"/>
    <cellStyle name="20% - Accent3 2 2 3 7" xfId="4483"/>
    <cellStyle name="20% - Accent3 2 2 3 7 2" xfId="4484"/>
    <cellStyle name="20% - Accent3 2 2 3 7 3" xfId="50824"/>
    <cellStyle name="20% - Accent3 2 2 3 8" xfId="4485"/>
    <cellStyle name="20% - Accent3 2 2 3 9" xfId="4486"/>
    <cellStyle name="20% - Accent3 2 2 4" xfId="4487"/>
    <cellStyle name="20% - Accent3 2 2 4 2" xfId="4488"/>
    <cellStyle name="20% - Accent3 2 2 4 2 2" xfId="4489"/>
    <cellStyle name="20% - Accent3 2 2 4 2 2 2" xfId="4490"/>
    <cellStyle name="20% - Accent3 2 2 4 2 2 2 2" xfId="4491"/>
    <cellStyle name="20% - Accent3 2 2 4 2 2 2 3" xfId="50825"/>
    <cellStyle name="20% - Accent3 2 2 4 2 2 3" xfId="4492"/>
    <cellStyle name="20% - Accent3 2 2 4 2 2 4" xfId="4493"/>
    <cellStyle name="20% - Accent3 2 2 4 2 3" xfId="4494"/>
    <cellStyle name="20% - Accent3 2 2 4 2 3 2" xfId="4495"/>
    <cellStyle name="20% - Accent3 2 2 4 2 3 2 2" xfId="4496"/>
    <cellStyle name="20% - Accent3 2 2 4 2 3 2 3" xfId="50826"/>
    <cellStyle name="20% - Accent3 2 2 4 2 3 3" xfId="4497"/>
    <cellStyle name="20% - Accent3 2 2 4 2 3 4" xfId="4498"/>
    <cellStyle name="20% - Accent3 2 2 4 2 4" xfId="4499"/>
    <cellStyle name="20% - Accent3 2 2 4 2 4 2" xfId="4500"/>
    <cellStyle name="20% - Accent3 2 2 4 2 4 3" xfId="50827"/>
    <cellStyle name="20% - Accent3 2 2 4 2 5" xfId="4501"/>
    <cellStyle name="20% - Accent3 2 2 4 2 6" xfId="4502"/>
    <cellStyle name="20% - Accent3 2 2 4 3" xfId="4503"/>
    <cellStyle name="20% - Accent3 2 2 4 3 2" xfId="4504"/>
    <cellStyle name="20% - Accent3 2 2 4 3 2 2" xfId="4505"/>
    <cellStyle name="20% - Accent3 2 2 4 3 2 3" xfId="50828"/>
    <cellStyle name="20% - Accent3 2 2 4 3 3" xfId="4506"/>
    <cellStyle name="20% - Accent3 2 2 4 3 4" xfId="4507"/>
    <cellStyle name="20% - Accent3 2 2 4 4" xfId="4508"/>
    <cellStyle name="20% - Accent3 2 2 4 4 2" xfId="4509"/>
    <cellStyle name="20% - Accent3 2 2 4 4 2 2" xfId="4510"/>
    <cellStyle name="20% - Accent3 2 2 4 4 2 3" xfId="50829"/>
    <cellStyle name="20% - Accent3 2 2 4 4 3" xfId="4511"/>
    <cellStyle name="20% - Accent3 2 2 4 4 4" xfId="4512"/>
    <cellStyle name="20% - Accent3 2 2 4 5" xfId="4513"/>
    <cellStyle name="20% - Accent3 2 2 4 5 2" xfId="4514"/>
    <cellStyle name="20% - Accent3 2 2 4 5 3" xfId="50830"/>
    <cellStyle name="20% - Accent3 2 2 4 6" xfId="4515"/>
    <cellStyle name="20% - Accent3 2 2 4 7" xfId="4516"/>
    <cellStyle name="20% - Accent3 2 2 5" xfId="4517"/>
    <cellStyle name="20% - Accent3 2 2 5 2" xfId="4518"/>
    <cellStyle name="20% - Accent3 2 2 5 2 2" xfId="4519"/>
    <cellStyle name="20% - Accent3 2 2 5 2 2 2" xfId="4520"/>
    <cellStyle name="20% - Accent3 2 2 5 2 2 3" xfId="50831"/>
    <cellStyle name="20% - Accent3 2 2 5 2 3" xfId="4521"/>
    <cellStyle name="20% - Accent3 2 2 5 2 4" xfId="4522"/>
    <cellStyle name="20% - Accent3 2 2 5 3" xfId="4523"/>
    <cellStyle name="20% - Accent3 2 2 5 3 2" xfId="4524"/>
    <cellStyle name="20% - Accent3 2 2 5 3 2 2" xfId="4525"/>
    <cellStyle name="20% - Accent3 2 2 5 3 2 3" xfId="50832"/>
    <cellStyle name="20% - Accent3 2 2 5 3 3" xfId="4526"/>
    <cellStyle name="20% - Accent3 2 2 5 3 4" xfId="4527"/>
    <cellStyle name="20% - Accent3 2 2 5 4" xfId="4528"/>
    <cellStyle name="20% - Accent3 2 2 5 4 2" xfId="4529"/>
    <cellStyle name="20% - Accent3 2 2 5 4 3" xfId="50833"/>
    <cellStyle name="20% - Accent3 2 2 5 5" xfId="4530"/>
    <cellStyle name="20% - Accent3 2 2 5 6" xfId="4531"/>
    <cellStyle name="20% - Accent3 2 2 6" xfId="4532"/>
    <cellStyle name="20% - Accent3 2 2 6 2" xfId="4533"/>
    <cellStyle name="20% - Accent3 2 2 6 2 2" xfId="4534"/>
    <cellStyle name="20% - Accent3 2 2 6 2 2 2" xfId="4535"/>
    <cellStyle name="20% - Accent3 2 2 6 2 2 3" xfId="50834"/>
    <cellStyle name="20% - Accent3 2 2 6 2 3" xfId="4536"/>
    <cellStyle name="20% - Accent3 2 2 6 2 4" xfId="4537"/>
    <cellStyle name="20% - Accent3 2 2 6 3" xfId="4538"/>
    <cellStyle name="20% - Accent3 2 2 6 3 2" xfId="4539"/>
    <cellStyle name="20% - Accent3 2 2 6 3 3" xfId="50835"/>
    <cellStyle name="20% - Accent3 2 2 6 4" xfId="4540"/>
    <cellStyle name="20% - Accent3 2 2 6 5" xfId="4541"/>
    <cellStyle name="20% - Accent3 2 2 7" xfId="4542"/>
    <cellStyle name="20% - Accent3 2 2 7 2" xfId="4543"/>
    <cellStyle name="20% - Accent3 2 2 7 2 2" xfId="4544"/>
    <cellStyle name="20% - Accent3 2 2 7 2 3" xfId="50836"/>
    <cellStyle name="20% - Accent3 2 2 7 3" xfId="4545"/>
    <cellStyle name="20% - Accent3 2 2 7 4" xfId="4546"/>
    <cellStyle name="20% - Accent3 2 2 8" xfId="4547"/>
    <cellStyle name="20% - Accent3 2 2 8 2" xfId="4548"/>
    <cellStyle name="20% - Accent3 2 2 8 2 2" xfId="4549"/>
    <cellStyle name="20% - Accent3 2 2 8 2 3" xfId="50837"/>
    <cellStyle name="20% - Accent3 2 2 8 3" xfId="4550"/>
    <cellStyle name="20% - Accent3 2 2 8 4" xfId="4551"/>
    <cellStyle name="20% - Accent3 2 2 9" xfId="4552"/>
    <cellStyle name="20% - Accent3 2 2 9 2" xfId="4553"/>
    <cellStyle name="20% - Accent3 2 2 9 3" xfId="50838"/>
    <cellStyle name="20% - Accent3 2 3" xfId="4554"/>
    <cellStyle name="20% - Accent3 2 3 10" xfId="4555"/>
    <cellStyle name="20% - Accent3 2 3 11" xfId="4556"/>
    <cellStyle name="20% - Accent3 2 3 12" xfId="60525"/>
    <cellStyle name="20% - Accent3 2 3 2" xfId="4557"/>
    <cellStyle name="20% - Accent3 2 3 2 10" xfId="4558"/>
    <cellStyle name="20% - Accent3 2 3 2 2" xfId="4559"/>
    <cellStyle name="20% - Accent3 2 3 2 2 2" xfId="4560"/>
    <cellStyle name="20% - Accent3 2 3 2 2 2 2" xfId="4561"/>
    <cellStyle name="20% - Accent3 2 3 2 2 2 2 2" xfId="4562"/>
    <cellStyle name="20% - Accent3 2 3 2 2 2 2 2 2" xfId="4563"/>
    <cellStyle name="20% - Accent3 2 3 2 2 2 2 2 2 2" xfId="4564"/>
    <cellStyle name="20% - Accent3 2 3 2 2 2 2 2 2 3" xfId="50839"/>
    <cellStyle name="20% - Accent3 2 3 2 2 2 2 2 3" xfId="4565"/>
    <cellStyle name="20% - Accent3 2 3 2 2 2 2 2 4" xfId="4566"/>
    <cellStyle name="20% - Accent3 2 3 2 2 2 2 3" xfId="4567"/>
    <cellStyle name="20% - Accent3 2 3 2 2 2 2 3 2" xfId="4568"/>
    <cellStyle name="20% - Accent3 2 3 2 2 2 2 3 2 2" xfId="4569"/>
    <cellStyle name="20% - Accent3 2 3 2 2 2 2 3 2 3" xfId="50840"/>
    <cellStyle name="20% - Accent3 2 3 2 2 2 2 3 3" xfId="4570"/>
    <cellStyle name="20% - Accent3 2 3 2 2 2 2 3 4" xfId="4571"/>
    <cellStyle name="20% - Accent3 2 3 2 2 2 2 4" xfId="4572"/>
    <cellStyle name="20% - Accent3 2 3 2 2 2 2 4 2" xfId="4573"/>
    <cellStyle name="20% - Accent3 2 3 2 2 2 2 4 3" xfId="50841"/>
    <cellStyle name="20% - Accent3 2 3 2 2 2 2 5" xfId="4574"/>
    <cellStyle name="20% - Accent3 2 3 2 2 2 2 6" xfId="4575"/>
    <cellStyle name="20% - Accent3 2 3 2 2 2 3" xfId="4576"/>
    <cellStyle name="20% - Accent3 2 3 2 2 2 3 2" xfId="4577"/>
    <cellStyle name="20% - Accent3 2 3 2 2 2 3 2 2" xfId="4578"/>
    <cellStyle name="20% - Accent3 2 3 2 2 2 3 2 3" xfId="50842"/>
    <cellStyle name="20% - Accent3 2 3 2 2 2 3 3" xfId="4579"/>
    <cellStyle name="20% - Accent3 2 3 2 2 2 3 4" xfId="4580"/>
    <cellStyle name="20% - Accent3 2 3 2 2 2 4" xfId="4581"/>
    <cellStyle name="20% - Accent3 2 3 2 2 2 4 2" xfId="4582"/>
    <cellStyle name="20% - Accent3 2 3 2 2 2 4 2 2" xfId="4583"/>
    <cellStyle name="20% - Accent3 2 3 2 2 2 4 2 3" xfId="50843"/>
    <cellStyle name="20% - Accent3 2 3 2 2 2 4 3" xfId="4584"/>
    <cellStyle name="20% - Accent3 2 3 2 2 2 4 4" xfId="4585"/>
    <cellStyle name="20% - Accent3 2 3 2 2 2 5" xfId="4586"/>
    <cellStyle name="20% - Accent3 2 3 2 2 2 5 2" xfId="4587"/>
    <cellStyle name="20% - Accent3 2 3 2 2 2 5 3" xfId="50844"/>
    <cellStyle name="20% - Accent3 2 3 2 2 2 6" xfId="4588"/>
    <cellStyle name="20% - Accent3 2 3 2 2 2 7" xfId="4589"/>
    <cellStyle name="20% - Accent3 2 3 2 2 3" xfId="4590"/>
    <cellStyle name="20% - Accent3 2 3 2 2 3 2" xfId="4591"/>
    <cellStyle name="20% - Accent3 2 3 2 2 3 2 2" xfId="4592"/>
    <cellStyle name="20% - Accent3 2 3 2 2 3 2 2 2" xfId="4593"/>
    <cellStyle name="20% - Accent3 2 3 2 2 3 2 2 3" xfId="50845"/>
    <cellStyle name="20% - Accent3 2 3 2 2 3 2 3" xfId="4594"/>
    <cellStyle name="20% - Accent3 2 3 2 2 3 2 4" xfId="4595"/>
    <cellStyle name="20% - Accent3 2 3 2 2 3 3" xfId="4596"/>
    <cellStyle name="20% - Accent3 2 3 2 2 3 3 2" xfId="4597"/>
    <cellStyle name="20% - Accent3 2 3 2 2 3 3 2 2" xfId="4598"/>
    <cellStyle name="20% - Accent3 2 3 2 2 3 3 2 3" xfId="50846"/>
    <cellStyle name="20% - Accent3 2 3 2 2 3 3 3" xfId="4599"/>
    <cellStyle name="20% - Accent3 2 3 2 2 3 3 4" xfId="4600"/>
    <cellStyle name="20% - Accent3 2 3 2 2 3 4" xfId="4601"/>
    <cellStyle name="20% - Accent3 2 3 2 2 3 4 2" xfId="4602"/>
    <cellStyle name="20% - Accent3 2 3 2 2 3 4 3" xfId="50847"/>
    <cellStyle name="20% - Accent3 2 3 2 2 3 5" xfId="4603"/>
    <cellStyle name="20% - Accent3 2 3 2 2 3 6" xfId="4604"/>
    <cellStyle name="20% - Accent3 2 3 2 2 4" xfId="4605"/>
    <cellStyle name="20% - Accent3 2 3 2 2 4 2" xfId="4606"/>
    <cellStyle name="20% - Accent3 2 3 2 2 4 2 2" xfId="4607"/>
    <cellStyle name="20% - Accent3 2 3 2 2 4 2 3" xfId="50848"/>
    <cellStyle name="20% - Accent3 2 3 2 2 4 3" xfId="4608"/>
    <cellStyle name="20% - Accent3 2 3 2 2 4 4" xfId="4609"/>
    <cellStyle name="20% - Accent3 2 3 2 2 5" xfId="4610"/>
    <cellStyle name="20% - Accent3 2 3 2 2 5 2" xfId="4611"/>
    <cellStyle name="20% - Accent3 2 3 2 2 5 2 2" xfId="4612"/>
    <cellStyle name="20% - Accent3 2 3 2 2 5 2 3" xfId="50849"/>
    <cellStyle name="20% - Accent3 2 3 2 2 5 3" xfId="4613"/>
    <cellStyle name="20% - Accent3 2 3 2 2 5 4" xfId="4614"/>
    <cellStyle name="20% - Accent3 2 3 2 2 6" xfId="4615"/>
    <cellStyle name="20% - Accent3 2 3 2 2 6 2" xfId="4616"/>
    <cellStyle name="20% - Accent3 2 3 2 2 6 3" xfId="50850"/>
    <cellStyle name="20% - Accent3 2 3 2 2 7" xfId="4617"/>
    <cellStyle name="20% - Accent3 2 3 2 2 8" xfId="4618"/>
    <cellStyle name="20% - Accent3 2 3 2 3" xfId="4619"/>
    <cellStyle name="20% - Accent3 2 3 2 3 2" xfId="4620"/>
    <cellStyle name="20% - Accent3 2 3 2 3 2 2" xfId="4621"/>
    <cellStyle name="20% - Accent3 2 3 2 3 2 2 2" xfId="4622"/>
    <cellStyle name="20% - Accent3 2 3 2 3 2 2 2 2" xfId="4623"/>
    <cellStyle name="20% - Accent3 2 3 2 3 2 2 2 3" xfId="50851"/>
    <cellStyle name="20% - Accent3 2 3 2 3 2 2 3" xfId="4624"/>
    <cellStyle name="20% - Accent3 2 3 2 3 2 2 4" xfId="4625"/>
    <cellStyle name="20% - Accent3 2 3 2 3 2 3" xfId="4626"/>
    <cellStyle name="20% - Accent3 2 3 2 3 2 3 2" xfId="4627"/>
    <cellStyle name="20% - Accent3 2 3 2 3 2 3 2 2" xfId="4628"/>
    <cellStyle name="20% - Accent3 2 3 2 3 2 3 2 3" xfId="50852"/>
    <cellStyle name="20% - Accent3 2 3 2 3 2 3 3" xfId="4629"/>
    <cellStyle name="20% - Accent3 2 3 2 3 2 3 4" xfId="4630"/>
    <cellStyle name="20% - Accent3 2 3 2 3 2 4" xfId="4631"/>
    <cellStyle name="20% - Accent3 2 3 2 3 2 4 2" xfId="4632"/>
    <cellStyle name="20% - Accent3 2 3 2 3 2 4 3" xfId="50853"/>
    <cellStyle name="20% - Accent3 2 3 2 3 2 5" xfId="4633"/>
    <cellStyle name="20% - Accent3 2 3 2 3 2 6" xfId="4634"/>
    <cellStyle name="20% - Accent3 2 3 2 3 3" xfId="4635"/>
    <cellStyle name="20% - Accent3 2 3 2 3 3 2" xfId="4636"/>
    <cellStyle name="20% - Accent3 2 3 2 3 3 2 2" xfId="4637"/>
    <cellStyle name="20% - Accent3 2 3 2 3 3 2 3" xfId="50854"/>
    <cellStyle name="20% - Accent3 2 3 2 3 3 3" xfId="4638"/>
    <cellStyle name="20% - Accent3 2 3 2 3 3 4" xfId="4639"/>
    <cellStyle name="20% - Accent3 2 3 2 3 4" xfId="4640"/>
    <cellStyle name="20% - Accent3 2 3 2 3 4 2" xfId="4641"/>
    <cellStyle name="20% - Accent3 2 3 2 3 4 2 2" xfId="4642"/>
    <cellStyle name="20% - Accent3 2 3 2 3 4 2 3" xfId="50855"/>
    <cellStyle name="20% - Accent3 2 3 2 3 4 3" xfId="4643"/>
    <cellStyle name="20% - Accent3 2 3 2 3 4 4" xfId="4644"/>
    <cellStyle name="20% - Accent3 2 3 2 3 5" xfId="4645"/>
    <cellStyle name="20% - Accent3 2 3 2 3 5 2" xfId="4646"/>
    <cellStyle name="20% - Accent3 2 3 2 3 5 3" xfId="50856"/>
    <cellStyle name="20% - Accent3 2 3 2 3 6" xfId="4647"/>
    <cellStyle name="20% - Accent3 2 3 2 3 7" xfId="4648"/>
    <cellStyle name="20% - Accent3 2 3 2 4" xfId="4649"/>
    <cellStyle name="20% - Accent3 2 3 2 4 2" xfId="4650"/>
    <cellStyle name="20% - Accent3 2 3 2 4 2 2" xfId="4651"/>
    <cellStyle name="20% - Accent3 2 3 2 4 2 2 2" xfId="4652"/>
    <cellStyle name="20% - Accent3 2 3 2 4 2 2 3" xfId="50857"/>
    <cellStyle name="20% - Accent3 2 3 2 4 2 3" xfId="4653"/>
    <cellStyle name="20% - Accent3 2 3 2 4 2 4" xfId="4654"/>
    <cellStyle name="20% - Accent3 2 3 2 4 3" xfId="4655"/>
    <cellStyle name="20% - Accent3 2 3 2 4 3 2" xfId="4656"/>
    <cellStyle name="20% - Accent3 2 3 2 4 3 2 2" xfId="4657"/>
    <cellStyle name="20% - Accent3 2 3 2 4 3 2 3" xfId="50858"/>
    <cellStyle name="20% - Accent3 2 3 2 4 3 3" xfId="4658"/>
    <cellStyle name="20% - Accent3 2 3 2 4 3 4" xfId="4659"/>
    <cellStyle name="20% - Accent3 2 3 2 4 4" xfId="4660"/>
    <cellStyle name="20% - Accent3 2 3 2 4 4 2" xfId="4661"/>
    <cellStyle name="20% - Accent3 2 3 2 4 4 3" xfId="50859"/>
    <cellStyle name="20% - Accent3 2 3 2 4 5" xfId="4662"/>
    <cellStyle name="20% - Accent3 2 3 2 4 6" xfId="4663"/>
    <cellStyle name="20% - Accent3 2 3 2 5" xfId="4664"/>
    <cellStyle name="20% - Accent3 2 3 2 5 2" xfId="4665"/>
    <cellStyle name="20% - Accent3 2 3 2 5 2 2" xfId="4666"/>
    <cellStyle name="20% - Accent3 2 3 2 5 2 2 2" xfId="4667"/>
    <cellStyle name="20% - Accent3 2 3 2 5 2 2 3" xfId="50860"/>
    <cellStyle name="20% - Accent3 2 3 2 5 2 3" xfId="4668"/>
    <cellStyle name="20% - Accent3 2 3 2 5 2 4" xfId="4669"/>
    <cellStyle name="20% - Accent3 2 3 2 5 3" xfId="4670"/>
    <cellStyle name="20% - Accent3 2 3 2 5 3 2" xfId="4671"/>
    <cellStyle name="20% - Accent3 2 3 2 5 3 3" xfId="50861"/>
    <cellStyle name="20% - Accent3 2 3 2 5 4" xfId="4672"/>
    <cellStyle name="20% - Accent3 2 3 2 5 5" xfId="4673"/>
    <cellStyle name="20% - Accent3 2 3 2 6" xfId="4674"/>
    <cellStyle name="20% - Accent3 2 3 2 6 2" xfId="4675"/>
    <cellStyle name="20% - Accent3 2 3 2 6 2 2" xfId="4676"/>
    <cellStyle name="20% - Accent3 2 3 2 6 2 3" xfId="50862"/>
    <cellStyle name="20% - Accent3 2 3 2 6 3" xfId="4677"/>
    <cellStyle name="20% - Accent3 2 3 2 6 4" xfId="4678"/>
    <cellStyle name="20% - Accent3 2 3 2 7" xfId="4679"/>
    <cellStyle name="20% - Accent3 2 3 2 7 2" xfId="4680"/>
    <cellStyle name="20% - Accent3 2 3 2 7 2 2" xfId="4681"/>
    <cellStyle name="20% - Accent3 2 3 2 7 2 3" xfId="50863"/>
    <cellStyle name="20% - Accent3 2 3 2 7 3" xfId="4682"/>
    <cellStyle name="20% - Accent3 2 3 2 7 4" xfId="4683"/>
    <cellStyle name="20% - Accent3 2 3 2 8" xfId="4684"/>
    <cellStyle name="20% - Accent3 2 3 2 8 2" xfId="4685"/>
    <cellStyle name="20% - Accent3 2 3 2 8 3" xfId="50864"/>
    <cellStyle name="20% - Accent3 2 3 2 9" xfId="4686"/>
    <cellStyle name="20% - Accent3 2 3 3" xfId="4687"/>
    <cellStyle name="20% - Accent3 2 3 3 2" xfId="4688"/>
    <cellStyle name="20% - Accent3 2 3 3 2 2" xfId="4689"/>
    <cellStyle name="20% - Accent3 2 3 3 2 2 2" xfId="4690"/>
    <cellStyle name="20% - Accent3 2 3 3 2 2 2 2" xfId="4691"/>
    <cellStyle name="20% - Accent3 2 3 3 2 2 2 2 2" xfId="4692"/>
    <cellStyle name="20% - Accent3 2 3 3 2 2 2 2 3" xfId="50865"/>
    <cellStyle name="20% - Accent3 2 3 3 2 2 2 3" xfId="4693"/>
    <cellStyle name="20% - Accent3 2 3 3 2 2 2 4" xfId="4694"/>
    <cellStyle name="20% - Accent3 2 3 3 2 2 3" xfId="4695"/>
    <cellStyle name="20% - Accent3 2 3 3 2 2 3 2" xfId="4696"/>
    <cellStyle name="20% - Accent3 2 3 3 2 2 3 2 2" xfId="4697"/>
    <cellStyle name="20% - Accent3 2 3 3 2 2 3 2 3" xfId="50866"/>
    <cellStyle name="20% - Accent3 2 3 3 2 2 3 3" xfId="4698"/>
    <cellStyle name="20% - Accent3 2 3 3 2 2 3 4" xfId="4699"/>
    <cellStyle name="20% - Accent3 2 3 3 2 2 4" xfId="4700"/>
    <cellStyle name="20% - Accent3 2 3 3 2 2 4 2" xfId="4701"/>
    <cellStyle name="20% - Accent3 2 3 3 2 2 4 3" xfId="50867"/>
    <cellStyle name="20% - Accent3 2 3 3 2 2 5" xfId="4702"/>
    <cellStyle name="20% - Accent3 2 3 3 2 2 6" xfId="4703"/>
    <cellStyle name="20% - Accent3 2 3 3 2 3" xfId="4704"/>
    <cellStyle name="20% - Accent3 2 3 3 2 3 2" xfId="4705"/>
    <cellStyle name="20% - Accent3 2 3 3 2 3 2 2" xfId="4706"/>
    <cellStyle name="20% - Accent3 2 3 3 2 3 2 3" xfId="50868"/>
    <cellStyle name="20% - Accent3 2 3 3 2 3 3" xfId="4707"/>
    <cellStyle name="20% - Accent3 2 3 3 2 3 4" xfId="4708"/>
    <cellStyle name="20% - Accent3 2 3 3 2 4" xfId="4709"/>
    <cellStyle name="20% - Accent3 2 3 3 2 4 2" xfId="4710"/>
    <cellStyle name="20% - Accent3 2 3 3 2 4 2 2" xfId="4711"/>
    <cellStyle name="20% - Accent3 2 3 3 2 4 2 3" xfId="50869"/>
    <cellStyle name="20% - Accent3 2 3 3 2 4 3" xfId="4712"/>
    <cellStyle name="20% - Accent3 2 3 3 2 4 4" xfId="4713"/>
    <cellStyle name="20% - Accent3 2 3 3 2 5" xfId="4714"/>
    <cellStyle name="20% - Accent3 2 3 3 2 5 2" xfId="4715"/>
    <cellStyle name="20% - Accent3 2 3 3 2 5 3" xfId="50870"/>
    <cellStyle name="20% - Accent3 2 3 3 2 6" xfId="4716"/>
    <cellStyle name="20% - Accent3 2 3 3 2 7" xfId="4717"/>
    <cellStyle name="20% - Accent3 2 3 3 3" xfId="4718"/>
    <cellStyle name="20% - Accent3 2 3 3 3 2" xfId="4719"/>
    <cellStyle name="20% - Accent3 2 3 3 3 2 2" xfId="4720"/>
    <cellStyle name="20% - Accent3 2 3 3 3 2 2 2" xfId="4721"/>
    <cellStyle name="20% - Accent3 2 3 3 3 2 2 3" xfId="50871"/>
    <cellStyle name="20% - Accent3 2 3 3 3 2 3" xfId="4722"/>
    <cellStyle name="20% - Accent3 2 3 3 3 2 4" xfId="4723"/>
    <cellStyle name="20% - Accent3 2 3 3 3 3" xfId="4724"/>
    <cellStyle name="20% - Accent3 2 3 3 3 3 2" xfId="4725"/>
    <cellStyle name="20% - Accent3 2 3 3 3 3 2 2" xfId="4726"/>
    <cellStyle name="20% - Accent3 2 3 3 3 3 2 3" xfId="50872"/>
    <cellStyle name="20% - Accent3 2 3 3 3 3 3" xfId="4727"/>
    <cellStyle name="20% - Accent3 2 3 3 3 3 4" xfId="4728"/>
    <cellStyle name="20% - Accent3 2 3 3 3 4" xfId="4729"/>
    <cellStyle name="20% - Accent3 2 3 3 3 4 2" xfId="4730"/>
    <cellStyle name="20% - Accent3 2 3 3 3 4 3" xfId="50873"/>
    <cellStyle name="20% - Accent3 2 3 3 3 5" xfId="4731"/>
    <cellStyle name="20% - Accent3 2 3 3 3 6" xfId="4732"/>
    <cellStyle name="20% - Accent3 2 3 3 4" xfId="4733"/>
    <cellStyle name="20% - Accent3 2 3 3 4 2" xfId="4734"/>
    <cellStyle name="20% - Accent3 2 3 3 4 2 2" xfId="4735"/>
    <cellStyle name="20% - Accent3 2 3 3 4 2 3" xfId="50874"/>
    <cellStyle name="20% - Accent3 2 3 3 4 3" xfId="4736"/>
    <cellStyle name="20% - Accent3 2 3 3 4 4" xfId="4737"/>
    <cellStyle name="20% - Accent3 2 3 3 5" xfId="4738"/>
    <cellStyle name="20% - Accent3 2 3 3 5 2" xfId="4739"/>
    <cellStyle name="20% - Accent3 2 3 3 5 2 2" xfId="4740"/>
    <cellStyle name="20% - Accent3 2 3 3 5 2 3" xfId="50875"/>
    <cellStyle name="20% - Accent3 2 3 3 5 3" xfId="4741"/>
    <cellStyle name="20% - Accent3 2 3 3 5 4" xfId="4742"/>
    <cellStyle name="20% - Accent3 2 3 3 6" xfId="4743"/>
    <cellStyle name="20% - Accent3 2 3 3 6 2" xfId="4744"/>
    <cellStyle name="20% - Accent3 2 3 3 6 3" xfId="50876"/>
    <cellStyle name="20% - Accent3 2 3 3 7" xfId="4745"/>
    <cellStyle name="20% - Accent3 2 3 3 8" xfId="4746"/>
    <cellStyle name="20% - Accent3 2 3 4" xfId="4747"/>
    <cellStyle name="20% - Accent3 2 3 4 2" xfId="4748"/>
    <cellStyle name="20% - Accent3 2 3 4 2 2" xfId="4749"/>
    <cellStyle name="20% - Accent3 2 3 4 2 2 2" xfId="4750"/>
    <cellStyle name="20% - Accent3 2 3 4 2 2 2 2" xfId="4751"/>
    <cellStyle name="20% - Accent3 2 3 4 2 2 2 3" xfId="50877"/>
    <cellStyle name="20% - Accent3 2 3 4 2 2 3" xfId="4752"/>
    <cellStyle name="20% - Accent3 2 3 4 2 2 4" xfId="4753"/>
    <cellStyle name="20% - Accent3 2 3 4 2 3" xfId="4754"/>
    <cellStyle name="20% - Accent3 2 3 4 2 3 2" xfId="4755"/>
    <cellStyle name="20% - Accent3 2 3 4 2 3 2 2" xfId="4756"/>
    <cellStyle name="20% - Accent3 2 3 4 2 3 2 3" xfId="50878"/>
    <cellStyle name="20% - Accent3 2 3 4 2 3 3" xfId="4757"/>
    <cellStyle name="20% - Accent3 2 3 4 2 3 4" xfId="4758"/>
    <cellStyle name="20% - Accent3 2 3 4 2 4" xfId="4759"/>
    <cellStyle name="20% - Accent3 2 3 4 2 4 2" xfId="4760"/>
    <cellStyle name="20% - Accent3 2 3 4 2 4 3" xfId="50879"/>
    <cellStyle name="20% - Accent3 2 3 4 2 5" xfId="4761"/>
    <cellStyle name="20% - Accent3 2 3 4 2 6" xfId="4762"/>
    <cellStyle name="20% - Accent3 2 3 4 3" xfId="4763"/>
    <cellStyle name="20% - Accent3 2 3 4 3 2" xfId="4764"/>
    <cellStyle name="20% - Accent3 2 3 4 3 2 2" xfId="4765"/>
    <cellStyle name="20% - Accent3 2 3 4 3 2 3" xfId="50880"/>
    <cellStyle name="20% - Accent3 2 3 4 3 3" xfId="4766"/>
    <cellStyle name="20% - Accent3 2 3 4 3 4" xfId="4767"/>
    <cellStyle name="20% - Accent3 2 3 4 4" xfId="4768"/>
    <cellStyle name="20% - Accent3 2 3 4 4 2" xfId="4769"/>
    <cellStyle name="20% - Accent3 2 3 4 4 2 2" xfId="4770"/>
    <cellStyle name="20% - Accent3 2 3 4 4 2 3" xfId="50881"/>
    <cellStyle name="20% - Accent3 2 3 4 4 3" xfId="4771"/>
    <cellStyle name="20% - Accent3 2 3 4 4 4" xfId="4772"/>
    <cellStyle name="20% - Accent3 2 3 4 5" xfId="4773"/>
    <cellStyle name="20% - Accent3 2 3 4 5 2" xfId="4774"/>
    <cellStyle name="20% - Accent3 2 3 4 5 3" xfId="50882"/>
    <cellStyle name="20% - Accent3 2 3 4 6" xfId="4775"/>
    <cellStyle name="20% - Accent3 2 3 4 7" xfId="4776"/>
    <cellStyle name="20% - Accent3 2 3 5" xfId="4777"/>
    <cellStyle name="20% - Accent3 2 3 5 2" xfId="4778"/>
    <cellStyle name="20% - Accent3 2 3 5 2 2" xfId="4779"/>
    <cellStyle name="20% - Accent3 2 3 5 2 2 2" xfId="4780"/>
    <cellStyle name="20% - Accent3 2 3 5 2 2 3" xfId="50883"/>
    <cellStyle name="20% - Accent3 2 3 5 2 3" xfId="4781"/>
    <cellStyle name="20% - Accent3 2 3 5 2 4" xfId="4782"/>
    <cellStyle name="20% - Accent3 2 3 5 3" xfId="4783"/>
    <cellStyle name="20% - Accent3 2 3 5 3 2" xfId="4784"/>
    <cellStyle name="20% - Accent3 2 3 5 3 2 2" xfId="4785"/>
    <cellStyle name="20% - Accent3 2 3 5 3 2 3" xfId="50884"/>
    <cellStyle name="20% - Accent3 2 3 5 3 3" xfId="4786"/>
    <cellStyle name="20% - Accent3 2 3 5 3 4" xfId="4787"/>
    <cellStyle name="20% - Accent3 2 3 5 4" xfId="4788"/>
    <cellStyle name="20% - Accent3 2 3 5 4 2" xfId="4789"/>
    <cellStyle name="20% - Accent3 2 3 5 4 3" xfId="50885"/>
    <cellStyle name="20% - Accent3 2 3 5 5" xfId="4790"/>
    <cellStyle name="20% - Accent3 2 3 5 6" xfId="4791"/>
    <cellStyle name="20% - Accent3 2 3 6" xfId="4792"/>
    <cellStyle name="20% - Accent3 2 3 6 2" xfId="4793"/>
    <cellStyle name="20% - Accent3 2 3 6 2 2" xfId="4794"/>
    <cellStyle name="20% - Accent3 2 3 6 2 2 2" xfId="4795"/>
    <cellStyle name="20% - Accent3 2 3 6 2 2 3" xfId="50886"/>
    <cellStyle name="20% - Accent3 2 3 6 2 3" xfId="4796"/>
    <cellStyle name="20% - Accent3 2 3 6 2 4" xfId="4797"/>
    <cellStyle name="20% - Accent3 2 3 6 3" xfId="4798"/>
    <cellStyle name="20% - Accent3 2 3 6 3 2" xfId="4799"/>
    <cellStyle name="20% - Accent3 2 3 6 3 3" xfId="50887"/>
    <cellStyle name="20% - Accent3 2 3 6 4" xfId="4800"/>
    <cellStyle name="20% - Accent3 2 3 6 5" xfId="4801"/>
    <cellStyle name="20% - Accent3 2 3 7" xfId="4802"/>
    <cellStyle name="20% - Accent3 2 3 7 2" xfId="4803"/>
    <cellStyle name="20% - Accent3 2 3 7 2 2" xfId="4804"/>
    <cellStyle name="20% - Accent3 2 3 7 2 3" xfId="50888"/>
    <cellStyle name="20% - Accent3 2 3 7 3" xfId="4805"/>
    <cellStyle name="20% - Accent3 2 3 7 4" xfId="4806"/>
    <cellStyle name="20% - Accent3 2 3 8" xfId="4807"/>
    <cellStyle name="20% - Accent3 2 3 8 2" xfId="4808"/>
    <cellStyle name="20% - Accent3 2 3 8 2 2" xfId="4809"/>
    <cellStyle name="20% - Accent3 2 3 8 2 3" xfId="50889"/>
    <cellStyle name="20% - Accent3 2 3 8 3" xfId="4810"/>
    <cellStyle name="20% - Accent3 2 3 8 4" xfId="4811"/>
    <cellStyle name="20% - Accent3 2 3 9" xfId="4812"/>
    <cellStyle name="20% - Accent3 2 3 9 2" xfId="4813"/>
    <cellStyle name="20% - Accent3 2 3 9 3" xfId="50890"/>
    <cellStyle name="20% - Accent3 2 4" xfId="4814"/>
    <cellStyle name="20% - Accent3 2 4 10" xfId="4815"/>
    <cellStyle name="20% - Accent3 2 4 2" xfId="4816"/>
    <cellStyle name="20% - Accent3 2 4 2 2" xfId="4817"/>
    <cellStyle name="20% - Accent3 2 4 2 2 2" xfId="4818"/>
    <cellStyle name="20% - Accent3 2 4 2 2 2 2" xfId="4819"/>
    <cellStyle name="20% - Accent3 2 4 2 2 2 2 2" xfId="4820"/>
    <cellStyle name="20% - Accent3 2 4 2 2 2 2 2 2" xfId="4821"/>
    <cellStyle name="20% - Accent3 2 4 2 2 2 2 2 3" xfId="50891"/>
    <cellStyle name="20% - Accent3 2 4 2 2 2 2 3" xfId="4822"/>
    <cellStyle name="20% - Accent3 2 4 2 2 2 2 4" xfId="4823"/>
    <cellStyle name="20% - Accent3 2 4 2 2 2 3" xfId="4824"/>
    <cellStyle name="20% - Accent3 2 4 2 2 2 3 2" xfId="4825"/>
    <cellStyle name="20% - Accent3 2 4 2 2 2 3 2 2" xfId="4826"/>
    <cellStyle name="20% - Accent3 2 4 2 2 2 3 2 3" xfId="50892"/>
    <cellStyle name="20% - Accent3 2 4 2 2 2 3 3" xfId="4827"/>
    <cellStyle name="20% - Accent3 2 4 2 2 2 3 4" xfId="4828"/>
    <cellStyle name="20% - Accent3 2 4 2 2 2 4" xfId="4829"/>
    <cellStyle name="20% - Accent3 2 4 2 2 2 4 2" xfId="4830"/>
    <cellStyle name="20% - Accent3 2 4 2 2 2 4 3" xfId="50893"/>
    <cellStyle name="20% - Accent3 2 4 2 2 2 5" xfId="4831"/>
    <cellStyle name="20% - Accent3 2 4 2 2 2 6" xfId="4832"/>
    <cellStyle name="20% - Accent3 2 4 2 2 3" xfId="4833"/>
    <cellStyle name="20% - Accent3 2 4 2 2 3 2" xfId="4834"/>
    <cellStyle name="20% - Accent3 2 4 2 2 3 2 2" xfId="4835"/>
    <cellStyle name="20% - Accent3 2 4 2 2 3 2 3" xfId="50894"/>
    <cellStyle name="20% - Accent3 2 4 2 2 3 3" xfId="4836"/>
    <cellStyle name="20% - Accent3 2 4 2 2 3 4" xfId="4837"/>
    <cellStyle name="20% - Accent3 2 4 2 2 4" xfId="4838"/>
    <cellStyle name="20% - Accent3 2 4 2 2 4 2" xfId="4839"/>
    <cellStyle name="20% - Accent3 2 4 2 2 4 2 2" xfId="4840"/>
    <cellStyle name="20% - Accent3 2 4 2 2 4 2 3" xfId="50895"/>
    <cellStyle name="20% - Accent3 2 4 2 2 4 3" xfId="4841"/>
    <cellStyle name="20% - Accent3 2 4 2 2 4 4" xfId="4842"/>
    <cellStyle name="20% - Accent3 2 4 2 2 5" xfId="4843"/>
    <cellStyle name="20% - Accent3 2 4 2 2 5 2" xfId="4844"/>
    <cellStyle name="20% - Accent3 2 4 2 2 5 3" xfId="50896"/>
    <cellStyle name="20% - Accent3 2 4 2 2 6" xfId="4845"/>
    <cellStyle name="20% - Accent3 2 4 2 2 7" xfId="4846"/>
    <cellStyle name="20% - Accent3 2 4 2 3" xfId="4847"/>
    <cellStyle name="20% - Accent3 2 4 2 3 2" xfId="4848"/>
    <cellStyle name="20% - Accent3 2 4 2 3 2 2" xfId="4849"/>
    <cellStyle name="20% - Accent3 2 4 2 3 2 2 2" xfId="4850"/>
    <cellStyle name="20% - Accent3 2 4 2 3 2 2 3" xfId="50897"/>
    <cellStyle name="20% - Accent3 2 4 2 3 2 3" xfId="4851"/>
    <cellStyle name="20% - Accent3 2 4 2 3 2 4" xfId="4852"/>
    <cellStyle name="20% - Accent3 2 4 2 3 3" xfId="4853"/>
    <cellStyle name="20% - Accent3 2 4 2 3 3 2" xfId="4854"/>
    <cellStyle name="20% - Accent3 2 4 2 3 3 2 2" xfId="4855"/>
    <cellStyle name="20% - Accent3 2 4 2 3 3 2 3" xfId="50898"/>
    <cellStyle name="20% - Accent3 2 4 2 3 3 3" xfId="4856"/>
    <cellStyle name="20% - Accent3 2 4 2 3 3 4" xfId="4857"/>
    <cellStyle name="20% - Accent3 2 4 2 3 4" xfId="4858"/>
    <cellStyle name="20% - Accent3 2 4 2 3 4 2" xfId="4859"/>
    <cellStyle name="20% - Accent3 2 4 2 3 4 3" xfId="50899"/>
    <cellStyle name="20% - Accent3 2 4 2 3 5" xfId="4860"/>
    <cellStyle name="20% - Accent3 2 4 2 3 6" xfId="4861"/>
    <cellStyle name="20% - Accent3 2 4 2 4" xfId="4862"/>
    <cellStyle name="20% - Accent3 2 4 2 4 2" xfId="4863"/>
    <cellStyle name="20% - Accent3 2 4 2 4 2 2" xfId="4864"/>
    <cellStyle name="20% - Accent3 2 4 2 4 2 3" xfId="50900"/>
    <cellStyle name="20% - Accent3 2 4 2 4 3" xfId="4865"/>
    <cellStyle name="20% - Accent3 2 4 2 4 4" xfId="4866"/>
    <cellStyle name="20% - Accent3 2 4 2 5" xfId="4867"/>
    <cellStyle name="20% - Accent3 2 4 2 5 2" xfId="4868"/>
    <cellStyle name="20% - Accent3 2 4 2 5 2 2" xfId="4869"/>
    <cellStyle name="20% - Accent3 2 4 2 5 2 3" xfId="50901"/>
    <cellStyle name="20% - Accent3 2 4 2 5 3" xfId="4870"/>
    <cellStyle name="20% - Accent3 2 4 2 5 4" xfId="4871"/>
    <cellStyle name="20% - Accent3 2 4 2 6" xfId="4872"/>
    <cellStyle name="20% - Accent3 2 4 2 6 2" xfId="4873"/>
    <cellStyle name="20% - Accent3 2 4 2 6 3" xfId="50902"/>
    <cellStyle name="20% - Accent3 2 4 2 7" xfId="4874"/>
    <cellStyle name="20% - Accent3 2 4 2 8" xfId="4875"/>
    <cellStyle name="20% - Accent3 2 4 3" xfId="4876"/>
    <cellStyle name="20% - Accent3 2 4 3 2" xfId="4877"/>
    <cellStyle name="20% - Accent3 2 4 3 2 2" xfId="4878"/>
    <cellStyle name="20% - Accent3 2 4 3 2 2 2" xfId="4879"/>
    <cellStyle name="20% - Accent3 2 4 3 2 2 2 2" xfId="4880"/>
    <cellStyle name="20% - Accent3 2 4 3 2 2 2 3" xfId="50903"/>
    <cellStyle name="20% - Accent3 2 4 3 2 2 3" xfId="4881"/>
    <cellStyle name="20% - Accent3 2 4 3 2 2 4" xfId="4882"/>
    <cellStyle name="20% - Accent3 2 4 3 2 3" xfId="4883"/>
    <cellStyle name="20% - Accent3 2 4 3 2 3 2" xfId="4884"/>
    <cellStyle name="20% - Accent3 2 4 3 2 3 2 2" xfId="4885"/>
    <cellStyle name="20% - Accent3 2 4 3 2 3 2 3" xfId="50904"/>
    <cellStyle name="20% - Accent3 2 4 3 2 3 3" xfId="4886"/>
    <cellStyle name="20% - Accent3 2 4 3 2 3 4" xfId="4887"/>
    <cellStyle name="20% - Accent3 2 4 3 2 4" xfId="4888"/>
    <cellStyle name="20% - Accent3 2 4 3 2 4 2" xfId="4889"/>
    <cellStyle name="20% - Accent3 2 4 3 2 4 3" xfId="50905"/>
    <cellStyle name="20% - Accent3 2 4 3 2 5" xfId="4890"/>
    <cellStyle name="20% - Accent3 2 4 3 2 6" xfId="4891"/>
    <cellStyle name="20% - Accent3 2 4 3 3" xfId="4892"/>
    <cellStyle name="20% - Accent3 2 4 3 3 2" xfId="4893"/>
    <cellStyle name="20% - Accent3 2 4 3 3 2 2" xfId="4894"/>
    <cellStyle name="20% - Accent3 2 4 3 3 2 3" xfId="50906"/>
    <cellStyle name="20% - Accent3 2 4 3 3 3" xfId="4895"/>
    <cellStyle name="20% - Accent3 2 4 3 3 4" xfId="4896"/>
    <cellStyle name="20% - Accent3 2 4 3 4" xfId="4897"/>
    <cellStyle name="20% - Accent3 2 4 3 4 2" xfId="4898"/>
    <cellStyle name="20% - Accent3 2 4 3 4 2 2" xfId="4899"/>
    <cellStyle name="20% - Accent3 2 4 3 4 2 3" xfId="50907"/>
    <cellStyle name="20% - Accent3 2 4 3 4 3" xfId="4900"/>
    <cellStyle name="20% - Accent3 2 4 3 4 4" xfId="4901"/>
    <cellStyle name="20% - Accent3 2 4 3 5" xfId="4902"/>
    <cellStyle name="20% - Accent3 2 4 3 5 2" xfId="4903"/>
    <cellStyle name="20% - Accent3 2 4 3 5 3" xfId="50908"/>
    <cellStyle name="20% - Accent3 2 4 3 6" xfId="4904"/>
    <cellStyle name="20% - Accent3 2 4 3 7" xfId="4905"/>
    <cellStyle name="20% - Accent3 2 4 4" xfId="4906"/>
    <cellStyle name="20% - Accent3 2 4 4 2" xfId="4907"/>
    <cellStyle name="20% - Accent3 2 4 4 2 2" xfId="4908"/>
    <cellStyle name="20% - Accent3 2 4 4 2 2 2" xfId="4909"/>
    <cellStyle name="20% - Accent3 2 4 4 2 2 3" xfId="50909"/>
    <cellStyle name="20% - Accent3 2 4 4 2 3" xfId="4910"/>
    <cellStyle name="20% - Accent3 2 4 4 2 4" xfId="4911"/>
    <cellStyle name="20% - Accent3 2 4 4 3" xfId="4912"/>
    <cellStyle name="20% - Accent3 2 4 4 3 2" xfId="4913"/>
    <cellStyle name="20% - Accent3 2 4 4 3 2 2" xfId="4914"/>
    <cellStyle name="20% - Accent3 2 4 4 3 2 3" xfId="50910"/>
    <cellStyle name="20% - Accent3 2 4 4 3 3" xfId="4915"/>
    <cellStyle name="20% - Accent3 2 4 4 3 4" xfId="4916"/>
    <cellStyle name="20% - Accent3 2 4 4 4" xfId="4917"/>
    <cellStyle name="20% - Accent3 2 4 4 4 2" xfId="4918"/>
    <cellStyle name="20% - Accent3 2 4 4 4 3" xfId="50911"/>
    <cellStyle name="20% - Accent3 2 4 4 5" xfId="4919"/>
    <cellStyle name="20% - Accent3 2 4 4 6" xfId="4920"/>
    <cellStyle name="20% - Accent3 2 4 5" xfId="4921"/>
    <cellStyle name="20% - Accent3 2 4 5 2" xfId="4922"/>
    <cellStyle name="20% - Accent3 2 4 5 2 2" xfId="4923"/>
    <cellStyle name="20% - Accent3 2 4 5 2 2 2" xfId="4924"/>
    <cellStyle name="20% - Accent3 2 4 5 2 2 3" xfId="50912"/>
    <cellStyle name="20% - Accent3 2 4 5 2 3" xfId="4925"/>
    <cellStyle name="20% - Accent3 2 4 5 2 4" xfId="4926"/>
    <cellStyle name="20% - Accent3 2 4 5 3" xfId="4927"/>
    <cellStyle name="20% - Accent3 2 4 5 3 2" xfId="4928"/>
    <cellStyle name="20% - Accent3 2 4 5 3 3" xfId="50913"/>
    <cellStyle name="20% - Accent3 2 4 5 4" xfId="4929"/>
    <cellStyle name="20% - Accent3 2 4 5 5" xfId="4930"/>
    <cellStyle name="20% - Accent3 2 4 6" xfId="4931"/>
    <cellStyle name="20% - Accent3 2 4 6 2" xfId="4932"/>
    <cellStyle name="20% - Accent3 2 4 6 2 2" xfId="4933"/>
    <cellStyle name="20% - Accent3 2 4 6 2 3" xfId="50914"/>
    <cellStyle name="20% - Accent3 2 4 6 3" xfId="4934"/>
    <cellStyle name="20% - Accent3 2 4 6 4" xfId="4935"/>
    <cellStyle name="20% - Accent3 2 4 7" xfId="4936"/>
    <cellStyle name="20% - Accent3 2 4 7 2" xfId="4937"/>
    <cellStyle name="20% - Accent3 2 4 7 2 2" xfId="4938"/>
    <cellStyle name="20% - Accent3 2 4 7 2 3" xfId="50915"/>
    <cellStyle name="20% - Accent3 2 4 7 3" xfId="4939"/>
    <cellStyle name="20% - Accent3 2 4 7 4" xfId="4940"/>
    <cellStyle name="20% - Accent3 2 4 8" xfId="4941"/>
    <cellStyle name="20% - Accent3 2 4 8 2" xfId="4942"/>
    <cellStyle name="20% - Accent3 2 4 8 3" xfId="50916"/>
    <cellStyle name="20% - Accent3 2 4 9" xfId="4943"/>
    <cellStyle name="20% - Accent3 2 5" xfId="4944"/>
    <cellStyle name="20% - Accent3 2 5 10" xfId="4945"/>
    <cellStyle name="20% - Accent3 2 5 2" xfId="4946"/>
    <cellStyle name="20% - Accent3 2 5 2 2" xfId="4947"/>
    <cellStyle name="20% - Accent3 2 5 2 2 2" xfId="4948"/>
    <cellStyle name="20% - Accent3 2 5 2 2 2 2" xfId="4949"/>
    <cellStyle name="20% - Accent3 2 5 2 2 2 2 2" xfId="4950"/>
    <cellStyle name="20% - Accent3 2 5 2 2 2 2 2 2" xfId="4951"/>
    <cellStyle name="20% - Accent3 2 5 2 2 2 2 2 3" xfId="50917"/>
    <cellStyle name="20% - Accent3 2 5 2 2 2 2 3" xfId="4952"/>
    <cellStyle name="20% - Accent3 2 5 2 2 2 2 4" xfId="4953"/>
    <cellStyle name="20% - Accent3 2 5 2 2 2 3" xfId="4954"/>
    <cellStyle name="20% - Accent3 2 5 2 2 2 3 2" xfId="4955"/>
    <cellStyle name="20% - Accent3 2 5 2 2 2 3 2 2" xfId="4956"/>
    <cellStyle name="20% - Accent3 2 5 2 2 2 3 2 3" xfId="50918"/>
    <cellStyle name="20% - Accent3 2 5 2 2 2 3 3" xfId="4957"/>
    <cellStyle name="20% - Accent3 2 5 2 2 2 3 4" xfId="4958"/>
    <cellStyle name="20% - Accent3 2 5 2 2 2 4" xfId="4959"/>
    <cellStyle name="20% - Accent3 2 5 2 2 2 4 2" xfId="4960"/>
    <cellStyle name="20% - Accent3 2 5 2 2 2 4 3" xfId="50919"/>
    <cellStyle name="20% - Accent3 2 5 2 2 2 5" xfId="4961"/>
    <cellStyle name="20% - Accent3 2 5 2 2 2 6" xfId="4962"/>
    <cellStyle name="20% - Accent3 2 5 2 2 3" xfId="4963"/>
    <cellStyle name="20% - Accent3 2 5 2 2 3 2" xfId="4964"/>
    <cellStyle name="20% - Accent3 2 5 2 2 3 2 2" xfId="4965"/>
    <cellStyle name="20% - Accent3 2 5 2 2 3 2 3" xfId="50920"/>
    <cellStyle name="20% - Accent3 2 5 2 2 3 3" xfId="4966"/>
    <cellStyle name="20% - Accent3 2 5 2 2 3 4" xfId="4967"/>
    <cellStyle name="20% - Accent3 2 5 2 2 4" xfId="4968"/>
    <cellStyle name="20% - Accent3 2 5 2 2 4 2" xfId="4969"/>
    <cellStyle name="20% - Accent3 2 5 2 2 4 2 2" xfId="4970"/>
    <cellStyle name="20% - Accent3 2 5 2 2 4 2 3" xfId="50921"/>
    <cellStyle name="20% - Accent3 2 5 2 2 4 3" xfId="4971"/>
    <cellStyle name="20% - Accent3 2 5 2 2 4 4" xfId="4972"/>
    <cellStyle name="20% - Accent3 2 5 2 2 5" xfId="4973"/>
    <cellStyle name="20% - Accent3 2 5 2 2 5 2" xfId="4974"/>
    <cellStyle name="20% - Accent3 2 5 2 2 5 3" xfId="50922"/>
    <cellStyle name="20% - Accent3 2 5 2 2 6" xfId="4975"/>
    <cellStyle name="20% - Accent3 2 5 2 2 7" xfId="4976"/>
    <cellStyle name="20% - Accent3 2 5 2 3" xfId="4977"/>
    <cellStyle name="20% - Accent3 2 5 2 3 2" xfId="4978"/>
    <cellStyle name="20% - Accent3 2 5 2 3 2 2" xfId="4979"/>
    <cellStyle name="20% - Accent3 2 5 2 3 2 2 2" xfId="4980"/>
    <cellStyle name="20% - Accent3 2 5 2 3 2 2 3" xfId="50923"/>
    <cellStyle name="20% - Accent3 2 5 2 3 2 3" xfId="4981"/>
    <cellStyle name="20% - Accent3 2 5 2 3 2 4" xfId="4982"/>
    <cellStyle name="20% - Accent3 2 5 2 3 3" xfId="4983"/>
    <cellStyle name="20% - Accent3 2 5 2 3 3 2" xfId="4984"/>
    <cellStyle name="20% - Accent3 2 5 2 3 3 2 2" xfId="4985"/>
    <cellStyle name="20% - Accent3 2 5 2 3 3 2 3" xfId="50924"/>
    <cellStyle name="20% - Accent3 2 5 2 3 3 3" xfId="4986"/>
    <cellStyle name="20% - Accent3 2 5 2 3 3 4" xfId="4987"/>
    <cellStyle name="20% - Accent3 2 5 2 3 4" xfId="4988"/>
    <cellStyle name="20% - Accent3 2 5 2 3 4 2" xfId="4989"/>
    <cellStyle name="20% - Accent3 2 5 2 3 4 3" xfId="50925"/>
    <cellStyle name="20% - Accent3 2 5 2 3 5" xfId="4990"/>
    <cellStyle name="20% - Accent3 2 5 2 3 6" xfId="4991"/>
    <cellStyle name="20% - Accent3 2 5 2 4" xfId="4992"/>
    <cellStyle name="20% - Accent3 2 5 2 4 2" xfId="4993"/>
    <cellStyle name="20% - Accent3 2 5 2 4 2 2" xfId="4994"/>
    <cellStyle name="20% - Accent3 2 5 2 4 2 3" xfId="50926"/>
    <cellStyle name="20% - Accent3 2 5 2 4 3" xfId="4995"/>
    <cellStyle name="20% - Accent3 2 5 2 4 4" xfId="4996"/>
    <cellStyle name="20% - Accent3 2 5 2 5" xfId="4997"/>
    <cellStyle name="20% - Accent3 2 5 2 5 2" xfId="4998"/>
    <cellStyle name="20% - Accent3 2 5 2 5 2 2" xfId="4999"/>
    <cellStyle name="20% - Accent3 2 5 2 5 2 3" xfId="50927"/>
    <cellStyle name="20% - Accent3 2 5 2 5 3" xfId="5000"/>
    <cellStyle name="20% - Accent3 2 5 2 5 4" xfId="5001"/>
    <cellStyle name="20% - Accent3 2 5 2 6" xfId="5002"/>
    <cellStyle name="20% - Accent3 2 5 2 6 2" xfId="5003"/>
    <cellStyle name="20% - Accent3 2 5 2 6 3" xfId="50928"/>
    <cellStyle name="20% - Accent3 2 5 2 7" xfId="5004"/>
    <cellStyle name="20% - Accent3 2 5 2 8" xfId="5005"/>
    <cellStyle name="20% - Accent3 2 5 3" xfId="5006"/>
    <cellStyle name="20% - Accent3 2 5 3 2" xfId="5007"/>
    <cellStyle name="20% - Accent3 2 5 3 2 2" xfId="5008"/>
    <cellStyle name="20% - Accent3 2 5 3 2 2 2" xfId="5009"/>
    <cellStyle name="20% - Accent3 2 5 3 2 2 2 2" xfId="5010"/>
    <cellStyle name="20% - Accent3 2 5 3 2 2 2 3" xfId="50929"/>
    <cellStyle name="20% - Accent3 2 5 3 2 2 3" xfId="5011"/>
    <cellStyle name="20% - Accent3 2 5 3 2 2 4" xfId="5012"/>
    <cellStyle name="20% - Accent3 2 5 3 2 3" xfId="5013"/>
    <cellStyle name="20% - Accent3 2 5 3 2 3 2" xfId="5014"/>
    <cellStyle name="20% - Accent3 2 5 3 2 3 2 2" xfId="5015"/>
    <cellStyle name="20% - Accent3 2 5 3 2 3 2 3" xfId="50930"/>
    <cellStyle name="20% - Accent3 2 5 3 2 3 3" xfId="5016"/>
    <cellStyle name="20% - Accent3 2 5 3 2 3 4" xfId="5017"/>
    <cellStyle name="20% - Accent3 2 5 3 2 4" xfId="5018"/>
    <cellStyle name="20% - Accent3 2 5 3 2 4 2" xfId="5019"/>
    <cellStyle name="20% - Accent3 2 5 3 2 4 3" xfId="50931"/>
    <cellStyle name="20% - Accent3 2 5 3 2 5" xfId="5020"/>
    <cellStyle name="20% - Accent3 2 5 3 2 6" xfId="5021"/>
    <cellStyle name="20% - Accent3 2 5 3 3" xfId="5022"/>
    <cellStyle name="20% - Accent3 2 5 3 3 2" xfId="5023"/>
    <cellStyle name="20% - Accent3 2 5 3 3 2 2" xfId="5024"/>
    <cellStyle name="20% - Accent3 2 5 3 3 2 3" xfId="50932"/>
    <cellStyle name="20% - Accent3 2 5 3 3 3" xfId="5025"/>
    <cellStyle name="20% - Accent3 2 5 3 3 4" xfId="5026"/>
    <cellStyle name="20% - Accent3 2 5 3 4" xfId="5027"/>
    <cellStyle name="20% - Accent3 2 5 3 4 2" xfId="5028"/>
    <cellStyle name="20% - Accent3 2 5 3 4 2 2" xfId="5029"/>
    <cellStyle name="20% - Accent3 2 5 3 4 2 3" xfId="50933"/>
    <cellStyle name="20% - Accent3 2 5 3 4 3" xfId="5030"/>
    <cellStyle name="20% - Accent3 2 5 3 4 4" xfId="5031"/>
    <cellStyle name="20% - Accent3 2 5 3 5" xfId="5032"/>
    <cellStyle name="20% - Accent3 2 5 3 5 2" xfId="5033"/>
    <cellStyle name="20% - Accent3 2 5 3 5 3" xfId="50934"/>
    <cellStyle name="20% - Accent3 2 5 3 6" xfId="5034"/>
    <cellStyle name="20% - Accent3 2 5 3 7" xfId="5035"/>
    <cellStyle name="20% - Accent3 2 5 4" xfId="5036"/>
    <cellStyle name="20% - Accent3 2 5 4 2" xfId="5037"/>
    <cellStyle name="20% - Accent3 2 5 4 2 2" xfId="5038"/>
    <cellStyle name="20% - Accent3 2 5 4 2 2 2" xfId="5039"/>
    <cellStyle name="20% - Accent3 2 5 4 2 2 3" xfId="50935"/>
    <cellStyle name="20% - Accent3 2 5 4 2 3" xfId="5040"/>
    <cellStyle name="20% - Accent3 2 5 4 2 4" xfId="5041"/>
    <cellStyle name="20% - Accent3 2 5 4 3" xfId="5042"/>
    <cellStyle name="20% - Accent3 2 5 4 3 2" xfId="5043"/>
    <cellStyle name="20% - Accent3 2 5 4 3 2 2" xfId="5044"/>
    <cellStyle name="20% - Accent3 2 5 4 3 2 3" xfId="50936"/>
    <cellStyle name="20% - Accent3 2 5 4 3 3" xfId="5045"/>
    <cellStyle name="20% - Accent3 2 5 4 3 4" xfId="5046"/>
    <cellStyle name="20% - Accent3 2 5 4 4" xfId="5047"/>
    <cellStyle name="20% - Accent3 2 5 4 4 2" xfId="5048"/>
    <cellStyle name="20% - Accent3 2 5 4 4 3" xfId="50937"/>
    <cellStyle name="20% - Accent3 2 5 4 5" xfId="5049"/>
    <cellStyle name="20% - Accent3 2 5 4 6" xfId="5050"/>
    <cellStyle name="20% - Accent3 2 5 5" xfId="5051"/>
    <cellStyle name="20% - Accent3 2 5 5 2" xfId="5052"/>
    <cellStyle name="20% - Accent3 2 5 5 2 2" xfId="5053"/>
    <cellStyle name="20% - Accent3 2 5 5 2 2 2" xfId="5054"/>
    <cellStyle name="20% - Accent3 2 5 5 2 2 3" xfId="50938"/>
    <cellStyle name="20% - Accent3 2 5 5 2 3" xfId="5055"/>
    <cellStyle name="20% - Accent3 2 5 5 2 4" xfId="5056"/>
    <cellStyle name="20% - Accent3 2 5 5 3" xfId="5057"/>
    <cellStyle name="20% - Accent3 2 5 5 3 2" xfId="5058"/>
    <cellStyle name="20% - Accent3 2 5 5 3 3" xfId="50939"/>
    <cellStyle name="20% - Accent3 2 5 5 4" xfId="5059"/>
    <cellStyle name="20% - Accent3 2 5 5 5" xfId="5060"/>
    <cellStyle name="20% - Accent3 2 5 6" xfId="5061"/>
    <cellStyle name="20% - Accent3 2 5 6 2" xfId="5062"/>
    <cellStyle name="20% - Accent3 2 5 6 2 2" xfId="5063"/>
    <cellStyle name="20% - Accent3 2 5 6 2 3" xfId="50940"/>
    <cellStyle name="20% - Accent3 2 5 6 3" xfId="5064"/>
    <cellStyle name="20% - Accent3 2 5 6 4" xfId="5065"/>
    <cellStyle name="20% - Accent3 2 5 7" xfId="5066"/>
    <cellStyle name="20% - Accent3 2 5 7 2" xfId="5067"/>
    <cellStyle name="20% - Accent3 2 5 7 2 2" xfId="5068"/>
    <cellStyle name="20% - Accent3 2 5 7 2 3" xfId="50941"/>
    <cellStyle name="20% - Accent3 2 5 7 3" xfId="5069"/>
    <cellStyle name="20% - Accent3 2 5 7 4" xfId="5070"/>
    <cellStyle name="20% - Accent3 2 5 8" xfId="5071"/>
    <cellStyle name="20% - Accent3 2 5 8 2" xfId="5072"/>
    <cellStyle name="20% - Accent3 2 5 8 3" xfId="50942"/>
    <cellStyle name="20% - Accent3 2 5 9" xfId="5073"/>
    <cellStyle name="20% - Accent3 2 6" xfId="5074"/>
    <cellStyle name="20% - Accent3 2 6 10" xfId="5075"/>
    <cellStyle name="20% - Accent3 2 6 2" xfId="5076"/>
    <cellStyle name="20% - Accent3 2 6 2 2" xfId="5077"/>
    <cellStyle name="20% - Accent3 2 6 2 2 2" xfId="5078"/>
    <cellStyle name="20% - Accent3 2 6 2 2 2 2" xfId="5079"/>
    <cellStyle name="20% - Accent3 2 6 2 2 2 2 2" xfId="5080"/>
    <cellStyle name="20% - Accent3 2 6 2 2 2 2 2 2" xfId="5081"/>
    <cellStyle name="20% - Accent3 2 6 2 2 2 2 2 3" xfId="50943"/>
    <cellStyle name="20% - Accent3 2 6 2 2 2 2 3" xfId="5082"/>
    <cellStyle name="20% - Accent3 2 6 2 2 2 2 4" xfId="5083"/>
    <cellStyle name="20% - Accent3 2 6 2 2 2 3" xfId="5084"/>
    <cellStyle name="20% - Accent3 2 6 2 2 2 3 2" xfId="5085"/>
    <cellStyle name="20% - Accent3 2 6 2 2 2 3 2 2" xfId="5086"/>
    <cellStyle name="20% - Accent3 2 6 2 2 2 3 2 3" xfId="50944"/>
    <cellStyle name="20% - Accent3 2 6 2 2 2 3 3" xfId="5087"/>
    <cellStyle name="20% - Accent3 2 6 2 2 2 3 4" xfId="5088"/>
    <cellStyle name="20% - Accent3 2 6 2 2 2 4" xfId="5089"/>
    <cellStyle name="20% - Accent3 2 6 2 2 2 4 2" xfId="5090"/>
    <cellStyle name="20% - Accent3 2 6 2 2 2 4 3" xfId="50945"/>
    <cellStyle name="20% - Accent3 2 6 2 2 2 5" xfId="5091"/>
    <cellStyle name="20% - Accent3 2 6 2 2 2 6" xfId="5092"/>
    <cellStyle name="20% - Accent3 2 6 2 2 3" xfId="5093"/>
    <cellStyle name="20% - Accent3 2 6 2 2 3 2" xfId="5094"/>
    <cellStyle name="20% - Accent3 2 6 2 2 3 2 2" xfId="5095"/>
    <cellStyle name="20% - Accent3 2 6 2 2 3 2 3" xfId="50946"/>
    <cellStyle name="20% - Accent3 2 6 2 2 3 3" xfId="5096"/>
    <cellStyle name="20% - Accent3 2 6 2 2 3 4" xfId="5097"/>
    <cellStyle name="20% - Accent3 2 6 2 2 4" xfId="5098"/>
    <cellStyle name="20% - Accent3 2 6 2 2 4 2" xfId="5099"/>
    <cellStyle name="20% - Accent3 2 6 2 2 4 2 2" xfId="5100"/>
    <cellStyle name="20% - Accent3 2 6 2 2 4 2 3" xfId="50947"/>
    <cellStyle name="20% - Accent3 2 6 2 2 4 3" xfId="5101"/>
    <cellStyle name="20% - Accent3 2 6 2 2 4 4" xfId="5102"/>
    <cellStyle name="20% - Accent3 2 6 2 2 5" xfId="5103"/>
    <cellStyle name="20% - Accent3 2 6 2 2 5 2" xfId="5104"/>
    <cellStyle name="20% - Accent3 2 6 2 2 5 3" xfId="50948"/>
    <cellStyle name="20% - Accent3 2 6 2 2 6" xfId="5105"/>
    <cellStyle name="20% - Accent3 2 6 2 2 7" xfId="5106"/>
    <cellStyle name="20% - Accent3 2 6 2 3" xfId="5107"/>
    <cellStyle name="20% - Accent3 2 6 2 3 2" xfId="5108"/>
    <cellStyle name="20% - Accent3 2 6 2 3 2 2" xfId="5109"/>
    <cellStyle name="20% - Accent3 2 6 2 3 2 2 2" xfId="5110"/>
    <cellStyle name="20% - Accent3 2 6 2 3 2 2 3" xfId="50949"/>
    <cellStyle name="20% - Accent3 2 6 2 3 2 3" xfId="5111"/>
    <cellStyle name="20% - Accent3 2 6 2 3 2 4" xfId="5112"/>
    <cellStyle name="20% - Accent3 2 6 2 3 3" xfId="5113"/>
    <cellStyle name="20% - Accent3 2 6 2 3 3 2" xfId="5114"/>
    <cellStyle name="20% - Accent3 2 6 2 3 3 2 2" xfId="5115"/>
    <cellStyle name="20% - Accent3 2 6 2 3 3 2 3" xfId="50950"/>
    <cellStyle name="20% - Accent3 2 6 2 3 3 3" xfId="5116"/>
    <cellStyle name="20% - Accent3 2 6 2 3 3 4" xfId="5117"/>
    <cellStyle name="20% - Accent3 2 6 2 3 4" xfId="5118"/>
    <cellStyle name="20% - Accent3 2 6 2 3 4 2" xfId="5119"/>
    <cellStyle name="20% - Accent3 2 6 2 3 4 3" xfId="50951"/>
    <cellStyle name="20% - Accent3 2 6 2 3 5" xfId="5120"/>
    <cellStyle name="20% - Accent3 2 6 2 3 6" xfId="5121"/>
    <cellStyle name="20% - Accent3 2 6 2 4" xfId="5122"/>
    <cellStyle name="20% - Accent3 2 6 2 4 2" xfId="5123"/>
    <cellStyle name="20% - Accent3 2 6 2 4 2 2" xfId="5124"/>
    <cellStyle name="20% - Accent3 2 6 2 4 2 3" xfId="50952"/>
    <cellStyle name="20% - Accent3 2 6 2 4 3" xfId="5125"/>
    <cellStyle name="20% - Accent3 2 6 2 4 4" xfId="5126"/>
    <cellStyle name="20% - Accent3 2 6 2 5" xfId="5127"/>
    <cellStyle name="20% - Accent3 2 6 2 5 2" xfId="5128"/>
    <cellStyle name="20% - Accent3 2 6 2 5 2 2" xfId="5129"/>
    <cellStyle name="20% - Accent3 2 6 2 5 2 3" xfId="50953"/>
    <cellStyle name="20% - Accent3 2 6 2 5 3" xfId="5130"/>
    <cellStyle name="20% - Accent3 2 6 2 5 4" xfId="5131"/>
    <cellStyle name="20% - Accent3 2 6 2 6" xfId="5132"/>
    <cellStyle name="20% - Accent3 2 6 2 6 2" xfId="5133"/>
    <cellStyle name="20% - Accent3 2 6 2 6 3" xfId="50954"/>
    <cellStyle name="20% - Accent3 2 6 2 7" xfId="5134"/>
    <cellStyle name="20% - Accent3 2 6 2 8" xfId="5135"/>
    <cellStyle name="20% - Accent3 2 6 3" xfId="5136"/>
    <cellStyle name="20% - Accent3 2 6 3 2" xfId="5137"/>
    <cellStyle name="20% - Accent3 2 6 3 2 2" xfId="5138"/>
    <cellStyle name="20% - Accent3 2 6 3 2 2 2" xfId="5139"/>
    <cellStyle name="20% - Accent3 2 6 3 2 2 2 2" xfId="5140"/>
    <cellStyle name="20% - Accent3 2 6 3 2 2 2 3" xfId="50955"/>
    <cellStyle name="20% - Accent3 2 6 3 2 2 3" xfId="5141"/>
    <cellStyle name="20% - Accent3 2 6 3 2 2 4" xfId="5142"/>
    <cellStyle name="20% - Accent3 2 6 3 2 3" xfId="5143"/>
    <cellStyle name="20% - Accent3 2 6 3 2 3 2" xfId="5144"/>
    <cellStyle name="20% - Accent3 2 6 3 2 3 2 2" xfId="5145"/>
    <cellStyle name="20% - Accent3 2 6 3 2 3 2 3" xfId="50956"/>
    <cellStyle name="20% - Accent3 2 6 3 2 3 3" xfId="5146"/>
    <cellStyle name="20% - Accent3 2 6 3 2 3 4" xfId="5147"/>
    <cellStyle name="20% - Accent3 2 6 3 2 4" xfId="5148"/>
    <cellStyle name="20% - Accent3 2 6 3 2 4 2" xfId="5149"/>
    <cellStyle name="20% - Accent3 2 6 3 2 4 3" xfId="50957"/>
    <cellStyle name="20% - Accent3 2 6 3 2 5" xfId="5150"/>
    <cellStyle name="20% - Accent3 2 6 3 2 6" xfId="5151"/>
    <cellStyle name="20% - Accent3 2 6 3 3" xfId="5152"/>
    <cellStyle name="20% - Accent3 2 6 3 3 2" xfId="5153"/>
    <cellStyle name="20% - Accent3 2 6 3 3 2 2" xfId="5154"/>
    <cellStyle name="20% - Accent3 2 6 3 3 2 3" xfId="50958"/>
    <cellStyle name="20% - Accent3 2 6 3 3 3" xfId="5155"/>
    <cellStyle name="20% - Accent3 2 6 3 3 4" xfId="5156"/>
    <cellStyle name="20% - Accent3 2 6 3 4" xfId="5157"/>
    <cellStyle name="20% - Accent3 2 6 3 4 2" xfId="5158"/>
    <cellStyle name="20% - Accent3 2 6 3 4 2 2" xfId="5159"/>
    <cellStyle name="20% - Accent3 2 6 3 4 2 3" xfId="50959"/>
    <cellStyle name="20% - Accent3 2 6 3 4 3" xfId="5160"/>
    <cellStyle name="20% - Accent3 2 6 3 4 4" xfId="5161"/>
    <cellStyle name="20% - Accent3 2 6 3 5" xfId="5162"/>
    <cellStyle name="20% - Accent3 2 6 3 5 2" xfId="5163"/>
    <cellStyle name="20% - Accent3 2 6 3 5 3" xfId="50960"/>
    <cellStyle name="20% - Accent3 2 6 3 6" xfId="5164"/>
    <cellStyle name="20% - Accent3 2 6 3 7" xfId="5165"/>
    <cellStyle name="20% - Accent3 2 6 4" xfId="5166"/>
    <cellStyle name="20% - Accent3 2 6 4 2" xfId="5167"/>
    <cellStyle name="20% - Accent3 2 6 4 2 2" xfId="5168"/>
    <cellStyle name="20% - Accent3 2 6 4 2 2 2" xfId="5169"/>
    <cellStyle name="20% - Accent3 2 6 4 2 2 3" xfId="50961"/>
    <cellStyle name="20% - Accent3 2 6 4 2 3" xfId="5170"/>
    <cellStyle name="20% - Accent3 2 6 4 2 4" xfId="5171"/>
    <cellStyle name="20% - Accent3 2 6 4 3" xfId="5172"/>
    <cellStyle name="20% - Accent3 2 6 4 3 2" xfId="5173"/>
    <cellStyle name="20% - Accent3 2 6 4 3 2 2" xfId="5174"/>
    <cellStyle name="20% - Accent3 2 6 4 3 2 3" xfId="50962"/>
    <cellStyle name="20% - Accent3 2 6 4 3 3" xfId="5175"/>
    <cellStyle name="20% - Accent3 2 6 4 3 4" xfId="5176"/>
    <cellStyle name="20% - Accent3 2 6 4 4" xfId="5177"/>
    <cellStyle name="20% - Accent3 2 6 4 4 2" xfId="5178"/>
    <cellStyle name="20% - Accent3 2 6 4 4 3" xfId="50963"/>
    <cellStyle name="20% - Accent3 2 6 4 5" xfId="5179"/>
    <cellStyle name="20% - Accent3 2 6 4 6" xfId="5180"/>
    <cellStyle name="20% - Accent3 2 6 5" xfId="5181"/>
    <cellStyle name="20% - Accent3 2 6 5 2" xfId="5182"/>
    <cellStyle name="20% - Accent3 2 6 5 2 2" xfId="5183"/>
    <cellStyle name="20% - Accent3 2 6 5 2 2 2" xfId="5184"/>
    <cellStyle name="20% - Accent3 2 6 5 2 2 3" xfId="50964"/>
    <cellStyle name="20% - Accent3 2 6 5 2 3" xfId="5185"/>
    <cellStyle name="20% - Accent3 2 6 5 2 4" xfId="5186"/>
    <cellStyle name="20% - Accent3 2 6 5 3" xfId="5187"/>
    <cellStyle name="20% - Accent3 2 6 5 3 2" xfId="5188"/>
    <cellStyle name="20% - Accent3 2 6 5 3 3" xfId="50965"/>
    <cellStyle name="20% - Accent3 2 6 5 4" xfId="5189"/>
    <cellStyle name="20% - Accent3 2 6 5 5" xfId="5190"/>
    <cellStyle name="20% - Accent3 2 6 6" xfId="5191"/>
    <cellStyle name="20% - Accent3 2 6 6 2" xfId="5192"/>
    <cellStyle name="20% - Accent3 2 6 6 2 2" xfId="5193"/>
    <cellStyle name="20% - Accent3 2 6 6 2 3" xfId="50966"/>
    <cellStyle name="20% - Accent3 2 6 6 3" xfId="5194"/>
    <cellStyle name="20% - Accent3 2 6 6 4" xfId="5195"/>
    <cellStyle name="20% - Accent3 2 6 7" xfId="5196"/>
    <cellStyle name="20% - Accent3 2 6 7 2" xfId="5197"/>
    <cellStyle name="20% - Accent3 2 6 7 2 2" xfId="5198"/>
    <cellStyle name="20% - Accent3 2 6 7 2 3" xfId="50967"/>
    <cellStyle name="20% - Accent3 2 6 7 3" xfId="5199"/>
    <cellStyle name="20% - Accent3 2 6 7 4" xfId="5200"/>
    <cellStyle name="20% - Accent3 2 6 8" xfId="5201"/>
    <cellStyle name="20% - Accent3 2 6 8 2" xfId="5202"/>
    <cellStyle name="20% - Accent3 2 6 8 3" xfId="50968"/>
    <cellStyle name="20% - Accent3 2 6 9" xfId="5203"/>
    <cellStyle name="20% - Accent3 2 7" xfId="5204"/>
    <cellStyle name="20% - Accent3 2 7 2" xfId="5205"/>
    <cellStyle name="20% - Accent3 2 7 2 2" xfId="5206"/>
    <cellStyle name="20% - Accent3 2 7 2 2 2" xfId="5207"/>
    <cellStyle name="20% - Accent3 2 7 2 2 2 2" xfId="5208"/>
    <cellStyle name="20% - Accent3 2 7 2 2 2 2 2" xfId="5209"/>
    <cellStyle name="20% - Accent3 2 7 2 2 2 2 3" xfId="50969"/>
    <cellStyle name="20% - Accent3 2 7 2 2 2 3" xfId="5210"/>
    <cellStyle name="20% - Accent3 2 7 2 2 2 4" xfId="5211"/>
    <cellStyle name="20% - Accent3 2 7 2 2 3" xfId="5212"/>
    <cellStyle name="20% - Accent3 2 7 2 2 3 2" xfId="5213"/>
    <cellStyle name="20% - Accent3 2 7 2 2 3 2 2" xfId="5214"/>
    <cellStyle name="20% - Accent3 2 7 2 2 3 2 3" xfId="50970"/>
    <cellStyle name="20% - Accent3 2 7 2 2 3 3" xfId="5215"/>
    <cellStyle name="20% - Accent3 2 7 2 2 3 4" xfId="5216"/>
    <cellStyle name="20% - Accent3 2 7 2 2 4" xfId="5217"/>
    <cellStyle name="20% - Accent3 2 7 2 2 4 2" xfId="5218"/>
    <cellStyle name="20% - Accent3 2 7 2 2 4 3" xfId="50971"/>
    <cellStyle name="20% - Accent3 2 7 2 2 5" xfId="5219"/>
    <cellStyle name="20% - Accent3 2 7 2 2 6" xfId="5220"/>
    <cellStyle name="20% - Accent3 2 7 2 3" xfId="5221"/>
    <cellStyle name="20% - Accent3 2 7 2 3 2" xfId="5222"/>
    <cellStyle name="20% - Accent3 2 7 2 3 2 2" xfId="5223"/>
    <cellStyle name="20% - Accent3 2 7 2 3 2 3" xfId="50972"/>
    <cellStyle name="20% - Accent3 2 7 2 3 3" xfId="5224"/>
    <cellStyle name="20% - Accent3 2 7 2 3 4" xfId="5225"/>
    <cellStyle name="20% - Accent3 2 7 2 4" xfId="5226"/>
    <cellStyle name="20% - Accent3 2 7 2 4 2" xfId="5227"/>
    <cellStyle name="20% - Accent3 2 7 2 4 2 2" xfId="5228"/>
    <cellStyle name="20% - Accent3 2 7 2 4 2 3" xfId="50973"/>
    <cellStyle name="20% - Accent3 2 7 2 4 3" xfId="5229"/>
    <cellStyle name="20% - Accent3 2 7 2 4 4" xfId="5230"/>
    <cellStyle name="20% - Accent3 2 7 2 5" xfId="5231"/>
    <cellStyle name="20% - Accent3 2 7 2 5 2" xfId="5232"/>
    <cellStyle name="20% - Accent3 2 7 2 5 3" xfId="50974"/>
    <cellStyle name="20% - Accent3 2 7 2 6" xfId="5233"/>
    <cellStyle name="20% - Accent3 2 7 2 7" xfId="5234"/>
    <cellStyle name="20% - Accent3 2 7 3" xfId="5235"/>
    <cellStyle name="20% - Accent3 2 7 3 2" xfId="5236"/>
    <cellStyle name="20% - Accent3 2 7 3 2 2" xfId="5237"/>
    <cellStyle name="20% - Accent3 2 7 3 2 2 2" xfId="5238"/>
    <cellStyle name="20% - Accent3 2 7 3 2 2 3" xfId="50975"/>
    <cellStyle name="20% - Accent3 2 7 3 2 3" xfId="5239"/>
    <cellStyle name="20% - Accent3 2 7 3 2 4" xfId="5240"/>
    <cellStyle name="20% - Accent3 2 7 3 3" xfId="5241"/>
    <cellStyle name="20% - Accent3 2 7 3 3 2" xfId="5242"/>
    <cellStyle name="20% - Accent3 2 7 3 3 2 2" xfId="5243"/>
    <cellStyle name="20% - Accent3 2 7 3 3 2 3" xfId="50976"/>
    <cellStyle name="20% - Accent3 2 7 3 3 3" xfId="5244"/>
    <cellStyle name="20% - Accent3 2 7 3 3 4" xfId="5245"/>
    <cellStyle name="20% - Accent3 2 7 3 4" xfId="5246"/>
    <cellStyle name="20% - Accent3 2 7 3 4 2" xfId="5247"/>
    <cellStyle name="20% - Accent3 2 7 3 4 3" xfId="50977"/>
    <cellStyle name="20% - Accent3 2 7 3 5" xfId="5248"/>
    <cellStyle name="20% - Accent3 2 7 3 6" xfId="5249"/>
    <cellStyle name="20% - Accent3 2 7 4" xfId="5250"/>
    <cellStyle name="20% - Accent3 2 7 4 2" xfId="5251"/>
    <cellStyle name="20% - Accent3 2 7 4 2 2" xfId="5252"/>
    <cellStyle name="20% - Accent3 2 7 4 2 3" xfId="50978"/>
    <cellStyle name="20% - Accent3 2 7 4 3" xfId="5253"/>
    <cellStyle name="20% - Accent3 2 7 4 4" xfId="5254"/>
    <cellStyle name="20% - Accent3 2 7 5" xfId="5255"/>
    <cellStyle name="20% - Accent3 2 7 5 2" xfId="5256"/>
    <cellStyle name="20% - Accent3 2 7 5 2 2" xfId="5257"/>
    <cellStyle name="20% - Accent3 2 7 5 2 3" xfId="50979"/>
    <cellStyle name="20% - Accent3 2 7 5 3" xfId="5258"/>
    <cellStyle name="20% - Accent3 2 7 5 4" xfId="5259"/>
    <cellStyle name="20% - Accent3 2 7 6" xfId="5260"/>
    <cellStyle name="20% - Accent3 2 7 6 2" xfId="5261"/>
    <cellStyle name="20% - Accent3 2 7 6 3" xfId="50980"/>
    <cellStyle name="20% - Accent3 2 7 7" xfId="5262"/>
    <cellStyle name="20% - Accent3 2 7 8" xfId="5263"/>
    <cellStyle name="20% - Accent3 2 8" xfId="5264"/>
    <cellStyle name="20% - Accent3 2 8 2" xfId="5265"/>
    <cellStyle name="20% - Accent3 2 8 2 2" xfId="5266"/>
    <cellStyle name="20% - Accent3 2 8 2 2 2" xfId="5267"/>
    <cellStyle name="20% - Accent3 2 8 2 2 2 2" xfId="5268"/>
    <cellStyle name="20% - Accent3 2 8 2 2 2 3" xfId="50981"/>
    <cellStyle name="20% - Accent3 2 8 2 2 3" xfId="5269"/>
    <cellStyle name="20% - Accent3 2 8 2 2 4" xfId="5270"/>
    <cellStyle name="20% - Accent3 2 8 2 3" xfId="5271"/>
    <cellStyle name="20% - Accent3 2 8 2 3 2" xfId="5272"/>
    <cellStyle name="20% - Accent3 2 8 2 3 2 2" xfId="5273"/>
    <cellStyle name="20% - Accent3 2 8 2 3 2 3" xfId="50982"/>
    <cellStyle name="20% - Accent3 2 8 2 3 3" xfId="5274"/>
    <cellStyle name="20% - Accent3 2 8 2 3 4" xfId="5275"/>
    <cellStyle name="20% - Accent3 2 8 2 4" xfId="5276"/>
    <cellStyle name="20% - Accent3 2 8 2 4 2" xfId="5277"/>
    <cellStyle name="20% - Accent3 2 8 2 4 3" xfId="50983"/>
    <cellStyle name="20% - Accent3 2 8 2 5" xfId="5278"/>
    <cellStyle name="20% - Accent3 2 8 2 6" xfId="5279"/>
    <cellStyle name="20% - Accent3 2 8 3" xfId="5280"/>
    <cellStyle name="20% - Accent3 2 8 3 2" xfId="5281"/>
    <cellStyle name="20% - Accent3 2 8 3 2 2" xfId="5282"/>
    <cellStyle name="20% - Accent3 2 8 3 2 3" xfId="50984"/>
    <cellStyle name="20% - Accent3 2 8 3 3" xfId="5283"/>
    <cellStyle name="20% - Accent3 2 8 3 4" xfId="5284"/>
    <cellStyle name="20% - Accent3 2 8 4" xfId="5285"/>
    <cellStyle name="20% - Accent3 2 8 4 2" xfId="5286"/>
    <cellStyle name="20% - Accent3 2 8 4 2 2" xfId="5287"/>
    <cellStyle name="20% - Accent3 2 8 4 2 3" xfId="50985"/>
    <cellStyle name="20% - Accent3 2 8 4 3" xfId="5288"/>
    <cellStyle name="20% - Accent3 2 8 4 4" xfId="5289"/>
    <cellStyle name="20% - Accent3 2 8 5" xfId="5290"/>
    <cellStyle name="20% - Accent3 2 8 5 2" xfId="5291"/>
    <cellStyle name="20% - Accent3 2 8 5 3" xfId="50986"/>
    <cellStyle name="20% - Accent3 2 8 6" xfId="5292"/>
    <cellStyle name="20% - Accent3 2 8 7" xfId="5293"/>
    <cellStyle name="20% - Accent3 2 9" xfId="5294"/>
    <cellStyle name="20% - Accent3 2 9 2" xfId="5295"/>
    <cellStyle name="20% - Accent3 2 9 2 2" xfId="5296"/>
    <cellStyle name="20% - Accent3 2 9 2 2 2" xfId="5297"/>
    <cellStyle name="20% - Accent3 2 9 2 2 3" xfId="50987"/>
    <cellStyle name="20% - Accent3 2 9 2 3" xfId="5298"/>
    <cellStyle name="20% - Accent3 2 9 2 4" xfId="5299"/>
    <cellStyle name="20% - Accent3 2 9 3" xfId="5300"/>
    <cellStyle name="20% - Accent3 2 9 3 2" xfId="5301"/>
    <cellStyle name="20% - Accent3 2 9 3 2 2" xfId="5302"/>
    <cellStyle name="20% - Accent3 2 9 3 2 3" xfId="50988"/>
    <cellStyle name="20% - Accent3 2 9 3 3" xfId="5303"/>
    <cellStyle name="20% - Accent3 2 9 3 4" xfId="5304"/>
    <cellStyle name="20% - Accent3 2 9 4" xfId="5305"/>
    <cellStyle name="20% - Accent3 2 9 4 2" xfId="5306"/>
    <cellStyle name="20% - Accent3 2 9 4 3" xfId="50989"/>
    <cellStyle name="20% - Accent3 2 9 5" xfId="5307"/>
    <cellStyle name="20% - Accent3 2 9 6" xfId="5308"/>
    <cellStyle name="20% - Accent3 3" xfId="5309"/>
    <cellStyle name="20% - Accent3 3 10" xfId="5310"/>
    <cellStyle name="20% - Accent3 3 11" xfId="5311"/>
    <cellStyle name="20% - Accent3 3 12" xfId="60171"/>
    <cellStyle name="20% - Accent3 3 2" xfId="5312"/>
    <cellStyle name="20% - Accent3 3 2 10" xfId="5313"/>
    <cellStyle name="20% - Accent3 3 2 11" xfId="60354"/>
    <cellStyle name="20% - Accent3 3 2 2" xfId="5314"/>
    <cellStyle name="20% - Accent3 3 2 2 2" xfId="5315"/>
    <cellStyle name="20% - Accent3 3 2 2 2 2" xfId="5316"/>
    <cellStyle name="20% - Accent3 3 2 2 2 2 2" xfId="5317"/>
    <cellStyle name="20% - Accent3 3 2 2 2 2 2 2" xfId="5318"/>
    <cellStyle name="20% - Accent3 3 2 2 2 2 2 2 2" xfId="5319"/>
    <cellStyle name="20% - Accent3 3 2 2 2 2 2 2 3" xfId="50990"/>
    <cellStyle name="20% - Accent3 3 2 2 2 2 2 3" xfId="5320"/>
    <cellStyle name="20% - Accent3 3 2 2 2 2 2 4" xfId="5321"/>
    <cellStyle name="20% - Accent3 3 2 2 2 2 3" xfId="5322"/>
    <cellStyle name="20% - Accent3 3 2 2 2 2 3 2" xfId="5323"/>
    <cellStyle name="20% - Accent3 3 2 2 2 2 3 2 2" xfId="5324"/>
    <cellStyle name="20% - Accent3 3 2 2 2 2 3 2 3" xfId="50991"/>
    <cellStyle name="20% - Accent3 3 2 2 2 2 3 3" xfId="5325"/>
    <cellStyle name="20% - Accent3 3 2 2 2 2 3 4" xfId="5326"/>
    <cellStyle name="20% - Accent3 3 2 2 2 2 4" xfId="5327"/>
    <cellStyle name="20% - Accent3 3 2 2 2 2 4 2" xfId="5328"/>
    <cellStyle name="20% - Accent3 3 2 2 2 2 4 3" xfId="50992"/>
    <cellStyle name="20% - Accent3 3 2 2 2 2 5" xfId="5329"/>
    <cellStyle name="20% - Accent3 3 2 2 2 2 6" xfId="5330"/>
    <cellStyle name="20% - Accent3 3 2 2 2 3" xfId="5331"/>
    <cellStyle name="20% - Accent3 3 2 2 2 3 2" xfId="5332"/>
    <cellStyle name="20% - Accent3 3 2 2 2 3 2 2" xfId="5333"/>
    <cellStyle name="20% - Accent3 3 2 2 2 3 2 3" xfId="50993"/>
    <cellStyle name="20% - Accent3 3 2 2 2 3 3" xfId="5334"/>
    <cellStyle name="20% - Accent3 3 2 2 2 3 4" xfId="5335"/>
    <cellStyle name="20% - Accent3 3 2 2 2 4" xfId="5336"/>
    <cellStyle name="20% - Accent3 3 2 2 2 4 2" xfId="5337"/>
    <cellStyle name="20% - Accent3 3 2 2 2 4 2 2" xfId="5338"/>
    <cellStyle name="20% - Accent3 3 2 2 2 4 2 3" xfId="50994"/>
    <cellStyle name="20% - Accent3 3 2 2 2 4 3" xfId="5339"/>
    <cellStyle name="20% - Accent3 3 2 2 2 4 4" xfId="5340"/>
    <cellStyle name="20% - Accent3 3 2 2 2 5" xfId="5341"/>
    <cellStyle name="20% - Accent3 3 2 2 2 5 2" xfId="5342"/>
    <cellStyle name="20% - Accent3 3 2 2 2 5 3" xfId="50995"/>
    <cellStyle name="20% - Accent3 3 2 2 2 6" xfId="5343"/>
    <cellStyle name="20% - Accent3 3 2 2 2 7" xfId="5344"/>
    <cellStyle name="20% - Accent3 3 2 2 3" xfId="5345"/>
    <cellStyle name="20% - Accent3 3 2 2 3 2" xfId="5346"/>
    <cellStyle name="20% - Accent3 3 2 2 3 2 2" xfId="5347"/>
    <cellStyle name="20% - Accent3 3 2 2 3 2 2 2" xfId="5348"/>
    <cellStyle name="20% - Accent3 3 2 2 3 2 2 3" xfId="50996"/>
    <cellStyle name="20% - Accent3 3 2 2 3 2 3" xfId="5349"/>
    <cellStyle name="20% - Accent3 3 2 2 3 2 4" xfId="5350"/>
    <cellStyle name="20% - Accent3 3 2 2 3 3" xfId="5351"/>
    <cellStyle name="20% - Accent3 3 2 2 3 3 2" xfId="5352"/>
    <cellStyle name="20% - Accent3 3 2 2 3 3 2 2" xfId="5353"/>
    <cellStyle name="20% - Accent3 3 2 2 3 3 2 3" xfId="50997"/>
    <cellStyle name="20% - Accent3 3 2 2 3 3 3" xfId="5354"/>
    <cellStyle name="20% - Accent3 3 2 2 3 3 4" xfId="5355"/>
    <cellStyle name="20% - Accent3 3 2 2 3 4" xfId="5356"/>
    <cellStyle name="20% - Accent3 3 2 2 3 4 2" xfId="5357"/>
    <cellStyle name="20% - Accent3 3 2 2 3 4 3" xfId="50998"/>
    <cellStyle name="20% - Accent3 3 2 2 3 5" xfId="5358"/>
    <cellStyle name="20% - Accent3 3 2 2 3 6" xfId="5359"/>
    <cellStyle name="20% - Accent3 3 2 2 4" xfId="5360"/>
    <cellStyle name="20% - Accent3 3 2 2 4 2" xfId="5361"/>
    <cellStyle name="20% - Accent3 3 2 2 4 2 2" xfId="5362"/>
    <cellStyle name="20% - Accent3 3 2 2 4 2 3" xfId="50999"/>
    <cellStyle name="20% - Accent3 3 2 2 4 3" xfId="5363"/>
    <cellStyle name="20% - Accent3 3 2 2 4 4" xfId="5364"/>
    <cellStyle name="20% - Accent3 3 2 2 5" xfId="5365"/>
    <cellStyle name="20% - Accent3 3 2 2 5 2" xfId="5366"/>
    <cellStyle name="20% - Accent3 3 2 2 5 2 2" xfId="5367"/>
    <cellStyle name="20% - Accent3 3 2 2 5 2 3" xfId="51000"/>
    <cellStyle name="20% - Accent3 3 2 2 5 3" xfId="5368"/>
    <cellStyle name="20% - Accent3 3 2 2 5 4" xfId="5369"/>
    <cellStyle name="20% - Accent3 3 2 2 6" xfId="5370"/>
    <cellStyle name="20% - Accent3 3 2 2 6 2" xfId="5371"/>
    <cellStyle name="20% - Accent3 3 2 2 6 3" xfId="51001"/>
    <cellStyle name="20% - Accent3 3 2 2 7" xfId="5372"/>
    <cellStyle name="20% - Accent3 3 2 2 8" xfId="5373"/>
    <cellStyle name="20% - Accent3 3 2 2 9" xfId="60722"/>
    <cellStyle name="20% - Accent3 3 2 3" xfId="5374"/>
    <cellStyle name="20% - Accent3 3 2 3 2" xfId="5375"/>
    <cellStyle name="20% - Accent3 3 2 3 2 2" xfId="5376"/>
    <cellStyle name="20% - Accent3 3 2 3 2 2 2" xfId="5377"/>
    <cellStyle name="20% - Accent3 3 2 3 2 2 2 2" xfId="5378"/>
    <cellStyle name="20% - Accent3 3 2 3 2 2 2 3" xfId="51002"/>
    <cellStyle name="20% - Accent3 3 2 3 2 2 3" xfId="5379"/>
    <cellStyle name="20% - Accent3 3 2 3 2 2 4" xfId="5380"/>
    <cellStyle name="20% - Accent3 3 2 3 2 3" xfId="5381"/>
    <cellStyle name="20% - Accent3 3 2 3 2 3 2" xfId="5382"/>
    <cellStyle name="20% - Accent3 3 2 3 2 3 2 2" xfId="5383"/>
    <cellStyle name="20% - Accent3 3 2 3 2 3 2 3" xfId="51003"/>
    <cellStyle name="20% - Accent3 3 2 3 2 3 3" xfId="5384"/>
    <cellStyle name="20% - Accent3 3 2 3 2 3 4" xfId="5385"/>
    <cellStyle name="20% - Accent3 3 2 3 2 4" xfId="5386"/>
    <cellStyle name="20% - Accent3 3 2 3 2 4 2" xfId="5387"/>
    <cellStyle name="20% - Accent3 3 2 3 2 4 3" xfId="51004"/>
    <cellStyle name="20% - Accent3 3 2 3 2 5" xfId="5388"/>
    <cellStyle name="20% - Accent3 3 2 3 2 6" xfId="5389"/>
    <cellStyle name="20% - Accent3 3 2 3 3" xfId="5390"/>
    <cellStyle name="20% - Accent3 3 2 3 3 2" xfId="5391"/>
    <cellStyle name="20% - Accent3 3 2 3 3 2 2" xfId="5392"/>
    <cellStyle name="20% - Accent3 3 2 3 3 2 3" xfId="51005"/>
    <cellStyle name="20% - Accent3 3 2 3 3 3" xfId="5393"/>
    <cellStyle name="20% - Accent3 3 2 3 3 4" xfId="5394"/>
    <cellStyle name="20% - Accent3 3 2 3 4" xfId="5395"/>
    <cellStyle name="20% - Accent3 3 2 3 4 2" xfId="5396"/>
    <cellStyle name="20% - Accent3 3 2 3 4 2 2" xfId="5397"/>
    <cellStyle name="20% - Accent3 3 2 3 4 2 3" xfId="51006"/>
    <cellStyle name="20% - Accent3 3 2 3 4 3" xfId="5398"/>
    <cellStyle name="20% - Accent3 3 2 3 4 4" xfId="5399"/>
    <cellStyle name="20% - Accent3 3 2 3 5" xfId="5400"/>
    <cellStyle name="20% - Accent3 3 2 3 5 2" xfId="5401"/>
    <cellStyle name="20% - Accent3 3 2 3 5 3" xfId="51007"/>
    <cellStyle name="20% - Accent3 3 2 3 6" xfId="5402"/>
    <cellStyle name="20% - Accent3 3 2 3 7" xfId="5403"/>
    <cellStyle name="20% - Accent3 3 2 4" xfId="5404"/>
    <cellStyle name="20% - Accent3 3 2 4 2" xfId="5405"/>
    <cellStyle name="20% - Accent3 3 2 4 2 2" xfId="5406"/>
    <cellStyle name="20% - Accent3 3 2 4 2 2 2" xfId="5407"/>
    <cellStyle name="20% - Accent3 3 2 4 2 2 3" xfId="51008"/>
    <cellStyle name="20% - Accent3 3 2 4 2 3" xfId="5408"/>
    <cellStyle name="20% - Accent3 3 2 4 2 4" xfId="5409"/>
    <cellStyle name="20% - Accent3 3 2 4 3" xfId="5410"/>
    <cellStyle name="20% - Accent3 3 2 4 3 2" xfId="5411"/>
    <cellStyle name="20% - Accent3 3 2 4 3 2 2" xfId="5412"/>
    <cellStyle name="20% - Accent3 3 2 4 3 2 3" xfId="51009"/>
    <cellStyle name="20% - Accent3 3 2 4 3 3" xfId="5413"/>
    <cellStyle name="20% - Accent3 3 2 4 3 4" xfId="5414"/>
    <cellStyle name="20% - Accent3 3 2 4 4" xfId="5415"/>
    <cellStyle name="20% - Accent3 3 2 4 4 2" xfId="5416"/>
    <cellStyle name="20% - Accent3 3 2 4 4 3" xfId="51010"/>
    <cellStyle name="20% - Accent3 3 2 4 5" xfId="5417"/>
    <cellStyle name="20% - Accent3 3 2 4 6" xfId="5418"/>
    <cellStyle name="20% - Accent3 3 2 5" xfId="5419"/>
    <cellStyle name="20% - Accent3 3 2 5 2" xfId="5420"/>
    <cellStyle name="20% - Accent3 3 2 5 2 2" xfId="5421"/>
    <cellStyle name="20% - Accent3 3 2 5 2 2 2" xfId="5422"/>
    <cellStyle name="20% - Accent3 3 2 5 2 2 3" xfId="51011"/>
    <cellStyle name="20% - Accent3 3 2 5 2 3" xfId="5423"/>
    <cellStyle name="20% - Accent3 3 2 5 2 4" xfId="5424"/>
    <cellStyle name="20% - Accent3 3 2 5 3" xfId="5425"/>
    <cellStyle name="20% - Accent3 3 2 5 3 2" xfId="5426"/>
    <cellStyle name="20% - Accent3 3 2 5 3 3" xfId="51012"/>
    <cellStyle name="20% - Accent3 3 2 5 4" xfId="5427"/>
    <cellStyle name="20% - Accent3 3 2 5 5" xfId="5428"/>
    <cellStyle name="20% - Accent3 3 2 6" xfId="5429"/>
    <cellStyle name="20% - Accent3 3 2 6 2" xfId="5430"/>
    <cellStyle name="20% - Accent3 3 2 6 2 2" xfId="5431"/>
    <cellStyle name="20% - Accent3 3 2 6 2 3" xfId="51013"/>
    <cellStyle name="20% - Accent3 3 2 6 3" xfId="5432"/>
    <cellStyle name="20% - Accent3 3 2 6 4" xfId="5433"/>
    <cellStyle name="20% - Accent3 3 2 7" xfId="5434"/>
    <cellStyle name="20% - Accent3 3 2 7 2" xfId="5435"/>
    <cellStyle name="20% - Accent3 3 2 7 2 2" xfId="5436"/>
    <cellStyle name="20% - Accent3 3 2 7 2 3" xfId="51014"/>
    <cellStyle name="20% - Accent3 3 2 7 3" xfId="5437"/>
    <cellStyle name="20% - Accent3 3 2 7 4" xfId="5438"/>
    <cellStyle name="20% - Accent3 3 2 8" xfId="5439"/>
    <cellStyle name="20% - Accent3 3 2 8 2" xfId="5440"/>
    <cellStyle name="20% - Accent3 3 2 8 3" xfId="51015"/>
    <cellStyle name="20% - Accent3 3 2 9" xfId="5441"/>
    <cellStyle name="20% - Accent3 3 3" xfId="5442"/>
    <cellStyle name="20% - Accent3 3 3 10" xfId="60539"/>
    <cellStyle name="20% - Accent3 3 3 2" xfId="5443"/>
    <cellStyle name="20% - Accent3 3 3 2 2" xfId="5444"/>
    <cellStyle name="20% - Accent3 3 3 2 2 2" xfId="5445"/>
    <cellStyle name="20% - Accent3 3 3 2 2 2 2" xfId="5446"/>
    <cellStyle name="20% - Accent3 3 3 2 2 2 2 2" xfId="5447"/>
    <cellStyle name="20% - Accent3 3 3 2 2 2 2 3" xfId="51016"/>
    <cellStyle name="20% - Accent3 3 3 2 2 2 3" xfId="5448"/>
    <cellStyle name="20% - Accent3 3 3 2 2 2 4" xfId="5449"/>
    <cellStyle name="20% - Accent3 3 3 2 2 3" xfId="5450"/>
    <cellStyle name="20% - Accent3 3 3 2 2 3 2" xfId="5451"/>
    <cellStyle name="20% - Accent3 3 3 2 2 3 2 2" xfId="5452"/>
    <cellStyle name="20% - Accent3 3 3 2 2 3 2 3" xfId="51017"/>
    <cellStyle name="20% - Accent3 3 3 2 2 3 3" xfId="5453"/>
    <cellStyle name="20% - Accent3 3 3 2 2 3 4" xfId="5454"/>
    <cellStyle name="20% - Accent3 3 3 2 2 4" xfId="5455"/>
    <cellStyle name="20% - Accent3 3 3 2 2 4 2" xfId="5456"/>
    <cellStyle name="20% - Accent3 3 3 2 2 4 3" xfId="51018"/>
    <cellStyle name="20% - Accent3 3 3 2 2 5" xfId="5457"/>
    <cellStyle name="20% - Accent3 3 3 2 2 6" xfId="5458"/>
    <cellStyle name="20% - Accent3 3 3 2 3" xfId="5459"/>
    <cellStyle name="20% - Accent3 3 3 2 3 2" xfId="5460"/>
    <cellStyle name="20% - Accent3 3 3 2 3 2 2" xfId="5461"/>
    <cellStyle name="20% - Accent3 3 3 2 3 2 3" xfId="51019"/>
    <cellStyle name="20% - Accent3 3 3 2 3 3" xfId="5462"/>
    <cellStyle name="20% - Accent3 3 3 2 3 4" xfId="5463"/>
    <cellStyle name="20% - Accent3 3 3 2 4" xfId="5464"/>
    <cellStyle name="20% - Accent3 3 3 2 4 2" xfId="5465"/>
    <cellStyle name="20% - Accent3 3 3 2 4 2 2" xfId="5466"/>
    <cellStyle name="20% - Accent3 3 3 2 4 2 3" xfId="51020"/>
    <cellStyle name="20% - Accent3 3 3 2 4 3" xfId="5467"/>
    <cellStyle name="20% - Accent3 3 3 2 4 4" xfId="5468"/>
    <cellStyle name="20% - Accent3 3 3 2 5" xfId="5469"/>
    <cellStyle name="20% - Accent3 3 3 2 5 2" xfId="5470"/>
    <cellStyle name="20% - Accent3 3 3 2 5 3" xfId="51021"/>
    <cellStyle name="20% - Accent3 3 3 2 6" xfId="5471"/>
    <cellStyle name="20% - Accent3 3 3 2 7" xfId="5472"/>
    <cellStyle name="20% - Accent3 3 3 3" xfId="5473"/>
    <cellStyle name="20% - Accent3 3 3 3 2" xfId="5474"/>
    <cellStyle name="20% - Accent3 3 3 3 2 2" xfId="5475"/>
    <cellStyle name="20% - Accent3 3 3 3 2 2 2" xfId="5476"/>
    <cellStyle name="20% - Accent3 3 3 3 2 2 3" xfId="51022"/>
    <cellStyle name="20% - Accent3 3 3 3 2 3" xfId="5477"/>
    <cellStyle name="20% - Accent3 3 3 3 2 4" xfId="5478"/>
    <cellStyle name="20% - Accent3 3 3 3 3" xfId="5479"/>
    <cellStyle name="20% - Accent3 3 3 3 3 2" xfId="5480"/>
    <cellStyle name="20% - Accent3 3 3 3 3 2 2" xfId="5481"/>
    <cellStyle name="20% - Accent3 3 3 3 3 2 3" xfId="51023"/>
    <cellStyle name="20% - Accent3 3 3 3 3 3" xfId="5482"/>
    <cellStyle name="20% - Accent3 3 3 3 3 4" xfId="5483"/>
    <cellStyle name="20% - Accent3 3 3 3 4" xfId="5484"/>
    <cellStyle name="20% - Accent3 3 3 3 4 2" xfId="5485"/>
    <cellStyle name="20% - Accent3 3 3 3 4 3" xfId="51024"/>
    <cellStyle name="20% - Accent3 3 3 3 5" xfId="5486"/>
    <cellStyle name="20% - Accent3 3 3 3 6" xfId="5487"/>
    <cellStyle name="20% - Accent3 3 3 4" xfId="5488"/>
    <cellStyle name="20% - Accent3 3 3 4 2" xfId="5489"/>
    <cellStyle name="20% - Accent3 3 3 4 2 2" xfId="5490"/>
    <cellStyle name="20% - Accent3 3 3 4 2 2 2" xfId="5491"/>
    <cellStyle name="20% - Accent3 3 3 4 2 2 3" xfId="51025"/>
    <cellStyle name="20% - Accent3 3 3 4 2 3" xfId="5492"/>
    <cellStyle name="20% - Accent3 3 3 4 2 4" xfId="5493"/>
    <cellStyle name="20% - Accent3 3 3 4 3" xfId="5494"/>
    <cellStyle name="20% - Accent3 3 3 4 3 2" xfId="5495"/>
    <cellStyle name="20% - Accent3 3 3 4 3 3" xfId="51026"/>
    <cellStyle name="20% - Accent3 3 3 4 4" xfId="5496"/>
    <cellStyle name="20% - Accent3 3 3 4 5" xfId="5497"/>
    <cellStyle name="20% - Accent3 3 3 5" xfId="5498"/>
    <cellStyle name="20% - Accent3 3 3 5 2" xfId="5499"/>
    <cellStyle name="20% - Accent3 3 3 5 2 2" xfId="5500"/>
    <cellStyle name="20% - Accent3 3 3 5 2 3" xfId="51027"/>
    <cellStyle name="20% - Accent3 3 3 5 3" xfId="5501"/>
    <cellStyle name="20% - Accent3 3 3 5 4" xfId="5502"/>
    <cellStyle name="20% - Accent3 3 3 6" xfId="5503"/>
    <cellStyle name="20% - Accent3 3 3 6 2" xfId="5504"/>
    <cellStyle name="20% - Accent3 3 3 6 2 2" xfId="5505"/>
    <cellStyle name="20% - Accent3 3 3 6 2 3" xfId="51028"/>
    <cellStyle name="20% - Accent3 3 3 6 3" xfId="5506"/>
    <cellStyle name="20% - Accent3 3 3 6 4" xfId="5507"/>
    <cellStyle name="20% - Accent3 3 3 7" xfId="5508"/>
    <cellStyle name="20% - Accent3 3 3 7 2" xfId="5509"/>
    <cellStyle name="20% - Accent3 3 3 7 3" xfId="51029"/>
    <cellStyle name="20% - Accent3 3 3 8" xfId="5510"/>
    <cellStyle name="20% - Accent3 3 3 9" xfId="5511"/>
    <cellStyle name="20% - Accent3 3 4" xfId="5512"/>
    <cellStyle name="20% - Accent3 3 4 2" xfId="5513"/>
    <cellStyle name="20% - Accent3 3 4 2 2" xfId="5514"/>
    <cellStyle name="20% - Accent3 3 4 2 2 2" xfId="5515"/>
    <cellStyle name="20% - Accent3 3 4 2 2 2 2" xfId="5516"/>
    <cellStyle name="20% - Accent3 3 4 2 2 2 3" xfId="51030"/>
    <cellStyle name="20% - Accent3 3 4 2 2 3" xfId="5517"/>
    <cellStyle name="20% - Accent3 3 4 2 2 4" xfId="5518"/>
    <cellStyle name="20% - Accent3 3 4 2 3" xfId="5519"/>
    <cellStyle name="20% - Accent3 3 4 2 3 2" xfId="5520"/>
    <cellStyle name="20% - Accent3 3 4 2 3 2 2" xfId="5521"/>
    <cellStyle name="20% - Accent3 3 4 2 3 2 3" xfId="51031"/>
    <cellStyle name="20% - Accent3 3 4 2 3 3" xfId="5522"/>
    <cellStyle name="20% - Accent3 3 4 2 3 4" xfId="5523"/>
    <cellStyle name="20% - Accent3 3 4 2 4" xfId="5524"/>
    <cellStyle name="20% - Accent3 3 4 2 4 2" xfId="5525"/>
    <cellStyle name="20% - Accent3 3 4 2 4 3" xfId="51032"/>
    <cellStyle name="20% - Accent3 3 4 2 5" xfId="5526"/>
    <cellStyle name="20% - Accent3 3 4 2 6" xfId="5527"/>
    <cellStyle name="20% - Accent3 3 4 3" xfId="5528"/>
    <cellStyle name="20% - Accent3 3 4 3 2" xfId="5529"/>
    <cellStyle name="20% - Accent3 3 4 3 2 2" xfId="5530"/>
    <cellStyle name="20% - Accent3 3 4 3 2 3" xfId="51033"/>
    <cellStyle name="20% - Accent3 3 4 3 3" xfId="5531"/>
    <cellStyle name="20% - Accent3 3 4 3 4" xfId="5532"/>
    <cellStyle name="20% - Accent3 3 4 4" xfId="5533"/>
    <cellStyle name="20% - Accent3 3 4 4 2" xfId="5534"/>
    <cellStyle name="20% - Accent3 3 4 4 2 2" xfId="5535"/>
    <cellStyle name="20% - Accent3 3 4 4 2 3" xfId="51034"/>
    <cellStyle name="20% - Accent3 3 4 4 3" xfId="5536"/>
    <cellStyle name="20% - Accent3 3 4 4 4" xfId="5537"/>
    <cellStyle name="20% - Accent3 3 4 5" xfId="5538"/>
    <cellStyle name="20% - Accent3 3 4 5 2" xfId="5539"/>
    <cellStyle name="20% - Accent3 3 4 5 3" xfId="51035"/>
    <cellStyle name="20% - Accent3 3 4 6" xfId="5540"/>
    <cellStyle name="20% - Accent3 3 4 7" xfId="5541"/>
    <cellStyle name="20% - Accent3 3 5" xfId="5542"/>
    <cellStyle name="20% - Accent3 3 5 2" xfId="5543"/>
    <cellStyle name="20% - Accent3 3 5 2 2" xfId="5544"/>
    <cellStyle name="20% - Accent3 3 5 2 2 2" xfId="5545"/>
    <cellStyle name="20% - Accent3 3 5 2 2 3" xfId="51036"/>
    <cellStyle name="20% - Accent3 3 5 2 3" xfId="5546"/>
    <cellStyle name="20% - Accent3 3 5 2 4" xfId="5547"/>
    <cellStyle name="20% - Accent3 3 5 3" xfId="5548"/>
    <cellStyle name="20% - Accent3 3 5 3 2" xfId="5549"/>
    <cellStyle name="20% - Accent3 3 5 3 2 2" xfId="5550"/>
    <cellStyle name="20% - Accent3 3 5 3 2 3" xfId="51037"/>
    <cellStyle name="20% - Accent3 3 5 3 3" xfId="5551"/>
    <cellStyle name="20% - Accent3 3 5 3 4" xfId="5552"/>
    <cellStyle name="20% - Accent3 3 5 4" xfId="5553"/>
    <cellStyle name="20% - Accent3 3 5 4 2" xfId="5554"/>
    <cellStyle name="20% - Accent3 3 5 4 3" xfId="51038"/>
    <cellStyle name="20% - Accent3 3 5 5" xfId="5555"/>
    <cellStyle name="20% - Accent3 3 5 6" xfId="5556"/>
    <cellStyle name="20% - Accent3 3 6" xfId="5557"/>
    <cellStyle name="20% - Accent3 3 6 2" xfId="5558"/>
    <cellStyle name="20% - Accent3 3 6 2 2" xfId="5559"/>
    <cellStyle name="20% - Accent3 3 6 2 2 2" xfId="5560"/>
    <cellStyle name="20% - Accent3 3 6 2 2 3" xfId="51039"/>
    <cellStyle name="20% - Accent3 3 6 2 3" xfId="5561"/>
    <cellStyle name="20% - Accent3 3 6 2 4" xfId="5562"/>
    <cellStyle name="20% - Accent3 3 6 3" xfId="5563"/>
    <cellStyle name="20% - Accent3 3 6 3 2" xfId="5564"/>
    <cellStyle name="20% - Accent3 3 6 3 3" xfId="51040"/>
    <cellStyle name="20% - Accent3 3 6 4" xfId="5565"/>
    <cellStyle name="20% - Accent3 3 6 5" xfId="5566"/>
    <cellStyle name="20% - Accent3 3 7" xfId="5567"/>
    <cellStyle name="20% - Accent3 3 7 2" xfId="5568"/>
    <cellStyle name="20% - Accent3 3 7 2 2" xfId="5569"/>
    <cellStyle name="20% - Accent3 3 7 2 3" xfId="51041"/>
    <cellStyle name="20% - Accent3 3 7 3" xfId="5570"/>
    <cellStyle name="20% - Accent3 3 7 4" xfId="5571"/>
    <cellStyle name="20% - Accent3 3 8" xfId="5572"/>
    <cellStyle name="20% - Accent3 3 8 2" xfId="5573"/>
    <cellStyle name="20% - Accent3 3 8 2 2" xfId="5574"/>
    <cellStyle name="20% - Accent3 3 8 2 3" xfId="51042"/>
    <cellStyle name="20% - Accent3 3 8 3" xfId="5575"/>
    <cellStyle name="20% - Accent3 3 8 4" xfId="5576"/>
    <cellStyle name="20% - Accent3 3 9" xfId="5577"/>
    <cellStyle name="20% - Accent3 3 9 2" xfId="5578"/>
    <cellStyle name="20% - Accent3 3 9 3" xfId="51043"/>
    <cellStyle name="20% - Accent3 4" xfId="5579"/>
    <cellStyle name="20% - Accent3 4 10" xfId="5580"/>
    <cellStyle name="20% - Accent3 4 11" xfId="5581"/>
    <cellStyle name="20% - Accent3 4 12" xfId="60185"/>
    <cellStyle name="20% - Accent3 4 2" xfId="5582"/>
    <cellStyle name="20% - Accent3 4 2 10" xfId="5583"/>
    <cellStyle name="20% - Accent3 4 2 11" xfId="60368"/>
    <cellStyle name="20% - Accent3 4 2 2" xfId="5584"/>
    <cellStyle name="20% - Accent3 4 2 2 2" xfId="5585"/>
    <cellStyle name="20% - Accent3 4 2 2 2 2" xfId="5586"/>
    <cellStyle name="20% - Accent3 4 2 2 2 2 2" xfId="5587"/>
    <cellStyle name="20% - Accent3 4 2 2 2 2 2 2" xfId="5588"/>
    <cellStyle name="20% - Accent3 4 2 2 2 2 2 2 2" xfId="5589"/>
    <cellStyle name="20% - Accent3 4 2 2 2 2 2 2 3" xfId="51044"/>
    <cellStyle name="20% - Accent3 4 2 2 2 2 2 3" xfId="5590"/>
    <cellStyle name="20% - Accent3 4 2 2 2 2 2 4" xfId="5591"/>
    <cellStyle name="20% - Accent3 4 2 2 2 2 3" xfId="5592"/>
    <cellStyle name="20% - Accent3 4 2 2 2 2 3 2" xfId="5593"/>
    <cellStyle name="20% - Accent3 4 2 2 2 2 3 2 2" xfId="5594"/>
    <cellStyle name="20% - Accent3 4 2 2 2 2 3 2 3" xfId="51045"/>
    <cellStyle name="20% - Accent3 4 2 2 2 2 3 3" xfId="5595"/>
    <cellStyle name="20% - Accent3 4 2 2 2 2 3 4" xfId="5596"/>
    <cellStyle name="20% - Accent3 4 2 2 2 2 4" xfId="5597"/>
    <cellStyle name="20% - Accent3 4 2 2 2 2 4 2" xfId="5598"/>
    <cellStyle name="20% - Accent3 4 2 2 2 2 4 3" xfId="51046"/>
    <cellStyle name="20% - Accent3 4 2 2 2 2 5" xfId="5599"/>
    <cellStyle name="20% - Accent3 4 2 2 2 2 6" xfId="5600"/>
    <cellStyle name="20% - Accent3 4 2 2 2 3" xfId="5601"/>
    <cellStyle name="20% - Accent3 4 2 2 2 3 2" xfId="5602"/>
    <cellStyle name="20% - Accent3 4 2 2 2 3 2 2" xfId="5603"/>
    <cellStyle name="20% - Accent3 4 2 2 2 3 2 3" xfId="51047"/>
    <cellStyle name="20% - Accent3 4 2 2 2 3 3" xfId="5604"/>
    <cellStyle name="20% - Accent3 4 2 2 2 3 4" xfId="5605"/>
    <cellStyle name="20% - Accent3 4 2 2 2 4" xfId="5606"/>
    <cellStyle name="20% - Accent3 4 2 2 2 4 2" xfId="5607"/>
    <cellStyle name="20% - Accent3 4 2 2 2 4 2 2" xfId="5608"/>
    <cellStyle name="20% - Accent3 4 2 2 2 4 2 3" xfId="51048"/>
    <cellStyle name="20% - Accent3 4 2 2 2 4 3" xfId="5609"/>
    <cellStyle name="20% - Accent3 4 2 2 2 4 4" xfId="5610"/>
    <cellStyle name="20% - Accent3 4 2 2 2 5" xfId="5611"/>
    <cellStyle name="20% - Accent3 4 2 2 2 5 2" xfId="5612"/>
    <cellStyle name="20% - Accent3 4 2 2 2 5 3" xfId="51049"/>
    <cellStyle name="20% - Accent3 4 2 2 2 6" xfId="5613"/>
    <cellStyle name="20% - Accent3 4 2 2 2 7" xfId="5614"/>
    <cellStyle name="20% - Accent3 4 2 2 3" xfId="5615"/>
    <cellStyle name="20% - Accent3 4 2 2 3 2" xfId="5616"/>
    <cellStyle name="20% - Accent3 4 2 2 3 2 2" xfId="5617"/>
    <cellStyle name="20% - Accent3 4 2 2 3 2 2 2" xfId="5618"/>
    <cellStyle name="20% - Accent3 4 2 2 3 2 2 3" xfId="51050"/>
    <cellStyle name="20% - Accent3 4 2 2 3 2 3" xfId="5619"/>
    <cellStyle name="20% - Accent3 4 2 2 3 2 4" xfId="5620"/>
    <cellStyle name="20% - Accent3 4 2 2 3 3" xfId="5621"/>
    <cellStyle name="20% - Accent3 4 2 2 3 3 2" xfId="5622"/>
    <cellStyle name="20% - Accent3 4 2 2 3 3 2 2" xfId="5623"/>
    <cellStyle name="20% - Accent3 4 2 2 3 3 2 3" xfId="51051"/>
    <cellStyle name="20% - Accent3 4 2 2 3 3 3" xfId="5624"/>
    <cellStyle name="20% - Accent3 4 2 2 3 3 4" xfId="5625"/>
    <cellStyle name="20% - Accent3 4 2 2 3 4" xfId="5626"/>
    <cellStyle name="20% - Accent3 4 2 2 3 4 2" xfId="5627"/>
    <cellStyle name="20% - Accent3 4 2 2 3 4 3" xfId="51052"/>
    <cellStyle name="20% - Accent3 4 2 2 3 5" xfId="5628"/>
    <cellStyle name="20% - Accent3 4 2 2 3 6" xfId="5629"/>
    <cellStyle name="20% - Accent3 4 2 2 4" xfId="5630"/>
    <cellStyle name="20% - Accent3 4 2 2 4 2" xfId="5631"/>
    <cellStyle name="20% - Accent3 4 2 2 4 2 2" xfId="5632"/>
    <cellStyle name="20% - Accent3 4 2 2 4 2 3" xfId="51053"/>
    <cellStyle name="20% - Accent3 4 2 2 4 3" xfId="5633"/>
    <cellStyle name="20% - Accent3 4 2 2 4 4" xfId="5634"/>
    <cellStyle name="20% - Accent3 4 2 2 5" xfId="5635"/>
    <cellStyle name="20% - Accent3 4 2 2 5 2" xfId="5636"/>
    <cellStyle name="20% - Accent3 4 2 2 5 2 2" xfId="5637"/>
    <cellStyle name="20% - Accent3 4 2 2 5 2 3" xfId="51054"/>
    <cellStyle name="20% - Accent3 4 2 2 5 3" xfId="5638"/>
    <cellStyle name="20% - Accent3 4 2 2 5 4" xfId="5639"/>
    <cellStyle name="20% - Accent3 4 2 2 6" xfId="5640"/>
    <cellStyle name="20% - Accent3 4 2 2 6 2" xfId="5641"/>
    <cellStyle name="20% - Accent3 4 2 2 6 3" xfId="51055"/>
    <cellStyle name="20% - Accent3 4 2 2 7" xfId="5642"/>
    <cellStyle name="20% - Accent3 4 2 2 8" xfId="5643"/>
    <cellStyle name="20% - Accent3 4 2 2 9" xfId="60736"/>
    <cellStyle name="20% - Accent3 4 2 3" xfId="5644"/>
    <cellStyle name="20% - Accent3 4 2 3 2" xfId="5645"/>
    <cellStyle name="20% - Accent3 4 2 3 2 2" xfId="5646"/>
    <cellStyle name="20% - Accent3 4 2 3 2 2 2" xfId="5647"/>
    <cellStyle name="20% - Accent3 4 2 3 2 2 2 2" xfId="5648"/>
    <cellStyle name="20% - Accent3 4 2 3 2 2 2 3" xfId="51056"/>
    <cellStyle name="20% - Accent3 4 2 3 2 2 3" xfId="5649"/>
    <cellStyle name="20% - Accent3 4 2 3 2 2 4" xfId="5650"/>
    <cellStyle name="20% - Accent3 4 2 3 2 3" xfId="5651"/>
    <cellStyle name="20% - Accent3 4 2 3 2 3 2" xfId="5652"/>
    <cellStyle name="20% - Accent3 4 2 3 2 3 2 2" xfId="5653"/>
    <cellStyle name="20% - Accent3 4 2 3 2 3 2 3" xfId="51057"/>
    <cellStyle name="20% - Accent3 4 2 3 2 3 3" xfId="5654"/>
    <cellStyle name="20% - Accent3 4 2 3 2 3 4" xfId="5655"/>
    <cellStyle name="20% - Accent3 4 2 3 2 4" xfId="5656"/>
    <cellStyle name="20% - Accent3 4 2 3 2 4 2" xfId="5657"/>
    <cellStyle name="20% - Accent3 4 2 3 2 4 3" xfId="51058"/>
    <cellStyle name="20% - Accent3 4 2 3 2 5" xfId="5658"/>
    <cellStyle name="20% - Accent3 4 2 3 2 6" xfId="5659"/>
    <cellStyle name="20% - Accent3 4 2 3 3" xfId="5660"/>
    <cellStyle name="20% - Accent3 4 2 3 3 2" xfId="5661"/>
    <cellStyle name="20% - Accent3 4 2 3 3 2 2" xfId="5662"/>
    <cellStyle name="20% - Accent3 4 2 3 3 2 3" xfId="51059"/>
    <cellStyle name="20% - Accent3 4 2 3 3 3" xfId="5663"/>
    <cellStyle name="20% - Accent3 4 2 3 3 4" xfId="5664"/>
    <cellStyle name="20% - Accent3 4 2 3 4" xfId="5665"/>
    <cellStyle name="20% - Accent3 4 2 3 4 2" xfId="5666"/>
    <cellStyle name="20% - Accent3 4 2 3 4 2 2" xfId="5667"/>
    <cellStyle name="20% - Accent3 4 2 3 4 2 3" xfId="51060"/>
    <cellStyle name="20% - Accent3 4 2 3 4 3" xfId="5668"/>
    <cellStyle name="20% - Accent3 4 2 3 4 4" xfId="5669"/>
    <cellStyle name="20% - Accent3 4 2 3 5" xfId="5670"/>
    <cellStyle name="20% - Accent3 4 2 3 5 2" xfId="5671"/>
    <cellStyle name="20% - Accent3 4 2 3 5 3" xfId="51061"/>
    <cellStyle name="20% - Accent3 4 2 3 6" xfId="5672"/>
    <cellStyle name="20% - Accent3 4 2 3 7" xfId="5673"/>
    <cellStyle name="20% - Accent3 4 2 4" xfId="5674"/>
    <cellStyle name="20% - Accent3 4 2 4 2" xfId="5675"/>
    <cellStyle name="20% - Accent3 4 2 4 2 2" xfId="5676"/>
    <cellStyle name="20% - Accent3 4 2 4 2 2 2" xfId="5677"/>
    <cellStyle name="20% - Accent3 4 2 4 2 2 3" xfId="51062"/>
    <cellStyle name="20% - Accent3 4 2 4 2 3" xfId="5678"/>
    <cellStyle name="20% - Accent3 4 2 4 2 4" xfId="5679"/>
    <cellStyle name="20% - Accent3 4 2 4 3" xfId="5680"/>
    <cellStyle name="20% - Accent3 4 2 4 3 2" xfId="5681"/>
    <cellStyle name="20% - Accent3 4 2 4 3 2 2" xfId="5682"/>
    <cellStyle name="20% - Accent3 4 2 4 3 2 3" xfId="51063"/>
    <cellStyle name="20% - Accent3 4 2 4 3 3" xfId="5683"/>
    <cellStyle name="20% - Accent3 4 2 4 3 4" xfId="5684"/>
    <cellStyle name="20% - Accent3 4 2 4 4" xfId="5685"/>
    <cellStyle name="20% - Accent3 4 2 4 4 2" xfId="5686"/>
    <cellStyle name="20% - Accent3 4 2 4 4 3" xfId="51064"/>
    <cellStyle name="20% - Accent3 4 2 4 5" xfId="5687"/>
    <cellStyle name="20% - Accent3 4 2 4 6" xfId="5688"/>
    <cellStyle name="20% - Accent3 4 2 5" xfId="5689"/>
    <cellStyle name="20% - Accent3 4 2 5 2" xfId="5690"/>
    <cellStyle name="20% - Accent3 4 2 5 2 2" xfId="5691"/>
    <cellStyle name="20% - Accent3 4 2 5 2 2 2" xfId="5692"/>
    <cellStyle name="20% - Accent3 4 2 5 2 2 3" xfId="51065"/>
    <cellStyle name="20% - Accent3 4 2 5 2 3" xfId="5693"/>
    <cellStyle name="20% - Accent3 4 2 5 2 4" xfId="5694"/>
    <cellStyle name="20% - Accent3 4 2 5 3" xfId="5695"/>
    <cellStyle name="20% - Accent3 4 2 5 3 2" xfId="5696"/>
    <cellStyle name="20% - Accent3 4 2 5 3 3" xfId="51066"/>
    <cellStyle name="20% - Accent3 4 2 5 4" xfId="5697"/>
    <cellStyle name="20% - Accent3 4 2 5 5" xfId="5698"/>
    <cellStyle name="20% - Accent3 4 2 6" xfId="5699"/>
    <cellStyle name="20% - Accent3 4 2 6 2" xfId="5700"/>
    <cellStyle name="20% - Accent3 4 2 6 2 2" xfId="5701"/>
    <cellStyle name="20% - Accent3 4 2 6 2 3" xfId="51067"/>
    <cellStyle name="20% - Accent3 4 2 6 3" xfId="5702"/>
    <cellStyle name="20% - Accent3 4 2 6 4" xfId="5703"/>
    <cellStyle name="20% - Accent3 4 2 7" xfId="5704"/>
    <cellStyle name="20% - Accent3 4 2 7 2" xfId="5705"/>
    <cellStyle name="20% - Accent3 4 2 7 2 2" xfId="5706"/>
    <cellStyle name="20% - Accent3 4 2 7 2 3" xfId="51068"/>
    <cellStyle name="20% - Accent3 4 2 7 3" xfId="5707"/>
    <cellStyle name="20% - Accent3 4 2 7 4" xfId="5708"/>
    <cellStyle name="20% - Accent3 4 2 8" xfId="5709"/>
    <cellStyle name="20% - Accent3 4 2 8 2" xfId="5710"/>
    <cellStyle name="20% - Accent3 4 2 8 3" xfId="51069"/>
    <cellStyle name="20% - Accent3 4 2 9" xfId="5711"/>
    <cellStyle name="20% - Accent3 4 3" xfId="5712"/>
    <cellStyle name="20% - Accent3 4 3 2" xfId="5713"/>
    <cellStyle name="20% - Accent3 4 3 2 2" xfId="5714"/>
    <cellStyle name="20% - Accent3 4 3 2 2 2" xfId="5715"/>
    <cellStyle name="20% - Accent3 4 3 2 2 2 2" xfId="5716"/>
    <cellStyle name="20% - Accent3 4 3 2 2 2 2 2" xfId="5717"/>
    <cellStyle name="20% - Accent3 4 3 2 2 2 2 3" xfId="51070"/>
    <cellStyle name="20% - Accent3 4 3 2 2 2 3" xfId="5718"/>
    <cellStyle name="20% - Accent3 4 3 2 2 2 4" xfId="5719"/>
    <cellStyle name="20% - Accent3 4 3 2 2 3" xfId="5720"/>
    <cellStyle name="20% - Accent3 4 3 2 2 3 2" xfId="5721"/>
    <cellStyle name="20% - Accent3 4 3 2 2 3 2 2" xfId="5722"/>
    <cellStyle name="20% - Accent3 4 3 2 2 3 2 3" xfId="51071"/>
    <cellStyle name="20% - Accent3 4 3 2 2 3 3" xfId="5723"/>
    <cellStyle name="20% - Accent3 4 3 2 2 3 4" xfId="5724"/>
    <cellStyle name="20% - Accent3 4 3 2 2 4" xfId="5725"/>
    <cellStyle name="20% - Accent3 4 3 2 2 4 2" xfId="5726"/>
    <cellStyle name="20% - Accent3 4 3 2 2 4 3" xfId="51072"/>
    <cellStyle name="20% - Accent3 4 3 2 2 5" xfId="5727"/>
    <cellStyle name="20% - Accent3 4 3 2 2 6" xfId="5728"/>
    <cellStyle name="20% - Accent3 4 3 2 3" xfId="5729"/>
    <cellStyle name="20% - Accent3 4 3 2 3 2" xfId="5730"/>
    <cellStyle name="20% - Accent3 4 3 2 3 2 2" xfId="5731"/>
    <cellStyle name="20% - Accent3 4 3 2 3 2 3" xfId="51073"/>
    <cellStyle name="20% - Accent3 4 3 2 3 3" xfId="5732"/>
    <cellStyle name="20% - Accent3 4 3 2 3 4" xfId="5733"/>
    <cellStyle name="20% - Accent3 4 3 2 4" xfId="5734"/>
    <cellStyle name="20% - Accent3 4 3 2 4 2" xfId="5735"/>
    <cellStyle name="20% - Accent3 4 3 2 4 2 2" xfId="5736"/>
    <cellStyle name="20% - Accent3 4 3 2 4 2 3" xfId="51074"/>
    <cellStyle name="20% - Accent3 4 3 2 4 3" xfId="5737"/>
    <cellStyle name="20% - Accent3 4 3 2 4 4" xfId="5738"/>
    <cellStyle name="20% - Accent3 4 3 2 5" xfId="5739"/>
    <cellStyle name="20% - Accent3 4 3 2 5 2" xfId="5740"/>
    <cellStyle name="20% - Accent3 4 3 2 5 3" xfId="51075"/>
    <cellStyle name="20% - Accent3 4 3 2 6" xfId="5741"/>
    <cellStyle name="20% - Accent3 4 3 2 7" xfId="5742"/>
    <cellStyle name="20% - Accent3 4 3 3" xfId="5743"/>
    <cellStyle name="20% - Accent3 4 3 3 2" xfId="5744"/>
    <cellStyle name="20% - Accent3 4 3 3 2 2" xfId="5745"/>
    <cellStyle name="20% - Accent3 4 3 3 2 2 2" xfId="5746"/>
    <cellStyle name="20% - Accent3 4 3 3 2 2 3" xfId="51076"/>
    <cellStyle name="20% - Accent3 4 3 3 2 3" xfId="5747"/>
    <cellStyle name="20% - Accent3 4 3 3 2 4" xfId="5748"/>
    <cellStyle name="20% - Accent3 4 3 3 3" xfId="5749"/>
    <cellStyle name="20% - Accent3 4 3 3 3 2" xfId="5750"/>
    <cellStyle name="20% - Accent3 4 3 3 3 2 2" xfId="5751"/>
    <cellStyle name="20% - Accent3 4 3 3 3 2 3" xfId="51077"/>
    <cellStyle name="20% - Accent3 4 3 3 3 3" xfId="5752"/>
    <cellStyle name="20% - Accent3 4 3 3 3 4" xfId="5753"/>
    <cellStyle name="20% - Accent3 4 3 3 4" xfId="5754"/>
    <cellStyle name="20% - Accent3 4 3 3 4 2" xfId="5755"/>
    <cellStyle name="20% - Accent3 4 3 3 4 3" xfId="51078"/>
    <cellStyle name="20% - Accent3 4 3 3 5" xfId="5756"/>
    <cellStyle name="20% - Accent3 4 3 3 6" xfId="5757"/>
    <cellStyle name="20% - Accent3 4 3 4" xfId="5758"/>
    <cellStyle name="20% - Accent3 4 3 4 2" xfId="5759"/>
    <cellStyle name="20% - Accent3 4 3 4 2 2" xfId="5760"/>
    <cellStyle name="20% - Accent3 4 3 4 2 3" xfId="51079"/>
    <cellStyle name="20% - Accent3 4 3 4 3" xfId="5761"/>
    <cellStyle name="20% - Accent3 4 3 4 4" xfId="5762"/>
    <cellStyle name="20% - Accent3 4 3 5" xfId="5763"/>
    <cellStyle name="20% - Accent3 4 3 5 2" xfId="5764"/>
    <cellStyle name="20% - Accent3 4 3 5 2 2" xfId="5765"/>
    <cellStyle name="20% - Accent3 4 3 5 2 3" xfId="51080"/>
    <cellStyle name="20% - Accent3 4 3 5 3" xfId="5766"/>
    <cellStyle name="20% - Accent3 4 3 5 4" xfId="5767"/>
    <cellStyle name="20% - Accent3 4 3 6" xfId="5768"/>
    <cellStyle name="20% - Accent3 4 3 6 2" xfId="5769"/>
    <cellStyle name="20% - Accent3 4 3 6 3" xfId="51081"/>
    <cellStyle name="20% - Accent3 4 3 7" xfId="5770"/>
    <cellStyle name="20% - Accent3 4 3 8" xfId="5771"/>
    <cellStyle name="20% - Accent3 4 3 9" xfId="60553"/>
    <cellStyle name="20% - Accent3 4 4" xfId="5772"/>
    <cellStyle name="20% - Accent3 4 4 2" xfId="5773"/>
    <cellStyle name="20% - Accent3 4 4 2 2" xfId="5774"/>
    <cellStyle name="20% - Accent3 4 4 2 2 2" xfId="5775"/>
    <cellStyle name="20% - Accent3 4 4 2 2 2 2" xfId="5776"/>
    <cellStyle name="20% - Accent3 4 4 2 2 2 3" xfId="51082"/>
    <cellStyle name="20% - Accent3 4 4 2 2 3" xfId="5777"/>
    <cellStyle name="20% - Accent3 4 4 2 2 4" xfId="5778"/>
    <cellStyle name="20% - Accent3 4 4 2 3" xfId="5779"/>
    <cellStyle name="20% - Accent3 4 4 2 3 2" xfId="5780"/>
    <cellStyle name="20% - Accent3 4 4 2 3 2 2" xfId="5781"/>
    <cellStyle name="20% - Accent3 4 4 2 3 2 3" xfId="51083"/>
    <cellStyle name="20% - Accent3 4 4 2 3 3" xfId="5782"/>
    <cellStyle name="20% - Accent3 4 4 2 3 4" xfId="5783"/>
    <cellStyle name="20% - Accent3 4 4 2 4" xfId="5784"/>
    <cellStyle name="20% - Accent3 4 4 2 4 2" xfId="5785"/>
    <cellStyle name="20% - Accent3 4 4 2 4 3" xfId="51084"/>
    <cellStyle name="20% - Accent3 4 4 2 5" xfId="5786"/>
    <cellStyle name="20% - Accent3 4 4 2 6" xfId="5787"/>
    <cellStyle name="20% - Accent3 4 4 3" xfId="5788"/>
    <cellStyle name="20% - Accent3 4 4 3 2" xfId="5789"/>
    <cellStyle name="20% - Accent3 4 4 3 2 2" xfId="5790"/>
    <cellStyle name="20% - Accent3 4 4 3 2 3" xfId="51085"/>
    <cellStyle name="20% - Accent3 4 4 3 3" xfId="5791"/>
    <cellStyle name="20% - Accent3 4 4 3 4" xfId="5792"/>
    <cellStyle name="20% - Accent3 4 4 4" xfId="5793"/>
    <cellStyle name="20% - Accent3 4 4 4 2" xfId="5794"/>
    <cellStyle name="20% - Accent3 4 4 4 2 2" xfId="5795"/>
    <cellStyle name="20% - Accent3 4 4 4 2 3" xfId="51086"/>
    <cellStyle name="20% - Accent3 4 4 4 3" xfId="5796"/>
    <cellStyle name="20% - Accent3 4 4 4 4" xfId="5797"/>
    <cellStyle name="20% - Accent3 4 4 5" xfId="5798"/>
    <cellStyle name="20% - Accent3 4 4 5 2" xfId="5799"/>
    <cellStyle name="20% - Accent3 4 4 5 3" xfId="51087"/>
    <cellStyle name="20% - Accent3 4 4 6" xfId="5800"/>
    <cellStyle name="20% - Accent3 4 4 7" xfId="5801"/>
    <cellStyle name="20% - Accent3 4 5" xfId="5802"/>
    <cellStyle name="20% - Accent3 4 5 2" xfId="5803"/>
    <cellStyle name="20% - Accent3 4 5 2 2" xfId="5804"/>
    <cellStyle name="20% - Accent3 4 5 2 2 2" xfId="5805"/>
    <cellStyle name="20% - Accent3 4 5 2 2 3" xfId="51088"/>
    <cellStyle name="20% - Accent3 4 5 2 3" xfId="5806"/>
    <cellStyle name="20% - Accent3 4 5 2 4" xfId="5807"/>
    <cellStyle name="20% - Accent3 4 5 3" xfId="5808"/>
    <cellStyle name="20% - Accent3 4 5 3 2" xfId="5809"/>
    <cellStyle name="20% - Accent3 4 5 3 2 2" xfId="5810"/>
    <cellStyle name="20% - Accent3 4 5 3 2 3" xfId="51089"/>
    <cellStyle name="20% - Accent3 4 5 3 3" xfId="5811"/>
    <cellStyle name="20% - Accent3 4 5 3 4" xfId="5812"/>
    <cellStyle name="20% - Accent3 4 5 4" xfId="5813"/>
    <cellStyle name="20% - Accent3 4 5 4 2" xfId="5814"/>
    <cellStyle name="20% - Accent3 4 5 4 3" xfId="51090"/>
    <cellStyle name="20% - Accent3 4 5 5" xfId="5815"/>
    <cellStyle name="20% - Accent3 4 5 6" xfId="5816"/>
    <cellStyle name="20% - Accent3 4 6" xfId="5817"/>
    <cellStyle name="20% - Accent3 4 6 2" xfId="5818"/>
    <cellStyle name="20% - Accent3 4 6 2 2" xfId="5819"/>
    <cellStyle name="20% - Accent3 4 6 2 2 2" xfId="5820"/>
    <cellStyle name="20% - Accent3 4 6 2 2 3" xfId="51091"/>
    <cellStyle name="20% - Accent3 4 6 2 3" xfId="5821"/>
    <cellStyle name="20% - Accent3 4 6 2 4" xfId="5822"/>
    <cellStyle name="20% - Accent3 4 6 3" xfId="5823"/>
    <cellStyle name="20% - Accent3 4 6 3 2" xfId="5824"/>
    <cellStyle name="20% - Accent3 4 6 3 3" xfId="51092"/>
    <cellStyle name="20% - Accent3 4 6 4" xfId="5825"/>
    <cellStyle name="20% - Accent3 4 6 5" xfId="5826"/>
    <cellStyle name="20% - Accent3 4 7" xfId="5827"/>
    <cellStyle name="20% - Accent3 4 7 2" xfId="5828"/>
    <cellStyle name="20% - Accent3 4 7 2 2" xfId="5829"/>
    <cellStyle name="20% - Accent3 4 7 2 3" xfId="51093"/>
    <cellStyle name="20% - Accent3 4 7 3" xfId="5830"/>
    <cellStyle name="20% - Accent3 4 7 4" xfId="5831"/>
    <cellStyle name="20% - Accent3 4 8" xfId="5832"/>
    <cellStyle name="20% - Accent3 4 8 2" xfId="5833"/>
    <cellStyle name="20% - Accent3 4 8 2 2" xfId="5834"/>
    <cellStyle name="20% - Accent3 4 8 2 3" xfId="51094"/>
    <cellStyle name="20% - Accent3 4 8 3" xfId="5835"/>
    <cellStyle name="20% - Accent3 4 8 4" xfId="5836"/>
    <cellStyle name="20% - Accent3 4 9" xfId="5837"/>
    <cellStyle name="20% - Accent3 4 9 2" xfId="5838"/>
    <cellStyle name="20% - Accent3 4 9 3" xfId="51095"/>
    <cellStyle name="20% - Accent3 5" xfId="5839"/>
    <cellStyle name="20% - Accent3 5 10" xfId="5840"/>
    <cellStyle name="20% - Accent3 5 11" xfId="60199"/>
    <cellStyle name="20% - Accent3 5 2" xfId="5841"/>
    <cellStyle name="20% - Accent3 5 2 2" xfId="5842"/>
    <cellStyle name="20% - Accent3 5 2 2 2" xfId="5843"/>
    <cellStyle name="20% - Accent3 5 2 2 2 2" xfId="5844"/>
    <cellStyle name="20% - Accent3 5 2 2 2 2 2" xfId="5845"/>
    <cellStyle name="20% - Accent3 5 2 2 2 2 2 2" xfId="5846"/>
    <cellStyle name="20% - Accent3 5 2 2 2 2 2 3" xfId="51096"/>
    <cellStyle name="20% - Accent3 5 2 2 2 2 3" xfId="5847"/>
    <cellStyle name="20% - Accent3 5 2 2 2 2 4" xfId="5848"/>
    <cellStyle name="20% - Accent3 5 2 2 2 3" xfId="5849"/>
    <cellStyle name="20% - Accent3 5 2 2 2 3 2" xfId="5850"/>
    <cellStyle name="20% - Accent3 5 2 2 2 3 2 2" xfId="5851"/>
    <cellStyle name="20% - Accent3 5 2 2 2 3 2 3" xfId="51097"/>
    <cellStyle name="20% - Accent3 5 2 2 2 3 3" xfId="5852"/>
    <cellStyle name="20% - Accent3 5 2 2 2 3 4" xfId="5853"/>
    <cellStyle name="20% - Accent3 5 2 2 2 4" xfId="5854"/>
    <cellStyle name="20% - Accent3 5 2 2 2 4 2" xfId="5855"/>
    <cellStyle name="20% - Accent3 5 2 2 2 4 3" xfId="51098"/>
    <cellStyle name="20% - Accent3 5 2 2 2 5" xfId="5856"/>
    <cellStyle name="20% - Accent3 5 2 2 2 6" xfId="5857"/>
    <cellStyle name="20% - Accent3 5 2 2 3" xfId="5858"/>
    <cellStyle name="20% - Accent3 5 2 2 3 2" xfId="5859"/>
    <cellStyle name="20% - Accent3 5 2 2 3 2 2" xfId="5860"/>
    <cellStyle name="20% - Accent3 5 2 2 3 2 3" xfId="51099"/>
    <cellStyle name="20% - Accent3 5 2 2 3 3" xfId="5861"/>
    <cellStyle name="20% - Accent3 5 2 2 3 4" xfId="5862"/>
    <cellStyle name="20% - Accent3 5 2 2 4" xfId="5863"/>
    <cellStyle name="20% - Accent3 5 2 2 4 2" xfId="5864"/>
    <cellStyle name="20% - Accent3 5 2 2 4 2 2" xfId="5865"/>
    <cellStyle name="20% - Accent3 5 2 2 4 2 3" xfId="51100"/>
    <cellStyle name="20% - Accent3 5 2 2 4 3" xfId="5866"/>
    <cellStyle name="20% - Accent3 5 2 2 4 4" xfId="5867"/>
    <cellStyle name="20% - Accent3 5 2 2 5" xfId="5868"/>
    <cellStyle name="20% - Accent3 5 2 2 5 2" xfId="5869"/>
    <cellStyle name="20% - Accent3 5 2 2 5 3" xfId="51101"/>
    <cellStyle name="20% - Accent3 5 2 2 6" xfId="5870"/>
    <cellStyle name="20% - Accent3 5 2 2 7" xfId="5871"/>
    <cellStyle name="20% - Accent3 5 2 2 8" xfId="60750"/>
    <cellStyle name="20% - Accent3 5 2 3" xfId="5872"/>
    <cellStyle name="20% - Accent3 5 2 3 2" xfId="5873"/>
    <cellStyle name="20% - Accent3 5 2 3 2 2" xfId="5874"/>
    <cellStyle name="20% - Accent3 5 2 3 2 2 2" xfId="5875"/>
    <cellStyle name="20% - Accent3 5 2 3 2 2 3" xfId="51102"/>
    <cellStyle name="20% - Accent3 5 2 3 2 3" xfId="5876"/>
    <cellStyle name="20% - Accent3 5 2 3 2 4" xfId="5877"/>
    <cellStyle name="20% - Accent3 5 2 3 3" xfId="5878"/>
    <cellStyle name="20% - Accent3 5 2 3 3 2" xfId="5879"/>
    <cellStyle name="20% - Accent3 5 2 3 3 2 2" xfId="5880"/>
    <cellStyle name="20% - Accent3 5 2 3 3 2 3" xfId="51103"/>
    <cellStyle name="20% - Accent3 5 2 3 3 3" xfId="5881"/>
    <cellStyle name="20% - Accent3 5 2 3 3 4" xfId="5882"/>
    <cellStyle name="20% - Accent3 5 2 3 4" xfId="5883"/>
    <cellStyle name="20% - Accent3 5 2 3 4 2" xfId="5884"/>
    <cellStyle name="20% - Accent3 5 2 3 4 3" xfId="51104"/>
    <cellStyle name="20% - Accent3 5 2 3 5" xfId="5885"/>
    <cellStyle name="20% - Accent3 5 2 3 6" xfId="5886"/>
    <cellStyle name="20% - Accent3 5 2 4" xfId="5887"/>
    <cellStyle name="20% - Accent3 5 2 4 2" xfId="5888"/>
    <cellStyle name="20% - Accent3 5 2 4 2 2" xfId="5889"/>
    <cellStyle name="20% - Accent3 5 2 4 2 3" xfId="51105"/>
    <cellStyle name="20% - Accent3 5 2 4 3" xfId="5890"/>
    <cellStyle name="20% - Accent3 5 2 4 4" xfId="5891"/>
    <cellStyle name="20% - Accent3 5 2 5" xfId="5892"/>
    <cellStyle name="20% - Accent3 5 2 5 2" xfId="5893"/>
    <cellStyle name="20% - Accent3 5 2 5 2 2" xfId="5894"/>
    <cellStyle name="20% - Accent3 5 2 5 2 3" xfId="51106"/>
    <cellStyle name="20% - Accent3 5 2 5 3" xfId="5895"/>
    <cellStyle name="20% - Accent3 5 2 5 4" xfId="5896"/>
    <cellStyle name="20% - Accent3 5 2 6" xfId="5897"/>
    <cellStyle name="20% - Accent3 5 2 6 2" xfId="5898"/>
    <cellStyle name="20% - Accent3 5 2 6 3" xfId="51107"/>
    <cellStyle name="20% - Accent3 5 2 7" xfId="5899"/>
    <cellStyle name="20% - Accent3 5 2 8" xfId="5900"/>
    <cellStyle name="20% - Accent3 5 2 9" xfId="60382"/>
    <cellStyle name="20% - Accent3 5 3" xfId="5901"/>
    <cellStyle name="20% - Accent3 5 3 2" xfId="5902"/>
    <cellStyle name="20% - Accent3 5 3 2 2" xfId="5903"/>
    <cellStyle name="20% - Accent3 5 3 2 2 2" xfId="5904"/>
    <cellStyle name="20% - Accent3 5 3 2 2 2 2" xfId="5905"/>
    <cellStyle name="20% - Accent3 5 3 2 2 2 3" xfId="51108"/>
    <cellStyle name="20% - Accent3 5 3 2 2 3" xfId="5906"/>
    <cellStyle name="20% - Accent3 5 3 2 2 4" xfId="5907"/>
    <cellStyle name="20% - Accent3 5 3 2 3" xfId="5908"/>
    <cellStyle name="20% - Accent3 5 3 2 3 2" xfId="5909"/>
    <cellStyle name="20% - Accent3 5 3 2 3 2 2" xfId="5910"/>
    <cellStyle name="20% - Accent3 5 3 2 3 2 3" xfId="51109"/>
    <cellStyle name="20% - Accent3 5 3 2 3 3" xfId="5911"/>
    <cellStyle name="20% - Accent3 5 3 2 3 4" xfId="5912"/>
    <cellStyle name="20% - Accent3 5 3 2 4" xfId="5913"/>
    <cellStyle name="20% - Accent3 5 3 2 4 2" xfId="5914"/>
    <cellStyle name="20% - Accent3 5 3 2 4 3" xfId="51110"/>
    <cellStyle name="20% - Accent3 5 3 2 5" xfId="5915"/>
    <cellStyle name="20% - Accent3 5 3 2 6" xfId="5916"/>
    <cellStyle name="20% - Accent3 5 3 3" xfId="5917"/>
    <cellStyle name="20% - Accent3 5 3 3 2" xfId="5918"/>
    <cellStyle name="20% - Accent3 5 3 3 2 2" xfId="5919"/>
    <cellStyle name="20% - Accent3 5 3 3 2 3" xfId="51111"/>
    <cellStyle name="20% - Accent3 5 3 3 3" xfId="5920"/>
    <cellStyle name="20% - Accent3 5 3 3 4" xfId="5921"/>
    <cellStyle name="20% - Accent3 5 3 4" xfId="5922"/>
    <cellStyle name="20% - Accent3 5 3 4 2" xfId="5923"/>
    <cellStyle name="20% - Accent3 5 3 4 2 2" xfId="5924"/>
    <cellStyle name="20% - Accent3 5 3 4 2 3" xfId="51112"/>
    <cellStyle name="20% - Accent3 5 3 4 3" xfId="5925"/>
    <cellStyle name="20% - Accent3 5 3 4 4" xfId="5926"/>
    <cellStyle name="20% - Accent3 5 3 5" xfId="5927"/>
    <cellStyle name="20% - Accent3 5 3 5 2" xfId="5928"/>
    <cellStyle name="20% - Accent3 5 3 5 3" xfId="51113"/>
    <cellStyle name="20% - Accent3 5 3 6" xfId="5929"/>
    <cellStyle name="20% - Accent3 5 3 7" xfId="5930"/>
    <cellStyle name="20% - Accent3 5 3 8" xfId="60567"/>
    <cellStyle name="20% - Accent3 5 4" xfId="5931"/>
    <cellStyle name="20% - Accent3 5 4 2" xfId="5932"/>
    <cellStyle name="20% - Accent3 5 4 2 2" xfId="5933"/>
    <cellStyle name="20% - Accent3 5 4 2 2 2" xfId="5934"/>
    <cellStyle name="20% - Accent3 5 4 2 2 3" xfId="51114"/>
    <cellStyle name="20% - Accent3 5 4 2 3" xfId="5935"/>
    <cellStyle name="20% - Accent3 5 4 2 4" xfId="5936"/>
    <cellStyle name="20% - Accent3 5 4 3" xfId="5937"/>
    <cellStyle name="20% - Accent3 5 4 3 2" xfId="5938"/>
    <cellStyle name="20% - Accent3 5 4 3 2 2" xfId="5939"/>
    <cellStyle name="20% - Accent3 5 4 3 2 3" xfId="51115"/>
    <cellStyle name="20% - Accent3 5 4 3 3" xfId="5940"/>
    <cellStyle name="20% - Accent3 5 4 3 4" xfId="5941"/>
    <cellStyle name="20% - Accent3 5 4 4" xfId="5942"/>
    <cellStyle name="20% - Accent3 5 4 4 2" xfId="5943"/>
    <cellStyle name="20% - Accent3 5 4 4 3" xfId="51116"/>
    <cellStyle name="20% - Accent3 5 4 5" xfId="5944"/>
    <cellStyle name="20% - Accent3 5 4 6" xfId="5945"/>
    <cellStyle name="20% - Accent3 5 5" xfId="5946"/>
    <cellStyle name="20% - Accent3 5 5 2" xfId="5947"/>
    <cellStyle name="20% - Accent3 5 5 2 2" xfId="5948"/>
    <cellStyle name="20% - Accent3 5 5 2 2 2" xfId="5949"/>
    <cellStyle name="20% - Accent3 5 5 2 2 3" xfId="51117"/>
    <cellStyle name="20% - Accent3 5 5 2 3" xfId="5950"/>
    <cellStyle name="20% - Accent3 5 5 2 4" xfId="5951"/>
    <cellStyle name="20% - Accent3 5 5 3" xfId="5952"/>
    <cellStyle name="20% - Accent3 5 5 3 2" xfId="5953"/>
    <cellStyle name="20% - Accent3 5 5 3 3" xfId="51118"/>
    <cellStyle name="20% - Accent3 5 5 4" xfId="5954"/>
    <cellStyle name="20% - Accent3 5 5 5" xfId="5955"/>
    <cellStyle name="20% - Accent3 5 6" xfId="5956"/>
    <cellStyle name="20% - Accent3 5 6 2" xfId="5957"/>
    <cellStyle name="20% - Accent3 5 6 2 2" xfId="5958"/>
    <cellStyle name="20% - Accent3 5 6 2 3" xfId="51119"/>
    <cellStyle name="20% - Accent3 5 6 3" xfId="5959"/>
    <cellStyle name="20% - Accent3 5 6 4" xfId="5960"/>
    <cellStyle name="20% - Accent3 5 7" xfId="5961"/>
    <cellStyle name="20% - Accent3 5 7 2" xfId="5962"/>
    <cellStyle name="20% - Accent3 5 7 2 2" xfId="5963"/>
    <cellStyle name="20% - Accent3 5 7 2 3" xfId="51120"/>
    <cellStyle name="20% - Accent3 5 7 3" xfId="5964"/>
    <cellStyle name="20% - Accent3 5 7 4" xfId="5965"/>
    <cellStyle name="20% - Accent3 5 8" xfId="5966"/>
    <cellStyle name="20% - Accent3 5 8 2" xfId="5967"/>
    <cellStyle name="20% - Accent3 5 8 3" xfId="51121"/>
    <cellStyle name="20% - Accent3 5 9" xfId="5968"/>
    <cellStyle name="20% - Accent3 6" xfId="5969"/>
    <cellStyle name="20% - Accent3 6 10" xfId="5970"/>
    <cellStyle name="20% - Accent3 6 11" xfId="60213"/>
    <cellStyle name="20% - Accent3 6 2" xfId="5971"/>
    <cellStyle name="20% - Accent3 6 2 2" xfId="5972"/>
    <cellStyle name="20% - Accent3 6 2 2 2" xfId="5973"/>
    <cellStyle name="20% - Accent3 6 2 2 2 2" xfId="5974"/>
    <cellStyle name="20% - Accent3 6 2 2 2 2 2" xfId="5975"/>
    <cellStyle name="20% - Accent3 6 2 2 2 2 2 2" xfId="5976"/>
    <cellStyle name="20% - Accent3 6 2 2 2 2 2 3" xfId="51122"/>
    <cellStyle name="20% - Accent3 6 2 2 2 2 3" xfId="5977"/>
    <cellStyle name="20% - Accent3 6 2 2 2 2 4" xfId="5978"/>
    <cellStyle name="20% - Accent3 6 2 2 2 3" xfId="5979"/>
    <cellStyle name="20% - Accent3 6 2 2 2 3 2" xfId="5980"/>
    <cellStyle name="20% - Accent3 6 2 2 2 3 2 2" xfId="5981"/>
    <cellStyle name="20% - Accent3 6 2 2 2 3 2 3" xfId="51123"/>
    <cellStyle name="20% - Accent3 6 2 2 2 3 3" xfId="5982"/>
    <cellStyle name="20% - Accent3 6 2 2 2 3 4" xfId="5983"/>
    <cellStyle name="20% - Accent3 6 2 2 2 4" xfId="5984"/>
    <cellStyle name="20% - Accent3 6 2 2 2 4 2" xfId="5985"/>
    <cellStyle name="20% - Accent3 6 2 2 2 4 3" xfId="51124"/>
    <cellStyle name="20% - Accent3 6 2 2 2 5" xfId="5986"/>
    <cellStyle name="20% - Accent3 6 2 2 2 6" xfId="5987"/>
    <cellStyle name="20% - Accent3 6 2 2 3" xfId="5988"/>
    <cellStyle name="20% - Accent3 6 2 2 3 2" xfId="5989"/>
    <cellStyle name="20% - Accent3 6 2 2 3 2 2" xfId="5990"/>
    <cellStyle name="20% - Accent3 6 2 2 3 2 3" xfId="51125"/>
    <cellStyle name="20% - Accent3 6 2 2 3 3" xfId="5991"/>
    <cellStyle name="20% - Accent3 6 2 2 3 4" xfId="5992"/>
    <cellStyle name="20% - Accent3 6 2 2 4" xfId="5993"/>
    <cellStyle name="20% - Accent3 6 2 2 4 2" xfId="5994"/>
    <cellStyle name="20% - Accent3 6 2 2 4 2 2" xfId="5995"/>
    <cellStyle name="20% - Accent3 6 2 2 4 2 3" xfId="51126"/>
    <cellStyle name="20% - Accent3 6 2 2 4 3" xfId="5996"/>
    <cellStyle name="20% - Accent3 6 2 2 4 4" xfId="5997"/>
    <cellStyle name="20% - Accent3 6 2 2 5" xfId="5998"/>
    <cellStyle name="20% - Accent3 6 2 2 5 2" xfId="5999"/>
    <cellStyle name="20% - Accent3 6 2 2 5 3" xfId="51127"/>
    <cellStyle name="20% - Accent3 6 2 2 6" xfId="6000"/>
    <cellStyle name="20% - Accent3 6 2 2 7" xfId="6001"/>
    <cellStyle name="20% - Accent3 6 2 2 8" xfId="60764"/>
    <cellStyle name="20% - Accent3 6 2 3" xfId="6002"/>
    <cellStyle name="20% - Accent3 6 2 3 2" xfId="6003"/>
    <cellStyle name="20% - Accent3 6 2 3 2 2" xfId="6004"/>
    <cellStyle name="20% - Accent3 6 2 3 2 2 2" xfId="6005"/>
    <cellStyle name="20% - Accent3 6 2 3 2 2 3" xfId="51128"/>
    <cellStyle name="20% - Accent3 6 2 3 2 3" xfId="6006"/>
    <cellStyle name="20% - Accent3 6 2 3 2 4" xfId="6007"/>
    <cellStyle name="20% - Accent3 6 2 3 3" xfId="6008"/>
    <cellStyle name="20% - Accent3 6 2 3 3 2" xfId="6009"/>
    <cellStyle name="20% - Accent3 6 2 3 3 2 2" xfId="6010"/>
    <cellStyle name="20% - Accent3 6 2 3 3 2 3" xfId="51129"/>
    <cellStyle name="20% - Accent3 6 2 3 3 3" xfId="6011"/>
    <cellStyle name="20% - Accent3 6 2 3 3 4" xfId="6012"/>
    <cellStyle name="20% - Accent3 6 2 3 4" xfId="6013"/>
    <cellStyle name="20% - Accent3 6 2 3 4 2" xfId="6014"/>
    <cellStyle name="20% - Accent3 6 2 3 4 3" xfId="51130"/>
    <cellStyle name="20% - Accent3 6 2 3 5" xfId="6015"/>
    <cellStyle name="20% - Accent3 6 2 3 6" xfId="6016"/>
    <cellStyle name="20% - Accent3 6 2 4" xfId="6017"/>
    <cellStyle name="20% - Accent3 6 2 4 2" xfId="6018"/>
    <cellStyle name="20% - Accent3 6 2 4 2 2" xfId="6019"/>
    <cellStyle name="20% - Accent3 6 2 4 2 3" xfId="51131"/>
    <cellStyle name="20% - Accent3 6 2 4 3" xfId="6020"/>
    <cellStyle name="20% - Accent3 6 2 4 4" xfId="6021"/>
    <cellStyle name="20% - Accent3 6 2 5" xfId="6022"/>
    <cellStyle name="20% - Accent3 6 2 5 2" xfId="6023"/>
    <cellStyle name="20% - Accent3 6 2 5 2 2" xfId="6024"/>
    <cellStyle name="20% - Accent3 6 2 5 2 3" xfId="51132"/>
    <cellStyle name="20% - Accent3 6 2 5 3" xfId="6025"/>
    <cellStyle name="20% - Accent3 6 2 5 4" xfId="6026"/>
    <cellStyle name="20% - Accent3 6 2 6" xfId="6027"/>
    <cellStyle name="20% - Accent3 6 2 6 2" xfId="6028"/>
    <cellStyle name="20% - Accent3 6 2 6 3" xfId="51133"/>
    <cellStyle name="20% - Accent3 6 2 7" xfId="6029"/>
    <cellStyle name="20% - Accent3 6 2 8" xfId="6030"/>
    <cellStyle name="20% - Accent3 6 2 9" xfId="60396"/>
    <cellStyle name="20% - Accent3 6 3" xfId="6031"/>
    <cellStyle name="20% - Accent3 6 3 2" xfId="6032"/>
    <cellStyle name="20% - Accent3 6 3 2 2" xfId="6033"/>
    <cellStyle name="20% - Accent3 6 3 2 2 2" xfId="6034"/>
    <cellStyle name="20% - Accent3 6 3 2 2 2 2" xfId="6035"/>
    <cellStyle name="20% - Accent3 6 3 2 2 2 3" xfId="51134"/>
    <cellStyle name="20% - Accent3 6 3 2 2 3" xfId="6036"/>
    <cellStyle name="20% - Accent3 6 3 2 2 4" xfId="6037"/>
    <cellStyle name="20% - Accent3 6 3 2 3" xfId="6038"/>
    <cellStyle name="20% - Accent3 6 3 2 3 2" xfId="6039"/>
    <cellStyle name="20% - Accent3 6 3 2 3 2 2" xfId="6040"/>
    <cellStyle name="20% - Accent3 6 3 2 3 2 3" xfId="51135"/>
    <cellStyle name="20% - Accent3 6 3 2 3 3" xfId="6041"/>
    <cellStyle name="20% - Accent3 6 3 2 3 4" xfId="6042"/>
    <cellStyle name="20% - Accent3 6 3 2 4" xfId="6043"/>
    <cellStyle name="20% - Accent3 6 3 2 4 2" xfId="6044"/>
    <cellStyle name="20% - Accent3 6 3 2 4 3" xfId="51136"/>
    <cellStyle name="20% - Accent3 6 3 2 5" xfId="6045"/>
    <cellStyle name="20% - Accent3 6 3 2 6" xfId="6046"/>
    <cellStyle name="20% - Accent3 6 3 3" xfId="6047"/>
    <cellStyle name="20% - Accent3 6 3 3 2" xfId="6048"/>
    <cellStyle name="20% - Accent3 6 3 3 2 2" xfId="6049"/>
    <cellStyle name="20% - Accent3 6 3 3 2 3" xfId="51137"/>
    <cellStyle name="20% - Accent3 6 3 3 3" xfId="6050"/>
    <cellStyle name="20% - Accent3 6 3 3 4" xfId="6051"/>
    <cellStyle name="20% - Accent3 6 3 4" xfId="6052"/>
    <cellStyle name="20% - Accent3 6 3 4 2" xfId="6053"/>
    <cellStyle name="20% - Accent3 6 3 4 2 2" xfId="6054"/>
    <cellStyle name="20% - Accent3 6 3 4 2 3" xfId="51138"/>
    <cellStyle name="20% - Accent3 6 3 4 3" xfId="6055"/>
    <cellStyle name="20% - Accent3 6 3 4 4" xfId="6056"/>
    <cellStyle name="20% - Accent3 6 3 5" xfId="6057"/>
    <cellStyle name="20% - Accent3 6 3 5 2" xfId="6058"/>
    <cellStyle name="20% - Accent3 6 3 5 3" xfId="51139"/>
    <cellStyle name="20% - Accent3 6 3 6" xfId="6059"/>
    <cellStyle name="20% - Accent3 6 3 7" xfId="6060"/>
    <cellStyle name="20% - Accent3 6 3 8" xfId="60581"/>
    <cellStyle name="20% - Accent3 6 4" xfId="6061"/>
    <cellStyle name="20% - Accent3 6 4 2" xfId="6062"/>
    <cellStyle name="20% - Accent3 6 4 2 2" xfId="6063"/>
    <cellStyle name="20% - Accent3 6 4 2 2 2" xfId="6064"/>
    <cellStyle name="20% - Accent3 6 4 2 2 3" xfId="51140"/>
    <cellStyle name="20% - Accent3 6 4 2 3" xfId="6065"/>
    <cellStyle name="20% - Accent3 6 4 2 4" xfId="6066"/>
    <cellStyle name="20% - Accent3 6 4 3" xfId="6067"/>
    <cellStyle name="20% - Accent3 6 4 3 2" xfId="6068"/>
    <cellStyle name="20% - Accent3 6 4 3 2 2" xfId="6069"/>
    <cellStyle name="20% - Accent3 6 4 3 2 3" xfId="51141"/>
    <cellStyle name="20% - Accent3 6 4 3 3" xfId="6070"/>
    <cellStyle name="20% - Accent3 6 4 3 4" xfId="6071"/>
    <cellStyle name="20% - Accent3 6 4 4" xfId="6072"/>
    <cellStyle name="20% - Accent3 6 4 4 2" xfId="6073"/>
    <cellStyle name="20% - Accent3 6 4 4 3" xfId="51142"/>
    <cellStyle name="20% - Accent3 6 4 5" xfId="6074"/>
    <cellStyle name="20% - Accent3 6 4 6" xfId="6075"/>
    <cellStyle name="20% - Accent3 6 5" xfId="6076"/>
    <cellStyle name="20% - Accent3 6 5 2" xfId="6077"/>
    <cellStyle name="20% - Accent3 6 5 2 2" xfId="6078"/>
    <cellStyle name="20% - Accent3 6 5 2 2 2" xfId="6079"/>
    <cellStyle name="20% - Accent3 6 5 2 2 3" xfId="51143"/>
    <cellStyle name="20% - Accent3 6 5 2 3" xfId="6080"/>
    <cellStyle name="20% - Accent3 6 5 2 4" xfId="6081"/>
    <cellStyle name="20% - Accent3 6 5 3" xfId="6082"/>
    <cellStyle name="20% - Accent3 6 5 3 2" xfId="6083"/>
    <cellStyle name="20% - Accent3 6 5 3 3" xfId="51144"/>
    <cellStyle name="20% - Accent3 6 5 4" xfId="6084"/>
    <cellStyle name="20% - Accent3 6 5 5" xfId="6085"/>
    <cellStyle name="20% - Accent3 6 6" xfId="6086"/>
    <cellStyle name="20% - Accent3 6 6 2" xfId="6087"/>
    <cellStyle name="20% - Accent3 6 6 2 2" xfId="6088"/>
    <cellStyle name="20% - Accent3 6 6 2 3" xfId="51145"/>
    <cellStyle name="20% - Accent3 6 6 3" xfId="6089"/>
    <cellStyle name="20% - Accent3 6 6 4" xfId="6090"/>
    <cellStyle name="20% - Accent3 6 7" xfId="6091"/>
    <cellStyle name="20% - Accent3 6 7 2" xfId="6092"/>
    <cellStyle name="20% - Accent3 6 7 2 2" xfId="6093"/>
    <cellStyle name="20% - Accent3 6 7 2 3" xfId="51146"/>
    <cellStyle name="20% - Accent3 6 7 3" xfId="6094"/>
    <cellStyle name="20% - Accent3 6 7 4" xfId="6095"/>
    <cellStyle name="20% - Accent3 6 8" xfId="6096"/>
    <cellStyle name="20% - Accent3 6 8 2" xfId="6097"/>
    <cellStyle name="20% - Accent3 6 8 3" xfId="51147"/>
    <cellStyle name="20% - Accent3 6 9" xfId="6098"/>
    <cellStyle name="20% - Accent3 7" xfId="6099"/>
    <cellStyle name="20% - Accent3 7 10" xfId="6100"/>
    <cellStyle name="20% - Accent3 7 11" xfId="60227"/>
    <cellStyle name="20% - Accent3 7 2" xfId="6101"/>
    <cellStyle name="20% - Accent3 7 2 2" xfId="6102"/>
    <cellStyle name="20% - Accent3 7 2 2 2" xfId="6103"/>
    <cellStyle name="20% - Accent3 7 2 2 2 2" xfId="6104"/>
    <cellStyle name="20% - Accent3 7 2 2 2 2 2" xfId="6105"/>
    <cellStyle name="20% - Accent3 7 2 2 2 2 2 2" xfId="6106"/>
    <cellStyle name="20% - Accent3 7 2 2 2 2 2 3" xfId="51148"/>
    <cellStyle name="20% - Accent3 7 2 2 2 2 3" xfId="6107"/>
    <cellStyle name="20% - Accent3 7 2 2 2 2 4" xfId="6108"/>
    <cellStyle name="20% - Accent3 7 2 2 2 3" xfId="6109"/>
    <cellStyle name="20% - Accent3 7 2 2 2 3 2" xfId="6110"/>
    <cellStyle name="20% - Accent3 7 2 2 2 3 2 2" xfId="6111"/>
    <cellStyle name="20% - Accent3 7 2 2 2 3 2 3" xfId="51149"/>
    <cellStyle name="20% - Accent3 7 2 2 2 3 3" xfId="6112"/>
    <cellStyle name="20% - Accent3 7 2 2 2 3 4" xfId="6113"/>
    <cellStyle name="20% - Accent3 7 2 2 2 4" xfId="6114"/>
    <cellStyle name="20% - Accent3 7 2 2 2 4 2" xfId="6115"/>
    <cellStyle name="20% - Accent3 7 2 2 2 4 3" xfId="51150"/>
    <cellStyle name="20% - Accent3 7 2 2 2 5" xfId="6116"/>
    <cellStyle name="20% - Accent3 7 2 2 2 6" xfId="6117"/>
    <cellStyle name="20% - Accent3 7 2 2 3" xfId="6118"/>
    <cellStyle name="20% - Accent3 7 2 2 3 2" xfId="6119"/>
    <cellStyle name="20% - Accent3 7 2 2 3 2 2" xfId="6120"/>
    <cellStyle name="20% - Accent3 7 2 2 3 2 3" xfId="51151"/>
    <cellStyle name="20% - Accent3 7 2 2 3 3" xfId="6121"/>
    <cellStyle name="20% - Accent3 7 2 2 3 4" xfId="6122"/>
    <cellStyle name="20% - Accent3 7 2 2 4" xfId="6123"/>
    <cellStyle name="20% - Accent3 7 2 2 4 2" xfId="6124"/>
    <cellStyle name="20% - Accent3 7 2 2 4 2 2" xfId="6125"/>
    <cellStyle name="20% - Accent3 7 2 2 4 2 3" xfId="51152"/>
    <cellStyle name="20% - Accent3 7 2 2 4 3" xfId="6126"/>
    <cellStyle name="20% - Accent3 7 2 2 4 4" xfId="6127"/>
    <cellStyle name="20% - Accent3 7 2 2 5" xfId="6128"/>
    <cellStyle name="20% - Accent3 7 2 2 5 2" xfId="6129"/>
    <cellStyle name="20% - Accent3 7 2 2 5 3" xfId="51153"/>
    <cellStyle name="20% - Accent3 7 2 2 6" xfId="6130"/>
    <cellStyle name="20% - Accent3 7 2 2 7" xfId="6131"/>
    <cellStyle name="20% - Accent3 7 2 2 8" xfId="60778"/>
    <cellStyle name="20% - Accent3 7 2 3" xfId="6132"/>
    <cellStyle name="20% - Accent3 7 2 3 2" xfId="6133"/>
    <cellStyle name="20% - Accent3 7 2 3 2 2" xfId="6134"/>
    <cellStyle name="20% - Accent3 7 2 3 2 2 2" xfId="6135"/>
    <cellStyle name="20% - Accent3 7 2 3 2 2 3" xfId="51154"/>
    <cellStyle name="20% - Accent3 7 2 3 2 3" xfId="6136"/>
    <cellStyle name="20% - Accent3 7 2 3 2 4" xfId="6137"/>
    <cellStyle name="20% - Accent3 7 2 3 3" xfId="6138"/>
    <cellStyle name="20% - Accent3 7 2 3 3 2" xfId="6139"/>
    <cellStyle name="20% - Accent3 7 2 3 3 2 2" xfId="6140"/>
    <cellStyle name="20% - Accent3 7 2 3 3 2 3" xfId="51155"/>
    <cellStyle name="20% - Accent3 7 2 3 3 3" xfId="6141"/>
    <cellStyle name="20% - Accent3 7 2 3 3 4" xfId="6142"/>
    <cellStyle name="20% - Accent3 7 2 3 4" xfId="6143"/>
    <cellStyle name="20% - Accent3 7 2 3 4 2" xfId="6144"/>
    <cellStyle name="20% - Accent3 7 2 3 4 3" xfId="51156"/>
    <cellStyle name="20% - Accent3 7 2 3 5" xfId="6145"/>
    <cellStyle name="20% - Accent3 7 2 3 6" xfId="6146"/>
    <cellStyle name="20% - Accent3 7 2 4" xfId="6147"/>
    <cellStyle name="20% - Accent3 7 2 4 2" xfId="6148"/>
    <cellStyle name="20% - Accent3 7 2 4 2 2" xfId="6149"/>
    <cellStyle name="20% - Accent3 7 2 4 2 3" xfId="51157"/>
    <cellStyle name="20% - Accent3 7 2 4 3" xfId="6150"/>
    <cellStyle name="20% - Accent3 7 2 4 4" xfId="6151"/>
    <cellStyle name="20% - Accent3 7 2 5" xfId="6152"/>
    <cellStyle name="20% - Accent3 7 2 5 2" xfId="6153"/>
    <cellStyle name="20% - Accent3 7 2 5 2 2" xfId="6154"/>
    <cellStyle name="20% - Accent3 7 2 5 2 3" xfId="51158"/>
    <cellStyle name="20% - Accent3 7 2 5 3" xfId="6155"/>
    <cellStyle name="20% - Accent3 7 2 5 4" xfId="6156"/>
    <cellStyle name="20% - Accent3 7 2 6" xfId="6157"/>
    <cellStyle name="20% - Accent3 7 2 6 2" xfId="6158"/>
    <cellStyle name="20% - Accent3 7 2 6 3" xfId="51159"/>
    <cellStyle name="20% - Accent3 7 2 7" xfId="6159"/>
    <cellStyle name="20% - Accent3 7 2 8" xfId="6160"/>
    <cellStyle name="20% - Accent3 7 2 9" xfId="60410"/>
    <cellStyle name="20% - Accent3 7 3" xfId="6161"/>
    <cellStyle name="20% - Accent3 7 3 2" xfId="6162"/>
    <cellStyle name="20% - Accent3 7 3 2 2" xfId="6163"/>
    <cellStyle name="20% - Accent3 7 3 2 2 2" xfId="6164"/>
    <cellStyle name="20% - Accent3 7 3 2 2 2 2" xfId="6165"/>
    <cellStyle name="20% - Accent3 7 3 2 2 2 3" xfId="51160"/>
    <cellStyle name="20% - Accent3 7 3 2 2 3" xfId="6166"/>
    <cellStyle name="20% - Accent3 7 3 2 2 4" xfId="6167"/>
    <cellStyle name="20% - Accent3 7 3 2 3" xfId="6168"/>
    <cellStyle name="20% - Accent3 7 3 2 3 2" xfId="6169"/>
    <cellStyle name="20% - Accent3 7 3 2 3 2 2" xfId="6170"/>
    <cellStyle name="20% - Accent3 7 3 2 3 2 3" xfId="51161"/>
    <cellStyle name="20% - Accent3 7 3 2 3 3" xfId="6171"/>
    <cellStyle name="20% - Accent3 7 3 2 3 4" xfId="6172"/>
    <cellStyle name="20% - Accent3 7 3 2 4" xfId="6173"/>
    <cellStyle name="20% - Accent3 7 3 2 4 2" xfId="6174"/>
    <cellStyle name="20% - Accent3 7 3 2 4 3" xfId="51162"/>
    <cellStyle name="20% - Accent3 7 3 2 5" xfId="6175"/>
    <cellStyle name="20% - Accent3 7 3 2 6" xfId="6176"/>
    <cellStyle name="20% - Accent3 7 3 3" xfId="6177"/>
    <cellStyle name="20% - Accent3 7 3 3 2" xfId="6178"/>
    <cellStyle name="20% - Accent3 7 3 3 2 2" xfId="6179"/>
    <cellStyle name="20% - Accent3 7 3 3 2 3" xfId="51163"/>
    <cellStyle name="20% - Accent3 7 3 3 3" xfId="6180"/>
    <cellStyle name="20% - Accent3 7 3 3 4" xfId="6181"/>
    <cellStyle name="20% - Accent3 7 3 4" xfId="6182"/>
    <cellStyle name="20% - Accent3 7 3 4 2" xfId="6183"/>
    <cellStyle name="20% - Accent3 7 3 4 2 2" xfId="6184"/>
    <cellStyle name="20% - Accent3 7 3 4 2 3" xfId="51164"/>
    <cellStyle name="20% - Accent3 7 3 4 3" xfId="6185"/>
    <cellStyle name="20% - Accent3 7 3 4 4" xfId="6186"/>
    <cellStyle name="20% - Accent3 7 3 5" xfId="6187"/>
    <cellStyle name="20% - Accent3 7 3 5 2" xfId="6188"/>
    <cellStyle name="20% - Accent3 7 3 5 3" xfId="51165"/>
    <cellStyle name="20% - Accent3 7 3 6" xfId="6189"/>
    <cellStyle name="20% - Accent3 7 3 7" xfId="6190"/>
    <cellStyle name="20% - Accent3 7 3 8" xfId="60595"/>
    <cellStyle name="20% - Accent3 7 4" xfId="6191"/>
    <cellStyle name="20% - Accent3 7 4 2" xfId="6192"/>
    <cellStyle name="20% - Accent3 7 4 2 2" xfId="6193"/>
    <cellStyle name="20% - Accent3 7 4 2 2 2" xfId="6194"/>
    <cellStyle name="20% - Accent3 7 4 2 2 3" xfId="51166"/>
    <cellStyle name="20% - Accent3 7 4 2 3" xfId="6195"/>
    <cellStyle name="20% - Accent3 7 4 2 4" xfId="6196"/>
    <cellStyle name="20% - Accent3 7 4 3" xfId="6197"/>
    <cellStyle name="20% - Accent3 7 4 3 2" xfId="6198"/>
    <cellStyle name="20% - Accent3 7 4 3 2 2" xfId="6199"/>
    <cellStyle name="20% - Accent3 7 4 3 2 3" xfId="51167"/>
    <cellStyle name="20% - Accent3 7 4 3 3" xfId="6200"/>
    <cellStyle name="20% - Accent3 7 4 3 4" xfId="6201"/>
    <cellStyle name="20% - Accent3 7 4 4" xfId="6202"/>
    <cellStyle name="20% - Accent3 7 4 4 2" xfId="6203"/>
    <cellStyle name="20% - Accent3 7 4 4 3" xfId="51168"/>
    <cellStyle name="20% - Accent3 7 4 5" xfId="6204"/>
    <cellStyle name="20% - Accent3 7 4 6" xfId="6205"/>
    <cellStyle name="20% - Accent3 7 5" xfId="6206"/>
    <cellStyle name="20% - Accent3 7 5 2" xfId="6207"/>
    <cellStyle name="20% - Accent3 7 5 2 2" xfId="6208"/>
    <cellStyle name="20% - Accent3 7 5 2 2 2" xfId="6209"/>
    <cellStyle name="20% - Accent3 7 5 2 2 3" xfId="51169"/>
    <cellStyle name="20% - Accent3 7 5 2 3" xfId="6210"/>
    <cellStyle name="20% - Accent3 7 5 2 4" xfId="6211"/>
    <cellStyle name="20% - Accent3 7 5 3" xfId="6212"/>
    <cellStyle name="20% - Accent3 7 5 3 2" xfId="6213"/>
    <cellStyle name="20% - Accent3 7 5 3 3" xfId="51170"/>
    <cellStyle name="20% - Accent3 7 5 4" xfId="6214"/>
    <cellStyle name="20% - Accent3 7 5 5" xfId="6215"/>
    <cellStyle name="20% - Accent3 7 6" xfId="6216"/>
    <cellStyle name="20% - Accent3 7 6 2" xfId="6217"/>
    <cellStyle name="20% - Accent3 7 6 2 2" xfId="6218"/>
    <cellStyle name="20% - Accent3 7 6 2 3" xfId="51171"/>
    <cellStyle name="20% - Accent3 7 6 3" xfId="6219"/>
    <cellStyle name="20% - Accent3 7 6 4" xfId="6220"/>
    <cellStyle name="20% - Accent3 7 7" xfId="6221"/>
    <cellStyle name="20% - Accent3 7 7 2" xfId="6222"/>
    <cellStyle name="20% - Accent3 7 7 2 2" xfId="6223"/>
    <cellStyle name="20% - Accent3 7 7 2 3" xfId="51172"/>
    <cellStyle name="20% - Accent3 7 7 3" xfId="6224"/>
    <cellStyle name="20% - Accent3 7 7 4" xfId="6225"/>
    <cellStyle name="20% - Accent3 7 8" xfId="6226"/>
    <cellStyle name="20% - Accent3 7 8 2" xfId="6227"/>
    <cellStyle name="20% - Accent3 7 8 3" xfId="51173"/>
    <cellStyle name="20% - Accent3 7 9" xfId="6228"/>
    <cellStyle name="20% - Accent3 8" xfId="6229"/>
    <cellStyle name="20% - Accent3 8 2" xfId="6230"/>
    <cellStyle name="20% - Accent3 8 2 2" xfId="6231"/>
    <cellStyle name="20% - Accent3 8 2 2 2" xfId="6232"/>
    <cellStyle name="20% - Accent3 8 2 2 2 2" xfId="6233"/>
    <cellStyle name="20% - Accent3 8 2 2 2 2 2" xfId="6234"/>
    <cellStyle name="20% - Accent3 8 2 2 2 2 3" xfId="51174"/>
    <cellStyle name="20% - Accent3 8 2 2 2 3" xfId="6235"/>
    <cellStyle name="20% - Accent3 8 2 2 2 4" xfId="6236"/>
    <cellStyle name="20% - Accent3 8 2 2 3" xfId="6237"/>
    <cellStyle name="20% - Accent3 8 2 2 3 2" xfId="6238"/>
    <cellStyle name="20% - Accent3 8 2 2 3 2 2" xfId="6239"/>
    <cellStyle name="20% - Accent3 8 2 2 3 2 3" xfId="51175"/>
    <cellStyle name="20% - Accent3 8 2 2 3 3" xfId="6240"/>
    <cellStyle name="20% - Accent3 8 2 2 3 4" xfId="6241"/>
    <cellStyle name="20% - Accent3 8 2 2 4" xfId="6242"/>
    <cellStyle name="20% - Accent3 8 2 2 4 2" xfId="6243"/>
    <cellStyle name="20% - Accent3 8 2 2 4 3" xfId="51176"/>
    <cellStyle name="20% - Accent3 8 2 2 5" xfId="6244"/>
    <cellStyle name="20% - Accent3 8 2 2 6" xfId="6245"/>
    <cellStyle name="20% - Accent3 8 2 2 7" xfId="60792"/>
    <cellStyle name="20% - Accent3 8 2 3" xfId="6246"/>
    <cellStyle name="20% - Accent3 8 2 3 2" xfId="6247"/>
    <cellStyle name="20% - Accent3 8 2 3 2 2" xfId="6248"/>
    <cellStyle name="20% - Accent3 8 2 3 2 3" xfId="51177"/>
    <cellStyle name="20% - Accent3 8 2 3 3" xfId="6249"/>
    <cellStyle name="20% - Accent3 8 2 3 4" xfId="6250"/>
    <cellStyle name="20% - Accent3 8 2 4" xfId="6251"/>
    <cellStyle name="20% - Accent3 8 2 4 2" xfId="6252"/>
    <cellStyle name="20% - Accent3 8 2 4 2 2" xfId="6253"/>
    <cellStyle name="20% - Accent3 8 2 4 2 3" xfId="51178"/>
    <cellStyle name="20% - Accent3 8 2 4 3" xfId="6254"/>
    <cellStyle name="20% - Accent3 8 2 4 4" xfId="6255"/>
    <cellStyle name="20% - Accent3 8 2 5" xfId="6256"/>
    <cellStyle name="20% - Accent3 8 2 5 2" xfId="6257"/>
    <cellStyle name="20% - Accent3 8 2 5 3" xfId="51179"/>
    <cellStyle name="20% - Accent3 8 2 6" xfId="6258"/>
    <cellStyle name="20% - Accent3 8 2 7" xfId="6259"/>
    <cellStyle name="20% - Accent3 8 2 8" xfId="60424"/>
    <cellStyle name="20% - Accent3 8 3" xfId="6260"/>
    <cellStyle name="20% - Accent3 8 3 2" xfId="6261"/>
    <cellStyle name="20% - Accent3 8 3 2 2" xfId="6262"/>
    <cellStyle name="20% - Accent3 8 3 2 2 2" xfId="6263"/>
    <cellStyle name="20% - Accent3 8 3 2 2 3" xfId="51180"/>
    <cellStyle name="20% - Accent3 8 3 2 3" xfId="6264"/>
    <cellStyle name="20% - Accent3 8 3 2 4" xfId="6265"/>
    <cellStyle name="20% - Accent3 8 3 3" xfId="6266"/>
    <cellStyle name="20% - Accent3 8 3 3 2" xfId="6267"/>
    <cellStyle name="20% - Accent3 8 3 3 2 2" xfId="6268"/>
    <cellStyle name="20% - Accent3 8 3 3 2 3" xfId="51181"/>
    <cellStyle name="20% - Accent3 8 3 3 3" xfId="6269"/>
    <cellStyle name="20% - Accent3 8 3 3 4" xfId="6270"/>
    <cellStyle name="20% - Accent3 8 3 4" xfId="6271"/>
    <cellStyle name="20% - Accent3 8 3 4 2" xfId="6272"/>
    <cellStyle name="20% - Accent3 8 3 4 3" xfId="51182"/>
    <cellStyle name="20% - Accent3 8 3 5" xfId="6273"/>
    <cellStyle name="20% - Accent3 8 3 6" xfId="6274"/>
    <cellStyle name="20% - Accent3 8 3 7" xfId="60609"/>
    <cellStyle name="20% - Accent3 8 4" xfId="6275"/>
    <cellStyle name="20% - Accent3 8 4 2" xfId="6276"/>
    <cellStyle name="20% - Accent3 8 4 2 2" xfId="6277"/>
    <cellStyle name="20% - Accent3 8 4 2 3" xfId="51183"/>
    <cellStyle name="20% - Accent3 8 4 3" xfId="6278"/>
    <cellStyle name="20% - Accent3 8 4 4" xfId="6279"/>
    <cellStyle name="20% - Accent3 8 5" xfId="6280"/>
    <cellStyle name="20% - Accent3 8 5 2" xfId="6281"/>
    <cellStyle name="20% - Accent3 8 5 2 2" xfId="6282"/>
    <cellStyle name="20% - Accent3 8 5 2 3" xfId="51184"/>
    <cellStyle name="20% - Accent3 8 5 3" xfId="6283"/>
    <cellStyle name="20% - Accent3 8 5 4" xfId="6284"/>
    <cellStyle name="20% - Accent3 8 6" xfId="6285"/>
    <cellStyle name="20% - Accent3 8 6 2" xfId="6286"/>
    <cellStyle name="20% - Accent3 8 6 3" xfId="51185"/>
    <cellStyle name="20% - Accent3 8 7" xfId="6287"/>
    <cellStyle name="20% - Accent3 8 8" xfId="6288"/>
    <cellStyle name="20% - Accent3 8 9" xfId="60241"/>
    <cellStyle name="20% - Accent3 9" xfId="6289"/>
    <cellStyle name="20% - Accent3 9 2" xfId="6290"/>
    <cellStyle name="20% - Accent3 9 2 2" xfId="6291"/>
    <cellStyle name="20% - Accent3 9 2 2 2" xfId="6292"/>
    <cellStyle name="20% - Accent3 9 2 2 2 2" xfId="6293"/>
    <cellStyle name="20% - Accent3 9 2 2 2 3" xfId="51186"/>
    <cellStyle name="20% - Accent3 9 2 2 3" xfId="6294"/>
    <cellStyle name="20% - Accent3 9 2 2 4" xfId="6295"/>
    <cellStyle name="20% - Accent3 9 2 2 5" xfId="60806"/>
    <cellStyle name="20% - Accent3 9 2 3" xfId="6296"/>
    <cellStyle name="20% - Accent3 9 2 3 2" xfId="6297"/>
    <cellStyle name="20% - Accent3 9 2 3 2 2" xfId="6298"/>
    <cellStyle name="20% - Accent3 9 2 3 2 3" xfId="51187"/>
    <cellStyle name="20% - Accent3 9 2 3 3" xfId="6299"/>
    <cellStyle name="20% - Accent3 9 2 3 4" xfId="6300"/>
    <cellStyle name="20% - Accent3 9 2 4" xfId="6301"/>
    <cellStyle name="20% - Accent3 9 2 4 2" xfId="6302"/>
    <cellStyle name="20% - Accent3 9 2 4 3" xfId="51188"/>
    <cellStyle name="20% - Accent3 9 2 5" xfId="6303"/>
    <cellStyle name="20% - Accent3 9 2 6" xfId="6304"/>
    <cellStyle name="20% - Accent3 9 2 7" xfId="60438"/>
    <cellStyle name="20% - Accent3 9 3" xfId="6305"/>
    <cellStyle name="20% - Accent3 9 3 2" xfId="6306"/>
    <cellStyle name="20% - Accent3 9 3 2 2" xfId="6307"/>
    <cellStyle name="20% - Accent3 9 3 2 3" xfId="51189"/>
    <cellStyle name="20% - Accent3 9 3 3" xfId="6308"/>
    <cellStyle name="20% - Accent3 9 3 4" xfId="6309"/>
    <cellStyle name="20% - Accent3 9 3 5" xfId="60623"/>
    <cellStyle name="20% - Accent3 9 4" xfId="6310"/>
    <cellStyle name="20% - Accent3 9 4 2" xfId="6311"/>
    <cellStyle name="20% - Accent3 9 4 2 2" xfId="6312"/>
    <cellStyle name="20% - Accent3 9 4 2 3" xfId="51190"/>
    <cellStyle name="20% - Accent3 9 4 3" xfId="6313"/>
    <cellStyle name="20% - Accent3 9 4 4" xfId="6314"/>
    <cellStyle name="20% - Accent3 9 5" xfId="6315"/>
    <cellStyle name="20% - Accent3 9 5 2" xfId="6316"/>
    <cellStyle name="20% - Accent3 9 5 3" xfId="51191"/>
    <cellStyle name="20% - Accent3 9 6" xfId="6317"/>
    <cellStyle name="20% - Accent3 9 7" xfId="6318"/>
    <cellStyle name="20% - Accent3 9 8" xfId="60255"/>
    <cellStyle name="20% - Accent4 10" xfId="6319"/>
    <cellStyle name="20% - Accent4 10 2" xfId="6320"/>
    <cellStyle name="20% - Accent4 10 2 2" xfId="6321"/>
    <cellStyle name="20% - Accent4 10 2 2 2" xfId="6322"/>
    <cellStyle name="20% - Accent4 10 2 2 3" xfId="51192"/>
    <cellStyle name="20% - Accent4 10 2 2 4" xfId="60822"/>
    <cellStyle name="20% - Accent4 10 2 3" xfId="6323"/>
    <cellStyle name="20% - Accent4 10 2 4" xfId="6324"/>
    <cellStyle name="20% - Accent4 10 2 5" xfId="60454"/>
    <cellStyle name="20% - Accent4 10 3" xfId="6325"/>
    <cellStyle name="20% - Accent4 10 3 2" xfId="6326"/>
    <cellStyle name="20% - Accent4 10 3 2 2" xfId="6327"/>
    <cellStyle name="20% - Accent4 10 3 2 3" xfId="51193"/>
    <cellStyle name="20% - Accent4 10 3 3" xfId="6328"/>
    <cellStyle name="20% - Accent4 10 3 4" xfId="6329"/>
    <cellStyle name="20% - Accent4 10 3 5" xfId="60639"/>
    <cellStyle name="20% - Accent4 10 4" xfId="6330"/>
    <cellStyle name="20% - Accent4 10 4 2" xfId="6331"/>
    <cellStyle name="20% - Accent4 10 4 3" xfId="51194"/>
    <cellStyle name="20% - Accent4 10 5" xfId="6332"/>
    <cellStyle name="20% - Accent4 10 6" xfId="6333"/>
    <cellStyle name="20% - Accent4 10 7" xfId="60271"/>
    <cellStyle name="20% - Accent4 11" xfId="6334"/>
    <cellStyle name="20% - Accent4 11 2" xfId="6335"/>
    <cellStyle name="20% - Accent4 11 2 2" xfId="6336"/>
    <cellStyle name="20% - Accent4 11 2 2 2" xfId="6337"/>
    <cellStyle name="20% - Accent4 11 2 2 3" xfId="51195"/>
    <cellStyle name="20% - Accent4 11 2 2 4" xfId="60836"/>
    <cellStyle name="20% - Accent4 11 2 3" xfId="6338"/>
    <cellStyle name="20% - Accent4 11 2 4" xfId="6339"/>
    <cellStyle name="20% - Accent4 11 2 5" xfId="60468"/>
    <cellStyle name="20% - Accent4 11 3" xfId="6340"/>
    <cellStyle name="20% - Accent4 11 3 2" xfId="6341"/>
    <cellStyle name="20% - Accent4 11 3 3" xfId="51196"/>
    <cellStyle name="20% - Accent4 11 3 4" xfId="60653"/>
    <cellStyle name="20% - Accent4 11 4" xfId="6342"/>
    <cellStyle name="20% - Accent4 11 5" xfId="6343"/>
    <cellStyle name="20% - Accent4 11 6" xfId="60285"/>
    <cellStyle name="20% - Accent4 12" xfId="6344"/>
    <cellStyle name="20% - Accent4 12 2" xfId="6345"/>
    <cellStyle name="20% - Accent4 12 2 2" xfId="6346"/>
    <cellStyle name="20% - Accent4 12 2 2 2" xfId="60850"/>
    <cellStyle name="20% - Accent4 12 2 3" xfId="51197"/>
    <cellStyle name="20% - Accent4 12 2 4" xfId="60482"/>
    <cellStyle name="20% - Accent4 12 3" xfId="6347"/>
    <cellStyle name="20% - Accent4 12 3 2" xfId="60667"/>
    <cellStyle name="20% - Accent4 12 4" xfId="6348"/>
    <cellStyle name="20% - Accent4 12 5" xfId="60299"/>
    <cellStyle name="20% - Accent4 13" xfId="6349"/>
    <cellStyle name="20% - Accent4 13 2" xfId="6350"/>
    <cellStyle name="20% - Accent4 13 2 2" xfId="6351"/>
    <cellStyle name="20% - Accent4 13 2 2 2" xfId="60864"/>
    <cellStyle name="20% - Accent4 13 2 3" xfId="51198"/>
    <cellStyle name="20% - Accent4 13 2 4" xfId="60496"/>
    <cellStyle name="20% - Accent4 13 3" xfId="6352"/>
    <cellStyle name="20% - Accent4 13 3 2" xfId="60681"/>
    <cellStyle name="20% - Accent4 13 4" xfId="6353"/>
    <cellStyle name="20% - Accent4 13 5" xfId="60313"/>
    <cellStyle name="20% - Accent4 14" xfId="6354"/>
    <cellStyle name="20% - Accent4 14 2" xfId="6355"/>
    <cellStyle name="20% - Accent4 14 2 2" xfId="60694"/>
    <cellStyle name="20% - Accent4 14 3" xfId="51199"/>
    <cellStyle name="20% - Accent4 14 4" xfId="60326"/>
    <cellStyle name="20% - Accent4 15" xfId="6356"/>
    <cellStyle name="20% - Accent4 15 2" xfId="60510"/>
    <cellStyle name="20% - Accent4 16" xfId="6357"/>
    <cellStyle name="20% - Accent4 16 2" xfId="60878"/>
    <cellStyle name="20% - Accent4 17" xfId="51200"/>
    <cellStyle name="20% - Accent4 17 2" xfId="60892"/>
    <cellStyle name="20% - Accent4 18" xfId="51201"/>
    <cellStyle name="20% - Accent4 18 2" xfId="60906"/>
    <cellStyle name="20% - Accent4 19" xfId="60137"/>
    <cellStyle name="20% - Accent4 2" xfId="6358"/>
    <cellStyle name="20% - Accent4 2 10" xfId="6359"/>
    <cellStyle name="20% - Accent4 2 10 2" xfId="6360"/>
    <cellStyle name="20% - Accent4 2 10 2 2" xfId="6361"/>
    <cellStyle name="20% - Accent4 2 10 2 2 2" xfId="6362"/>
    <cellStyle name="20% - Accent4 2 10 2 2 3" xfId="51202"/>
    <cellStyle name="20% - Accent4 2 10 2 3" xfId="6363"/>
    <cellStyle name="20% - Accent4 2 10 2 4" xfId="6364"/>
    <cellStyle name="20% - Accent4 2 10 3" xfId="6365"/>
    <cellStyle name="20% - Accent4 2 10 3 2" xfId="6366"/>
    <cellStyle name="20% - Accent4 2 10 3 3" xfId="51203"/>
    <cellStyle name="20% - Accent4 2 10 4" xfId="6367"/>
    <cellStyle name="20% - Accent4 2 10 5" xfId="6368"/>
    <cellStyle name="20% - Accent4 2 11" xfId="6369"/>
    <cellStyle name="20% - Accent4 2 11 2" xfId="6370"/>
    <cellStyle name="20% - Accent4 2 11 2 2" xfId="6371"/>
    <cellStyle name="20% - Accent4 2 11 2 3" xfId="51204"/>
    <cellStyle name="20% - Accent4 2 11 3" xfId="6372"/>
    <cellStyle name="20% - Accent4 2 11 4" xfId="6373"/>
    <cellStyle name="20% - Accent4 2 12" xfId="6374"/>
    <cellStyle name="20% - Accent4 2 12 2" xfId="6375"/>
    <cellStyle name="20% - Accent4 2 12 2 2" xfId="6376"/>
    <cellStyle name="20% - Accent4 2 12 2 3" xfId="51205"/>
    <cellStyle name="20% - Accent4 2 12 3" xfId="6377"/>
    <cellStyle name="20% - Accent4 2 12 4" xfId="6378"/>
    <cellStyle name="20% - Accent4 2 13" xfId="6379"/>
    <cellStyle name="20% - Accent4 2 13 2" xfId="6380"/>
    <cellStyle name="20% - Accent4 2 13 3" xfId="51206"/>
    <cellStyle name="20% - Accent4 2 14" xfId="6381"/>
    <cellStyle name="20% - Accent4 2 15" xfId="6382"/>
    <cellStyle name="20% - Accent4 2 16" xfId="60158"/>
    <cellStyle name="20% - Accent4 2 2" xfId="6383"/>
    <cellStyle name="20% - Accent4 2 2 10" xfId="6384"/>
    <cellStyle name="20% - Accent4 2 2 11" xfId="6385"/>
    <cellStyle name="20% - Accent4 2 2 12" xfId="60342"/>
    <cellStyle name="20% - Accent4 2 2 2" xfId="6386"/>
    <cellStyle name="20% - Accent4 2 2 2 10" xfId="6387"/>
    <cellStyle name="20% - Accent4 2 2 2 11" xfId="60710"/>
    <cellStyle name="20% - Accent4 2 2 2 2" xfId="6388"/>
    <cellStyle name="20% - Accent4 2 2 2 2 2" xfId="6389"/>
    <cellStyle name="20% - Accent4 2 2 2 2 2 2" xfId="6390"/>
    <cellStyle name="20% - Accent4 2 2 2 2 2 2 2" xfId="6391"/>
    <cellStyle name="20% - Accent4 2 2 2 2 2 2 2 2" xfId="6392"/>
    <cellStyle name="20% - Accent4 2 2 2 2 2 2 2 2 2" xfId="6393"/>
    <cellStyle name="20% - Accent4 2 2 2 2 2 2 2 2 3" xfId="51207"/>
    <cellStyle name="20% - Accent4 2 2 2 2 2 2 2 3" xfId="6394"/>
    <cellStyle name="20% - Accent4 2 2 2 2 2 2 2 4" xfId="6395"/>
    <cellStyle name="20% - Accent4 2 2 2 2 2 2 3" xfId="6396"/>
    <cellStyle name="20% - Accent4 2 2 2 2 2 2 3 2" xfId="6397"/>
    <cellStyle name="20% - Accent4 2 2 2 2 2 2 3 2 2" xfId="6398"/>
    <cellStyle name="20% - Accent4 2 2 2 2 2 2 3 2 3" xfId="51208"/>
    <cellStyle name="20% - Accent4 2 2 2 2 2 2 3 3" xfId="6399"/>
    <cellStyle name="20% - Accent4 2 2 2 2 2 2 3 4" xfId="6400"/>
    <cellStyle name="20% - Accent4 2 2 2 2 2 2 4" xfId="6401"/>
    <cellStyle name="20% - Accent4 2 2 2 2 2 2 4 2" xfId="6402"/>
    <cellStyle name="20% - Accent4 2 2 2 2 2 2 4 3" xfId="51209"/>
    <cellStyle name="20% - Accent4 2 2 2 2 2 2 5" xfId="6403"/>
    <cellStyle name="20% - Accent4 2 2 2 2 2 2 6" xfId="6404"/>
    <cellStyle name="20% - Accent4 2 2 2 2 2 3" xfId="6405"/>
    <cellStyle name="20% - Accent4 2 2 2 2 2 3 2" xfId="6406"/>
    <cellStyle name="20% - Accent4 2 2 2 2 2 3 2 2" xfId="6407"/>
    <cellStyle name="20% - Accent4 2 2 2 2 2 3 2 3" xfId="51210"/>
    <cellStyle name="20% - Accent4 2 2 2 2 2 3 3" xfId="6408"/>
    <cellStyle name="20% - Accent4 2 2 2 2 2 3 4" xfId="6409"/>
    <cellStyle name="20% - Accent4 2 2 2 2 2 4" xfId="6410"/>
    <cellStyle name="20% - Accent4 2 2 2 2 2 4 2" xfId="6411"/>
    <cellStyle name="20% - Accent4 2 2 2 2 2 4 2 2" xfId="6412"/>
    <cellStyle name="20% - Accent4 2 2 2 2 2 4 2 3" xfId="51211"/>
    <cellStyle name="20% - Accent4 2 2 2 2 2 4 3" xfId="6413"/>
    <cellStyle name="20% - Accent4 2 2 2 2 2 4 4" xfId="6414"/>
    <cellStyle name="20% - Accent4 2 2 2 2 2 5" xfId="6415"/>
    <cellStyle name="20% - Accent4 2 2 2 2 2 5 2" xfId="6416"/>
    <cellStyle name="20% - Accent4 2 2 2 2 2 5 3" xfId="51212"/>
    <cellStyle name="20% - Accent4 2 2 2 2 2 6" xfId="6417"/>
    <cellStyle name="20% - Accent4 2 2 2 2 2 7" xfId="6418"/>
    <cellStyle name="20% - Accent4 2 2 2 2 3" xfId="6419"/>
    <cellStyle name="20% - Accent4 2 2 2 2 3 2" xfId="6420"/>
    <cellStyle name="20% - Accent4 2 2 2 2 3 2 2" xfId="6421"/>
    <cellStyle name="20% - Accent4 2 2 2 2 3 2 2 2" xfId="6422"/>
    <cellStyle name="20% - Accent4 2 2 2 2 3 2 2 3" xfId="51213"/>
    <cellStyle name="20% - Accent4 2 2 2 2 3 2 3" xfId="6423"/>
    <cellStyle name="20% - Accent4 2 2 2 2 3 2 4" xfId="6424"/>
    <cellStyle name="20% - Accent4 2 2 2 2 3 3" xfId="6425"/>
    <cellStyle name="20% - Accent4 2 2 2 2 3 3 2" xfId="6426"/>
    <cellStyle name="20% - Accent4 2 2 2 2 3 3 2 2" xfId="6427"/>
    <cellStyle name="20% - Accent4 2 2 2 2 3 3 2 3" xfId="51214"/>
    <cellStyle name="20% - Accent4 2 2 2 2 3 3 3" xfId="6428"/>
    <cellStyle name="20% - Accent4 2 2 2 2 3 3 4" xfId="6429"/>
    <cellStyle name="20% - Accent4 2 2 2 2 3 4" xfId="6430"/>
    <cellStyle name="20% - Accent4 2 2 2 2 3 4 2" xfId="6431"/>
    <cellStyle name="20% - Accent4 2 2 2 2 3 4 3" xfId="51215"/>
    <cellStyle name="20% - Accent4 2 2 2 2 3 5" xfId="6432"/>
    <cellStyle name="20% - Accent4 2 2 2 2 3 6" xfId="6433"/>
    <cellStyle name="20% - Accent4 2 2 2 2 4" xfId="6434"/>
    <cellStyle name="20% - Accent4 2 2 2 2 4 2" xfId="6435"/>
    <cellStyle name="20% - Accent4 2 2 2 2 4 2 2" xfId="6436"/>
    <cellStyle name="20% - Accent4 2 2 2 2 4 2 3" xfId="51216"/>
    <cellStyle name="20% - Accent4 2 2 2 2 4 3" xfId="6437"/>
    <cellStyle name="20% - Accent4 2 2 2 2 4 4" xfId="6438"/>
    <cellStyle name="20% - Accent4 2 2 2 2 5" xfId="6439"/>
    <cellStyle name="20% - Accent4 2 2 2 2 5 2" xfId="6440"/>
    <cellStyle name="20% - Accent4 2 2 2 2 5 2 2" xfId="6441"/>
    <cellStyle name="20% - Accent4 2 2 2 2 5 2 3" xfId="51217"/>
    <cellStyle name="20% - Accent4 2 2 2 2 5 3" xfId="6442"/>
    <cellStyle name="20% - Accent4 2 2 2 2 5 4" xfId="6443"/>
    <cellStyle name="20% - Accent4 2 2 2 2 6" xfId="6444"/>
    <cellStyle name="20% - Accent4 2 2 2 2 6 2" xfId="6445"/>
    <cellStyle name="20% - Accent4 2 2 2 2 6 3" xfId="51218"/>
    <cellStyle name="20% - Accent4 2 2 2 2 7" xfId="6446"/>
    <cellStyle name="20% - Accent4 2 2 2 2 8" xfId="6447"/>
    <cellStyle name="20% - Accent4 2 2 2 3" xfId="6448"/>
    <cellStyle name="20% - Accent4 2 2 2 3 2" xfId="6449"/>
    <cellStyle name="20% - Accent4 2 2 2 3 2 2" xfId="6450"/>
    <cellStyle name="20% - Accent4 2 2 2 3 2 2 2" xfId="6451"/>
    <cellStyle name="20% - Accent4 2 2 2 3 2 2 2 2" xfId="6452"/>
    <cellStyle name="20% - Accent4 2 2 2 3 2 2 2 3" xfId="51219"/>
    <cellStyle name="20% - Accent4 2 2 2 3 2 2 3" xfId="6453"/>
    <cellStyle name="20% - Accent4 2 2 2 3 2 2 4" xfId="6454"/>
    <cellStyle name="20% - Accent4 2 2 2 3 2 3" xfId="6455"/>
    <cellStyle name="20% - Accent4 2 2 2 3 2 3 2" xfId="6456"/>
    <cellStyle name="20% - Accent4 2 2 2 3 2 3 2 2" xfId="6457"/>
    <cellStyle name="20% - Accent4 2 2 2 3 2 3 2 3" xfId="51220"/>
    <cellStyle name="20% - Accent4 2 2 2 3 2 3 3" xfId="6458"/>
    <cellStyle name="20% - Accent4 2 2 2 3 2 3 4" xfId="6459"/>
    <cellStyle name="20% - Accent4 2 2 2 3 2 4" xfId="6460"/>
    <cellStyle name="20% - Accent4 2 2 2 3 2 4 2" xfId="6461"/>
    <cellStyle name="20% - Accent4 2 2 2 3 2 4 3" xfId="51221"/>
    <cellStyle name="20% - Accent4 2 2 2 3 2 5" xfId="6462"/>
    <cellStyle name="20% - Accent4 2 2 2 3 2 6" xfId="6463"/>
    <cellStyle name="20% - Accent4 2 2 2 3 3" xfId="6464"/>
    <cellStyle name="20% - Accent4 2 2 2 3 3 2" xfId="6465"/>
    <cellStyle name="20% - Accent4 2 2 2 3 3 2 2" xfId="6466"/>
    <cellStyle name="20% - Accent4 2 2 2 3 3 2 3" xfId="51222"/>
    <cellStyle name="20% - Accent4 2 2 2 3 3 3" xfId="6467"/>
    <cellStyle name="20% - Accent4 2 2 2 3 3 4" xfId="6468"/>
    <cellStyle name="20% - Accent4 2 2 2 3 4" xfId="6469"/>
    <cellStyle name="20% - Accent4 2 2 2 3 4 2" xfId="6470"/>
    <cellStyle name="20% - Accent4 2 2 2 3 4 2 2" xfId="6471"/>
    <cellStyle name="20% - Accent4 2 2 2 3 4 2 3" xfId="51223"/>
    <cellStyle name="20% - Accent4 2 2 2 3 4 3" xfId="6472"/>
    <cellStyle name="20% - Accent4 2 2 2 3 4 4" xfId="6473"/>
    <cellStyle name="20% - Accent4 2 2 2 3 5" xfId="6474"/>
    <cellStyle name="20% - Accent4 2 2 2 3 5 2" xfId="6475"/>
    <cellStyle name="20% - Accent4 2 2 2 3 5 3" xfId="51224"/>
    <cellStyle name="20% - Accent4 2 2 2 3 6" xfId="6476"/>
    <cellStyle name="20% - Accent4 2 2 2 3 7" xfId="6477"/>
    <cellStyle name="20% - Accent4 2 2 2 4" xfId="6478"/>
    <cellStyle name="20% - Accent4 2 2 2 4 2" xfId="6479"/>
    <cellStyle name="20% - Accent4 2 2 2 4 2 2" xfId="6480"/>
    <cellStyle name="20% - Accent4 2 2 2 4 2 2 2" xfId="6481"/>
    <cellStyle name="20% - Accent4 2 2 2 4 2 2 3" xfId="51225"/>
    <cellStyle name="20% - Accent4 2 2 2 4 2 3" xfId="6482"/>
    <cellStyle name="20% - Accent4 2 2 2 4 2 4" xfId="6483"/>
    <cellStyle name="20% - Accent4 2 2 2 4 3" xfId="6484"/>
    <cellStyle name="20% - Accent4 2 2 2 4 3 2" xfId="6485"/>
    <cellStyle name="20% - Accent4 2 2 2 4 3 2 2" xfId="6486"/>
    <cellStyle name="20% - Accent4 2 2 2 4 3 2 3" xfId="51226"/>
    <cellStyle name="20% - Accent4 2 2 2 4 3 3" xfId="6487"/>
    <cellStyle name="20% - Accent4 2 2 2 4 3 4" xfId="6488"/>
    <cellStyle name="20% - Accent4 2 2 2 4 4" xfId="6489"/>
    <cellStyle name="20% - Accent4 2 2 2 4 4 2" xfId="6490"/>
    <cellStyle name="20% - Accent4 2 2 2 4 4 3" xfId="51227"/>
    <cellStyle name="20% - Accent4 2 2 2 4 5" xfId="6491"/>
    <cellStyle name="20% - Accent4 2 2 2 4 6" xfId="6492"/>
    <cellStyle name="20% - Accent4 2 2 2 5" xfId="6493"/>
    <cellStyle name="20% - Accent4 2 2 2 5 2" xfId="6494"/>
    <cellStyle name="20% - Accent4 2 2 2 5 2 2" xfId="6495"/>
    <cellStyle name="20% - Accent4 2 2 2 5 2 2 2" xfId="6496"/>
    <cellStyle name="20% - Accent4 2 2 2 5 2 2 3" xfId="51228"/>
    <cellStyle name="20% - Accent4 2 2 2 5 2 3" xfId="6497"/>
    <cellStyle name="20% - Accent4 2 2 2 5 2 4" xfId="6498"/>
    <cellStyle name="20% - Accent4 2 2 2 5 3" xfId="6499"/>
    <cellStyle name="20% - Accent4 2 2 2 5 3 2" xfId="6500"/>
    <cellStyle name="20% - Accent4 2 2 2 5 3 3" xfId="51229"/>
    <cellStyle name="20% - Accent4 2 2 2 5 4" xfId="6501"/>
    <cellStyle name="20% - Accent4 2 2 2 5 5" xfId="6502"/>
    <cellStyle name="20% - Accent4 2 2 2 6" xfId="6503"/>
    <cellStyle name="20% - Accent4 2 2 2 6 2" xfId="6504"/>
    <cellStyle name="20% - Accent4 2 2 2 6 2 2" xfId="6505"/>
    <cellStyle name="20% - Accent4 2 2 2 6 2 3" xfId="51230"/>
    <cellStyle name="20% - Accent4 2 2 2 6 3" xfId="6506"/>
    <cellStyle name="20% - Accent4 2 2 2 6 4" xfId="6507"/>
    <cellStyle name="20% - Accent4 2 2 2 7" xfId="6508"/>
    <cellStyle name="20% - Accent4 2 2 2 7 2" xfId="6509"/>
    <cellStyle name="20% - Accent4 2 2 2 7 2 2" xfId="6510"/>
    <cellStyle name="20% - Accent4 2 2 2 7 2 3" xfId="51231"/>
    <cellStyle name="20% - Accent4 2 2 2 7 3" xfId="6511"/>
    <cellStyle name="20% - Accent4 2 2 2 7 4" xfId="6512"/>
    <cellStyle name="20% - Accent4 2 2 2 8" xfId="6513"/>
    <cellStyle name="20% - Accent4 2 2 2 8 2" xfId="6514"/>
    <cellStyle name="20% - Accent4 2 2 2 8 3" xfId="51232"/>
    <cellStyle name="20% - Accent4 2 2 2 9" xfId="6515"/>
    <cellStyle name="20% - Accent4 2 2 3" xfId="6516"/>
    <cellStyle name="20% - Accent4 2 2 3 2" xfId="6517"/>
    <cellStyle name="20% - Accent4 2 2 3 2 2" xfId="6518"/>
    <cellStyle name="20% - Accent4 2 2 3 2 2 2" xfId="6519"/>
    <cellStyle name="20% - Accent4 2 2 3 2 2 2 2" xfId="6520"/>
    <cellStyle name="20% - Accent4 2 2 3 2 2 2 2 2" xfId="6521"/>
    <cellStyle name="20% - Accent4 2 2 3 2 2 2 2 3" xfId="51233"/>
    <cellStyle name="20% - Accent4 2 2 3 2 2 2 3" xfId="6522"/>
    <cellStyle name="20% - Accent4 2 2 3 2 2 2 4" xfId="6523"/>
    <cellStyle name="20% - Accent4 2 2 3 2 2 3" xfId="6524"/>
    <cellStyle name="20% - Accent4 2 2 3 2 2 3 2" xfId="6525"/>
    <cellStyle name="20% - Accent4 2 2 3 2 2 3 2 2" xfId="6526"/>
    <cellStyle name="20% - Accent4 2 2 3 2 2 3 2 3" xfId="51234"/>
    <cellStyle name="20% - Accent4 2 2 3 2 2 3 3" xfId="6527"/>
    <cellStyle name="20% - Accent4 2 2 3 2 2 3 4" xfId="6528"/>
    <cellStyle name="20% - Accent4 2 2 3 2 2 4" xfId="6529"/>
    <cellStyle name="20% - Accent4 2 2 3 2 2 4 2" xfId="6530"/>
    <cellStyle name="20% - Accent4 2 2 3 2 2 4 3" xfId="51235"/>
    <cellStyle name="20% - Accent4 2 2 3 2 2 5" xfId="6531"/>
    <cellStyle name="20% - Accent4 2 2 3 2 2 6" xfId="6532"/>
    <cellStyle name="20% - Accent4 2 2 3 2 3" xfId="6533"/>
    <cellStyle name="20% - Accent4 2 2 3 2 3 2" xfId="6534"/>
    <cellStyle name="20% - Accent4 2 2 3 2 3 2 2" xfId="6535"/>
    <cellStyle name="20% - Accent4 2 2 3 2 3 2 3" xfId="51236"/>
    <cellStyle name="20% - Accent4 2 2 3 2 3 3" xfId="6536"/>
    <cellStyle name="20% - Accent4 2 2 3 2 3 4" xfId="6537"/>
    <cellStyle name="20% - Accent4 2 2 3 2 4" xfId="6538"/>
    <cellStyle name="20% - Accent4 2 2 3 2 4 2" xfId="6539"/>
    <cellStyle name="20% - Accent4 2 2 3 2 4 2 2" xfId="6540"/>
    <cellStyle name="20% - Accent4 2 2 3 2 4 2 3" xfId="51237"/>
    <cellStyle name="20% - Accent4 2 2 3 2 4 3" xfId="6541"/>
    <cellStyle name="20% - Accent4 2 2 3 2 4 4" xfId="6542"/>
    <cellStyle name="20% - Accent4 2 2 3 2 5" xfId="6543"/>
    <cellStyle name="20% - Accent4 2 2 3 2 5 2" xfId="6544"/>
    <cellStyle name="20% - Accent4 2 2 3 2 5 3" xfId="51238"/>
    <cellStyle name="20% - Accent4 2 2 3 2 6" xfId="6545"/>
    <cellStyle name="20% - Accent4 2 2 3 2 7" xfId="6546"/>
    <cellStyle name="20% - Accent4 2 2 3 3" xfId="6547"/>
    <cellStyle name="20% - Accent4 2 2 3 3 2" xfId="6548"/>
    <cellStyle name="20% - Accent4 2 2 3 3 2 2" xfId="6549"/>
    <cellStyle name="20% - Accent4 2 2 3 3 2 2 2" xfId="6550"/>
    <cellStyle name="20% - Accent4 2 2 3 3 2 2 3" xfId="51239"/>
    <cellStyle name="20% - Accent4 2 2 3 3 2 3" xfId="6551"/>
    <cellStyle name="20% - Accent4 2 2 3 3 2 4" xfId="6552"/>
    <cellStyle name="20% - Accent4 2 2 3 3 3" xfId="6553"/>
    <cellStyle name="20% - Accent4 2 2 3 3 3 2" xfId="6554"/>
    <cellStyle name="20% - Accent4 2 2 3 3 3 2 2" xfId="6555"/>
    <cellStyle name="20% - Accent4 2 2 3 3 3 2 3" xfId="51240"/>
    <cellStyle name="20% - Accent4 2 2 3 3 3 3" xfId="6556"/>
    <cellStyle name="20% - Accent4 2 2 3 3 3 4" xfId="6557"/>
    <cellStyle name="20% - Accent4 2 2 3 3 4" xfId="6558"/>
    <cellStyle name="20% - Accent4 2 2 3 3 4 2" xfId="6559"/>
    <cellStyle name="20% - Accent4 2 2 3 3 4 3" xfId="51241"/>
    <cellStyle name="20% - Accent4 2 2 3 3 5" xfId="6560"/>
    <cellStyle name="20% - Accent4 2 2 3 3 6" xfId="6561"/>
    <cellStyle name="20% - Accent4 2 2 3 4" xfId="6562"/>
    <cellStyle name="20% - Accent4 2 2 3 4 2" xfId="6563"/>
    <cellStyle name="20% - Accent4 2 2 3 4 2 2" xfId="6564"/>
    <cellStyle name="20% - Accent4 2 2 3 4 2 2 2" xfId="6565"/>
    <cellStyle name="20% - Accent4 2 2 3 4 2 2 3" xfId="51242"/>
    <cellStyle name="20% - Accent4 2 2 3 4 2 3" xfId="6566"/>
    <cellStyle name="20% - Accent4 2 2 3 4 2 4" xfId="6567"/>
    <cellStyle name="20% - Accent4 2 2 3 4 3" xfId="6568"/>
    <cellStyle name="20% - Accent4 2 2 3 4 3 2" xfId="6569"/>
    <cellStyle name="20% - Accent4 2 2 3 4 3 3" xfId="51243"/>
    <cellStyle name="20% - Accent4 2 2 3 4 4" xfId="6570"/>
    <cellStyle name="20% - Accent4 2 2 3 4 5" xfId="6571"/>
    <cellStyle name="20% - Accent4 2 2 3 5" xfId="6572"/>
    <cellStyle name="20% - Accent4 2 2 3 5 2" xfId="6573"/>
    <cellStyle name="20% - Accent4 2 2 3 5 2 2" xfId="6574"/>
    <cellStyle name="20% - Accent4 2 2 3 5 2 3" xfId="51244"/>
    <cellStyle name="20% - Accent4 2 2 3 5 3" xfId="6575"/>
    <cellStyle name="20% - Accent4 2 2 3 5 4" xfId="6576"/>
    <cellStyle name="20% - Accent4 2 2 3 6" xfId="6577"/>
    <cellStyle name="20% - Accent4 2 2 3 6 2" xfId="6578"/>
    <cellStyle name="20% - Accent4 2 2 3 6 2 2" xfId="6579"/>
    <cellStyle name="20% - Accent4 2 2 3 6 2 3" xfId="51245"/>
    <cellStyle name="20% - Accent4 2 2 3 6 3" xfId="6580"/>
    <cellStyle name="20% - Accent4 2 2 3 6 4" xfId="6581"/>
    <cellStyle name="20% - Accent4 2 2 3 7" xfId="6582"/>
    <cellStyle name="20% - Accent4 2 2 3 7 2" xfId="6583"/>
    <cellStyle name="20% - Accent4 2 2 3 7 3" xfId="51246"/>
    <cellStyle name="20% - Accent4 2 2 3 8" xfId="6584"/>
    <cellStyle name="20% - Accent4 2 2 3 9" xfId="6585"/>
    <cellStyle name="20% - Accent4 2 2 4" xfId="6586"/>
    <cellStyle name="20% - Accent4 2 2 4 2" xfId="6587"/>
    <cellStyle name="20% - Accent4 2 2 4 2 2" xfId="6588"/>
    <cellStyle name="20% - Accent4 2 2 4 2 2 2" xfId="6589"/>
    <cellStyle name="20% - Accent4 2 2 4 2 2 2 2" xfId="6590"/>
    <cellStyle name="20% - Accent4 2 2 4 2 2 2 3" xfId="51247"/>
    <cellStyle name="20% - Accent4 2 2 4 2 2 3" xfId="6591"/>
    <cellStyle name="20% - Accent4 2 2 4 2 2 4" xfId="6592"/>
    <cellStyle name="20% - Accent4 2 2 4 2 3" xfId="6593"/>
    <cellStyle name="20% - Accent4 2 2 4 2 3 2" xfId="6594"/>
    <cellStyle name="20% - Accent4 2 2 4 2 3 2 2" xfId="6595"/>
    <cellStyle name="20% - Accent4 2 2 4 2 3 2 3" xfId="51248"/>
    <cellStyle name="20% - Accent4 2 2 4 2 3 3" xfId="6596"/>
    <cellStyle name="20% - Accent4 2 2 4 2 3 4" xfId="6597"/>
    <cellStyle name="20% - Accent4 2 2 4 2 4" xfId="6598"/>
    <cellStyle name="20% - Accent4 2 2 4 2 4 2" xfId="6599"/>
    <cellStyle name="20% - Accent4 2 2 4 2 4 3" xfId="51249"/>
    <cellStyle name="20% - Accent4 2 2 4 2 5" xfId="6600"/>
    <cellStyle name="20% - Accent4 2 2 4 2 6" xfId="6601"/>
    <cellStyle name="20% - Accent4 2 2 4 3" xfId="6602"/>
    <cellStyle name="20% - Accent4 2 2 4 3 2" xfId="6603"/>
    <cellStyle name="20% - Accent4 2 2 4 3 2 2" xfId="6604"/>
    <cellStyle name="20% - Accent4 2 2 4 3 2 3" xfId="51250"/>
    <cellStyle name="20% - Accent4 2 2 4 3 3" xfId="6605"/>
    <cellStyle name="20% - Accent4 2 2 4 3 4" xfId="6606"/>
    <cellStyle name="20% - Accent4 2 2 4 4" xfId="6607"/>
    <cellStyle name="20% - Accent4 2 2 4 4 2" xfId="6608"/>
    <cellStyle name="20% - Accent4 2 2 4 4 2 2" xfId="6609"/>
    <cellStyle name="20% - Accent4 2 2 4 4 2 3" xfId="51251"/>
    <cellStyle name="20% - Accent4 2 2 4 4 3" xfId="6610"/>
    <cellStyle name="20% - Accent4 2 2 4 4 4" xfId="6611"/>
    <cellStyle name="20% - Accent4 2 2 4 5" xfId="6612"/>
    <cellStyle name="20% - Accent4 2 2 4 5 2" xfId="6613"/>
    <cellStyle name="20% - Accent4 2 2 4 5 3" xfId="51252"/>
    <cellStyle name="20% - Accent4 2 2 4 6" xfId="6614"/>
    <cellStyle name="20% - Accent4 2 2 4 7" xfId="6615"/>
    <cellStyle name="20% - Accent4 2 2 5" xfId="6616"/>
    <cellStyle name="20% - Accent4 2 2 5 2" xfId="6617"/>
    <cellStyle name="20% - Accent4 2 2 5 2 2" xfId="6618"/>
    <cellStyle name="20% - Accent4 2 2 5 2 2 2" xfId="6619"/>
    <cellStyle name="20% - Accent4 2 2 5 2 2 3" xfId="51253"/>
    <cellStyle name="20% - Accent4 2 2 5 2 3" xfId="6620"/>
    <cellStyle name="20% - Accent4 2 2 5 2 4" xfId="6621"/>
    <cellStyle name="20% - Accent4 2 2 5 3" xfId="6622"/>
    <cellStyle name="20% - Accent4 2 2 5 3 2" xfId="6623"/>
    <cellStyle name="20% - Accent4 2 2 5 3 2 2" xfId="6624"/>
    <cellStyle name="20% - Accent4 2 2 5 3 2 3" xfId="51254"/>
    <cellStyle name="20% - Accent4 2 2 5 3 3" xfId="6625"/>
    <cellStyle name="20% - Accent4 2 2 5 3 4" xfId="6626"/>
    <cellStyle name="20% - Accent4 2 2 5 4" xfId="6627"/>
    <cellStyle name="20% - Accent4 2 2 5 4 2" xfId="6628"/>
    <cellStyle name="20% - Accent4 2 2 5 4 3" xfId="51255"/>
    <cellStyle name="20% - Accent4 2 2 5 5" xfId="6629"/>
    <cellStyle name="20% - Accent4 2 2 5 6" xfId="6630"/>
    <cellStyle name="20% - Accent4 2 2 6" xfId="6631"/>
    <cellStyle name="20% - Accent4 2 2 6 2" xfId="6632"/>
    <cellStyle name="20% - Accent4 2 2 6 2 2" xfId="6633"/>
    <cellStyle name="20% - Accent4 2 2 6 2 2 2" xfId="6634"/>
    <cellStyle name="20% - Accent4 2 2 6 2 2 3" xfId="51256"/>
    <cellStyle name="20% - Accent4 2 2 6 2 3" xfId="6635"/>
    <cellStyle name="20% - Accent4 2 2 6 2 4" xfId="6636"/>
    <cellStyle name="20% - Accent4 2 2 6 3" xfId="6637"/>
    <cellStyle name="20% - Accent4 2 2 6 3 2" xfId="6638"/>
    <cellStyle name="20% - Accent4 2 2 6 3 3" xfId="51257"/>
    <cellStyle name="20% - Accent4 2 2 6 4" xfId="6639"/>
    <cellStyle name="20% - Accent4 2 2 6 5" xfId="6640"/>
    <cellStyle name="20% - Accent4 2 2 7" xfId="6641"/>
    <cellStyle name="20% - Accent4 2 2 7 2" xfId="6642"/>
    <cellStyle name="20% - Accent4 2 2 7 2 2" xfId="6643"/>
    <cellStyle name="20% - Accent4 2 2 7 2 3" xfId="51258"/>
    <cellStyle name="20% - Accent4 2 2 7 3" xfId="6644"/>
    <cellStyle name="20% - Accent4 2 2 7 4" xfId="6645"/>
    <cellStyle name="20% - Accent4 2 2 8" xfId="6646"/>
    <cellStyle name="20% - Accent4 2 2 8 2" xfId="6647"/>
    <cellStyle name="20% - Accent4 2 2 8 2 2" xfId="6648"/>
    <cellStyle name="20% - Accent4 2 2 8 2 3" xfId="51259"/>
    <cellStyle name="20% - Accent4 2 2 8 3" xfId="6649"/>
    <cellStyle name="20% - Accent4 2 2 8 4" xfId="6650"/>
    <cellStyle name="20% - Accent4 2 2 9" xfId="6651"/>
    <cellStyle name="20% - Accent4 2 2 9 2" xfId="6652"/>
    <cellStyle name="20% - Accent4 2 2 9 3" xfId="51260"/>
    <cellStyle name="20% - Accent4 2 3" xfId="6653"/>
    <cellStyle name="20% - Accent4 2 3 10" xfId="6654"/>
    <cellStyle name="20% - Accent4 2 3 11" xfId="6655"/>
    <cellStyle name="20% - Accent4 2 3 12" xfId="60527"/>
    <cellStyle name="20% - Accent4 2 3 2" xfId="6656"/>
    <cellStyle name="20% - Accent4 2 3 2 10" xfId="6657"/>
    <cellStyle name="20% - Accent4 2 3 2 2" xfId="6658"/>
    <cellStyle name="20% - Accent4 2 3 2 2 2" xfId="6659"/>
    <cellStyle name="20% - Accent4 2 3 2 2 2 2" xfId="6660"/>
    <cellStyle name="20% - Accent4 2 3 2 2 2 2 2" xfId="6661"/>
    <cellStyle name="20% - Accent4 2 3 2 2 2 2 2 2" xfId="6662"/>
    <cellStyle name="20% - Accent4 2 3 2 2 2 2 2 2 2" xfId="6663"/>
    <cellStyle name="20% - Accent4 2 3 2 2 2 2 2 2 3" xfId="51261"/>
    <cellStyle name="20% - Accent4 2 3 2 2 2 2 2 3" xfId="6664"/>
    <cellStyle name="20% - Accent4 2 3 2 2 2 2 2 4" xfId="6665"/>
    <cellStyle name="20% - Accent4 2 3 2 2 2 2 3" xfId="6666"/>
    <cellStyle name="20% - Accent4 2 3 2 2 2 2 3 2" xfId="6667"/>
    <cellStyle name="20% - Accent4 2 3 2 2 2 2 3 2 2" xfId="6668"/>
    <cellStyle name="20% - Accent4 2 3 2 2 2 2 3 2 3" xfId="51262"/>
    <cellStyle name="20% - Accent4 2 3 2 2 2 2 3 3" xfId="6669"/>
    <cellStyle name="20% - Accent4 2 3 2 2 2 2 3 4" xfId="6670"/>
    <cellStyle name="20% - Accent4 2 3 2 2 2 2 4" xfId="6671"/>
    <cellStyle name="20% - Accent4 2 3 2 2 2 2 4 2" xfId="6672"/>
    <cellStyle name="20% - Accent4 2 3 2 2 2 2 4 3" xfId="51263"/>
    <cellStyle name="20% - Accent4 2 3 2 2 2 2 5" xfId="6673"/>
    <cellStyle name="20% - Accent4 2 3 2 2 2 2 6" xfId="6674"/>
    <cellStyle name="20% - Accent4 2 3 2 2 2 3" xfId="6675"/>
    <cellStyle name="20% - Accent4 2 3 2 2 2 3 2" xfId="6676"/>
    <cellStyle name="20% - Accent4 2 3 2 2 2 3 2 2" xfId="6677"/>
    <cellStyle name="20% - Accent4 2 3 2 2 2 3 2 3" xfId="51264"/>
    <cellStyle name="20% - Accent4 2 3 2 2 2 3 3" xfId="6678"/>
    <cellStyle name="20% - Accent4 2 3 2 2 2 3 4" xfId="6679"/>
    <cellStyle name="20% - Accent4 2 3 2 2 2 4" xfId="6680"/>
    <cellStyle name="20% - Accent4 2 3 2 2 2 4 2" xfId="6681"/>
    <cellStyle name="20% - Accent4 2 3 2 2 2 4 2 2" xfId="6682"/>
    <cellStyle name="20% - Accent4 2 3 2 2 2 4 2 3" xfId="51265"/>
    <cellStyle name="20% - Accent4 2 3 2 2 2 4 3" xfId="6683"/>
    <cellStyle name="20% - Accent4 2 3 2 2 2 4 4" xfId="6684"/>
    <cellStyle name="20% - Accent4 2 3 2 2 2 5" xfId="6685"/>
    <cellStyle name="20% - Accent4 2 3 2 2 2 5 2" xfId="6686"/>
    <cellStyle name="20% - Accent4 2 3 2 2 2 5 3" xfId="51266"/>
    <cellStyle name="20% - Accent4 2 3 2 2 2 6" xfId="6687"/>
    <cellStyle name="20% - Accent4 2 3 2 2 2 7" xfId="6688"/>
    <cellStyle name="20% - Accent4 2 3 2 2 3" xfId="6689"/>
    <cellStyle name="20% - Accent4 2 3 2 2 3 2" xfId="6690"/>
    <cellStyle name="20% - Accent4 2 3 2 2 3 2 2" xfId="6691"/>
    <cellStyle name="20% - Accent4 2 3 2 2 3 2 2 2" xfId="6692"/>
    <cellStyle name="20% - Accent4 2 3 2 2 3 2 2 3" xfId="51267"/>
    <cellStyle name="20% - Accent4 2 3 2 2 3 2 3" xfId="6693"/>
    <cellStyle name="20% - Accent4 2 3 2 2 3 2 4" xfId="6694"/>
    <cellStyle name="20% - Accent4 2 3 2 2 3 3" xfId="6695"/>
    <cellStyle name="20% - Accent4 2 3 2 2 3 3 2" xfId="6696"/>
    <cellStyle name="20% - Accent4 2 3 2 2 3 3 2 2" xfId="6697"/>
    <cellStyle name="20% - Accent4 2 3 2 2 3 3 2 3" xfId="51268"/>
    <cellStyle name="20% - Accent4 2 3 2 2 3 3 3" xfId="6698"/>
    <cellStyle name="20% - Accent4 2 3 2 2 3 3 4" xfId="6699"/>
    <cellStyle name="20% - Accent4 2 3 2 2 3 4" xfId="6700"/>
    <cellStyle name="20% - Accent4 2 3 2 2 3 4 2" xfId="6701"/>
    <cellStyle name="20% - Accent4 2 3 2 2 3 4 3" xfId="51269"/>
    <cellStyle name="20% - Accent4 2 3 2 2 3 5" xfId="6702"/>
    <cellStyle name="20% - Accent4 2 3 2 2 3 6" xfId="6703"/>
    <cellStyle name="20% - Accent4 2 3 2 2 4" xfId="6704"/>
    <cellStyle name="20% - Accent4 2 3 2 2 4 2" xfId="6705"/>
    <cellStyle name="20% - Accent4 2 3 2 2 4 2 2" xfId="6706"/>
    <cellStyle name="20% - Accent4 2 3 2 2 4 2 3" xfId="51270"/>
    <cellStyle name="20% - Accent4 2 3 2 2 4 3" xfId="6707"/>
    <cellStyle name="20% - Accent4 2 3 2 2 4 4" xfId="6708"/>
    <cellStyle name="20% - Accent4 2 3 2 2 5" xfId="6709"/>
    <cellStyle name="20% - Accent4 2 3 2 2 5 2" xfId="6710"/>
    <cellStyle name="20% - Accent4 2 3 2 2 5 2 2" xfId="6711"/>
    <cellStyle name="20% - Accent4 2 3 2 2 5 2 3" xfId="51271"/>
    <cellStyle name="20% - Accent4 2 3 2 2 5 3" xfId="6712"/>
    <cellStyle name="20% - Accent4 2 3 2 2 5 4" xfId="6713"/>
    <cellStyle name="20% - Accent4 2 3 2 2 6" xfId="6714"/>
    <cellStyle name="20% - Accent4 2 3 2 2 6 2" xfId="6715"/>
    <cellStyle name="20% - Accent4 2 3 2 2 6 3" xfId="51272"/>
    <cellStyle name="20% - Accent4 2 3 2 2 7" xfId="6716"/>
    <cellStyle name="20% - Accent4 2 3 2 2 8" xfId="6717"/>
    <cellStyle name="20% - Accent4 2 3 2 3" xfId="6718"/>
    <cellStyle name="20% - Accent4 2 3 2 3 2" xfId="6719"/>
    <cellStyle name="20% - Accent4 2 3 2 3 2 2" xfId="6720"/>
    <cellStyle name="20% - Accent4 2 3 2 3 2 2 2" xfId="6721"/>
    <cellStyle name="20% - Accent4 2 3 2 3 2 2 2 2" xfId="6722"/>
    <cellStyle name="20% - Accent4 2 3 2 3 2 2 2 3" xfId="51273"/>
    <cellStyle name="20% - Accent4 2 3 2 3 2 2 3" xfId="6723"/>
    <cellStyle name="20% - Accent4 2 3 2 3 2 2 4" xfId="6724"/>
    <cellStyle name="20% - Accent4 2 3 2 3 2 3" xfId="6725"/>
    <cellStyle name="20% - Accent4 2 3 2 3 2 3 2" xfId="6726"/>
    <cellStyle name="20% - Accent4 2 3 2 3 2 3 2 2" xfId="6727"/>
    <cellStyle name="20% - Accent4 2 3 2 3 2 3 2 3" xfId="51274"/>
    <cellStyle name="20% - Accent4 2 3 2 3 2 3 3" xfId="6728"/>
    <cellStyle name="20% - Accent4 2 3 2 3 2 3 4" xfId="6729"/>
    <cellStyle name="20% - Accent4 2 3 2 3 2 4" xfId="6730"/>
    <cellStyle name="20% - Accent4 2 3 2 3 2 4 2" xfId="6731"/>
    <cellStyle name="20% - Accent4 2 3 2 3 2 4 3" xfId="51275"/>
    <cellStyle name="20% - Accent4 2 3 2 3 2 5" xfId="6732"/>
    <cellStyle name="20% - Accent4 2 3 2 3 2 6" xfId="6733"/>
    <cellStyle name="20% - Accent4 2 3 2 3 3" xfId="6734"/>
    <cellStyle name="20% - Accent4 2 3 2 3 3 2" xfId="6735"/>
    <cellStyle name="20% - Accent4 2 3 2 3 3 2 2" xfId="6736"/>
    <cellStyle name="20% - Accent4 2 3 2 3 3 2 3" xfId="51276"/>
    <cellStyle name="20% - Accent4 2 3 2 3 3 3" xfId="6737"/>
    <cellStyle name="20% - Accent4 2 3 2 3 3 4" xfId="6738"/>
    <cellStyle name="20% - Accent4 2 3 2 3 4" xfId="6739"/>
    <cellStyle name="20% - Accent4 2 3 2 3 4 2" xfId="6740"/>
    <cellStyle name="20% - Accent4 2 3 2 3 4 2 2" xfId="6741"/>
    <cellStyle name="20% - Accent4 2 3 2 3 4 2 3" xfId="51277"/>
    <cellStyle name="20% - Accent4 2 3 2 3 4 3" xfId="6742"/>
    <cellStyle name="20% - Accent4 2 3 2 3 4 4" xfId="6743"/>
    <cellStyle name="20% - Accent4 2 3 2 3 5" xfId="6744"/>
    <cellStyle name="20% - Accent4 2 3 2 3 5 2" xfId="6745"/>
    <cellStyle name="20% - Accent4 2 3 2 3 5 3" xfId="51278"/>
    <cellStyle name="20% - Accent4 2 3 2 3 6" xfId="6746"/>
    <cellStyle name="20% - Accent4 2 3 2 3 7" xfId="6747"/>
    <cellStyle name="20% - Accent4 2 3 2 4" xfId="6748"/>
    <cellStyle name="20% - Accent4 2 3 2 4 2" xfId="6749"/>
    <cellStyle name="20% - Accent4 2 3 2 4 2 2" xfId="6750"/>
    <cellStyle name="20% - Accent4 2 3 2 4 2 2 2" xfId="6751"/>
    <cellStyle name="20% - Accent4 2 3 2 4 2 2 3" xfId="51279"/>
    <cellStyle name="20% - Accent4 2 3 2 4 2 3" xfId="6752"/>
    <cellStyle name="20% - Accent4 2 3 2 4 2 4" xfId="6753"/>
    <cellStyle name="20% - Accent4 2 3 2 4 3" xfId="6754"/>
    <cellStyle name="20% - Accent4 2 3 2 4 3 2" xfId="6755"/>
    <cellStyle name="20% - Accent4 2 3 2 4 3 2 2" xfId="6756"/>
    <cellStyle name="20% - Accent4 2 3 2 4 3 2 3" xfId="51280"/>
    <cellStyle name="20% - Accent4 2 3 2 4 3 3" xfId="6757"/>
    <cellStyle name="20% - Accent4 2 3 2 4 3 4" xfId="6758"/>
    <cellStyle name="20% - Accent4 2 3 2 4 4" xfId="6759"/>
    <cellStyle name="20% - Accent4 2 3 2 4 4 2" xfId="6760"/>
    <cellStyle name="20% - Accent4 2 3 2 4 4 3" xfId="51281"/>
    <cellStyle name="20% - Accent4 2 3 2 4 5" xfId="6761"/>
    <cellStyle name="20% - Accent4 2 3 2 4 6" xfId="6762"/>
    <cellStyle name="20% - Accent4 2 3 2 5" xfId="6763"/>
    <cellStyle name="20% - Accent4 2 3 2 5 2" xfId="6764"/>
    <cellStyle name="20% - Accent4 2 3 2 5 2 2" xfId="6765"/>
    <cellStyle name="20% - Accent4 2 3 2 5 2 2 2" xfId="6766"/>
    <cellStyle name="20% - Accent4 2 3 2 5 2 2 3" xfId="51282"/>
    <cellStyle name="20% - Accent4 2 3 2 5 2 3" xfId="6767"/>
    <cellStyle name="20% - Accent4 2 3 2 5 2 4" xfId="6768"/>
    <cellStyle name="20% - Accent4 2 3 2 5 3" xfId="6769"/>
    <cellStyle name="20% - Accent4 2 3 2 5 3 2" xfId="6770"/>
    <cellStyle name="20% - Accent4 2 3 2 5 3 3" xfId="51283"/>
    <cellStyle name="20% - Accent4 2 3 2 5 4" xfId="6771"/>
    <cellStyle name="20% - Accent4 2 3 2 5 5" xfId="6772"/>
    <cellStyle name="20% - Accent4 2 3 2 6" xfId="6773"/>
    <cellStyle name="20% - Accent4 2 3 2 6 2" xfId="6774"/>
    <cellStyle name="20% - Accent4 2 3 2 6 2 2" xfId="6775"/>
    <cellStyle name="20% - Accent4 2 3 2 6 2 3" xfId="51284"/>
    <cellStyle name="20% - Accent4 2 3 2 6 3" xfId="6776"/>
    <cellStyle name="20% - Accent4 2 3 2 6 4" xfId="6777"/>
    <cellStyle name="20% - Accent4 2 3 2 7" xfId="6778"/>
    <cellStyle name="20% - Accent4 2 3 2 7 2" xfId="6779"/>
    <cellStyle name="20% - Accent4 2 3 2 7 2 2" xfId="6780"/>
    <cellStyle name="20% - Accent4 2 3 2 7 2 3" xfId="51285"/>
    <cellStyle name="20% - Accent4 2 3 2 7 3" xfId="6781"/>
    <cellStyle name="20% - Accent4 2 3 2 7 4" xfId="6782"/>
    <cellStyle name="20% - Accent4 2 3 2 8" xfId="6783"/>
    <cellStyle name="20% - Accent4 2 3 2 8 2" xfId="6784"/>
    <cellStyle name="20% - Accent4 2 3 2 8 3" xfId="51286"/>
    <cellStyle name="20% - Accent4 2 3 2 9" xfId="6785"/>
    <cellStyle name="20% - Accent4 2 3 3" xfId="6786"/>
    <cellStyle name="20% - Accent4 2 3 3 2" xfId="6787"/>
    <cellStyle name="20% - Accent4 2 3 3 2 2" xfId="6788"/>
    <cellStyle name="20% - Accent4 2 3 3 2 2 2" xfId="6789"/>
    <cellStyle name="20% - Accent4 2 3 3 2 2 2 2" xfId="6790"/>
    <cellStyle name="20% - Accent4 2 3 3 2 2 2 2 2" xfId="6791"/>
    <cellStyle name="20% - Accent4 2 3 3 2 2 2 2 3" xfId="51287"/>
    <cellStyle name="20% - Accent4 2 3 3 2 2 2 3" xfId="6792"/>
    <cellStyle name="20% - Accent4 2 3 3 2 2 2 4" xfId="6793"/>
    <cellStyle name="20% - Accent4 2 3 3 2 2 3" xfId="6794"/>
    <cellStyle name="20% - Accent4 2 3 3 2 2 3 2" xfId="6795"/>
    <cellStyle name="20% - Accent4 2 3 3 2 2 3 2 2" xfId="6796"/>
    <cellStyle name="20% - Accent4 2 3 3 2 2 3 2 3" xfId="51288"/>
    <cellStyle name="20% - Accent4 2 3 3 2 2 3 3" xfId="6797"/>
    <cellStyle name="20% - Accent4 2 3 3 2 2 3 4" xfId="6798"/>
    <cellStyle name="20% - Accent4 2 3 3 2 2 4" xfId="6799"/>
    <cellStyle name="20% - Accent4 2 3 3 2 2 4 2" xfId="6800"/>
    <cellStyle name="20% - Accent4 2 3 3 2 2 4 3" xfId="51289"/>
    <cellStyle name="20% - Accent4 2 3 3 2 2 5" xfId="6801"/>
    <cellStyle name="20% - Accent4 2 3 3 2 2 6" xfId="6802"/>
    <cellStyle name="20% - Accent4 2 3 3 2 3" xfId="6803"/>
    <cellStyle name="20% - Accent4 2 3 3 2 3 2" xfId="6804"/>
    <cellStyle name="20% - Accent4 2 3 3 2 3 2 2" xfId="6805"/>
    <cellStyle name="20% - Accent4 2 3 3 2 3 2 3" xfId="51290"/>
    <cellStyle name="20% - Accent4 2 3 3 2 3 3" xfId="6806"/>
    <cellStyle name="20% - Accent4 2 3 3 2 3 4" xfId="6807"/>
    <cellStyle name="20% - Accent4 2 3 3 2 4" xfId="6808"/>
    <cellStyle name="20% - Accent4 2 3 3 2 4 2" xfId="6809"/>
    <cellStyle name="20% - Accent4 2 3 3 2 4 2 2" xfId="6810"/>
    <cellStyle name="20% - Accent4 2 3 3 2 4 2 3" xfId="51291"/>
    <cellStyle name="20% - Accent4 2 3 3 2 4 3" xfId="6811"/>
    <cellStyle name="20% - Accent4 2 3 3 2 4 4" xfId="6812"/>
    <cellStyle name="20% - Accent4 2 3 3 2 5" xfId="6813"/>
    <cellStyle name="20% - Accent4 2 3 3 2 5 2" xfId="6814"/>
    <cellStyle name="20% - Accent4 2 3 3 2 5 3" xfId="51292"/>
    <cellStyle name="20% - Accent4 2 3 3 2 6" xfId="6815"/>
    <cellStyle name="20% - Accent4 2 3 3 2 7" xfId="6816"/>
    <cellStyle name="20% - Accent4 2 3 3 3" xfId="6817"/>
    <cellStyle name="20% - Accent4 2 3 3 3 2" xfId="6818"/>
    <cellStyle name="20% - Accent4 2 3 3 3 2 2" xfId="6819"/>
    <cellStyle name="20% - Accent4 2 3 3 3 2 2 2" xfId="6820"/>
    <cellStyle name="20% - Accent4 2 3 3 3 2 2 3" xfId="51293"/>
    <cellStyle name="20% - Accent4 2 3 3 3 2 3" xfId="6821"/>
    <cellStyle name="20% - Accent4 2 3 3 3 2 4" xfId="6822"/>
    <cellStyle name="20% - Accent4 2 3 3 3 3" xfId="6823"/>
    <cellStyle name="20% - Accent4 2 3 3 3 3 2" xfId="6824"/>
    <cellStyle name="20% - Accent4 2 3 3 3 3 2 2" xfId="6825"/>
    <cellStyle name="20% - Accent4 2 3 3 3 3 2 3" xfId="51294"/>
    <cellStyle name="20% - Accent4 2 3 3 3 3 3" xfId="6826"/>
    <cellStyle name="20% - Accent4 2 3 3 3 3 4" xfId="6827"/>
    <cellStyle name="20% - Accent4 2 3 3 3 4" xfId="6828"/>
    <cellStyle name="20% - Accent4 2 3 3 3 4 2" xfId="6829"/>
    <cellStyle name="20% - Accent4 2 3 3 3 4 3" xfId="51295"/>
    <cellStyle name="20% - Accent4 2 3 3 3 5" xfId="6830"/>
    <cellStyle name="20% - Accent4 2 3 3 3 6" xfId="6831"/>
    <cellStyle name="20% - Accent4 2 3 3 4" xfId="6832"/>
    <cellStyle name="20% - Accent4 2 3 3 4 2" xfId="6833"/>
    <cellStyle name="20% - Accent4 2 3 3 4 2 2" xfId="6834"/>
    <cellStyle name="20% - Accent4 2 3 3 4 2 3" xfId="51296"/>
    <cellStyle name="20% - Accent4 2 3 3 4 3" xfId="6835"/>
    <cellStyle name="20% - Accent4 2 3 3 4 4" xfId="6836"/>
    <cellStyle name="20% - Accent4 2 3 3 5" xfId="6837"/>
    <cellStyle name="20% - Accent4 2 3 3 5 2" xfId="6838"/>
    <cellStyle name="20% - Accent4 2 3 3 5 2 2" xfId="6839"/>
    <cellStyle name="20% - Accent4 2 3 3 5 2 3" xfId="51297"/>
    <cellStyle name="20% - Accent4 2 3 3 5 3" xfId="6840"/>
    <cellStyle name="20% - Accent4 2 3 3 5 4" xfId="6841"/>
    <cellStyle name="20% - Accent4 2 3 3 6" xfId="6842"/>
    <cellStyle name="20% - Accent4 2 3 3 6 2" xfId="6843"/>
    <cellStyle name="20% - Accent4 2 3 3 6 3" xfId="51298"/>
    <cellStyle name="20% - Accent4 2 3 3 7" xfId="6844"/>
    <cellStyle name="20% - Accent4 2 3 3 8" xfId="6845"/>
    <cellStyle name="20% - Accent4 2 3 4" xfId="6846"/>
    <cellStyle name="20% - Accent4 2 3 4 2" xfId="6847"/>
    <cellStyle name="20% - Accent4 2 3 4 2 2" xfId="6848"/>
    <cellStyle name="20% - Accent4 2 3 4 2 2 2" xfId="6849"/>
    <cellStyle name="20% - Accent4 2 3 4 2 2 2 2" xfId="6850"/>
    <cellStyle name="20% - Accent4 2 3 4 2 2 2 3" xfId="51299"/>
    <cellStyle name="20% - Accent4 2 3 4 2 2 3" xfId="6851"/>
    <cellStyle name="20% - Accent4 2 3 4 2 2 4" xfId="6852"/>
    <cellStyle name="20% - Accent4 2 3 4 2 3" xfId="6853"/>
    <cellStyle name="20% - Accent4 2 3 4 2 3 2" xfId="6854"/>
    <cellStyle name="20% - Accent4 2 3 4 2 3 2 2" xfId="6855"/>
    <cellStyle name="20% - Accent4 2 3 4 2 3 2 3" xfId="51300"/>
    <cellStyle name="20% - Accent4 2 3 4 2 3 3" xfId="6856"/>
    <cellStyle name="20% - Accent4 2 3 4 2 3 4" xfId="6857"/>
    <cellStyle name="20% - Accent4 2 3 4 2 4" xfId="6858"/>
    <cellStyle name="20% - Accent4 2 3 4 2 4 2" xfId="6859"/>
    <cellStyle name="20% - Accent4 2 3 4 2 4 3" xfId="51301"/>
    <cellStyle name="20% - Accent4 2 3 4 2 5" xfId="6860"/>
    <cellStyle name="20% - Accent4 2 3 4 2 6" xfId="6861"/>
    <cellStyle name="20% - Accent4 2 3 4 3" xfId="6862"/>
    <cellStyle name="20% - Accent4 2 3 4 3 2" xfId="6863"/>
    <cellStyle name="20% - Accent4 2 3 4 3 2 2" xfId="6864"/>
    <cellStyle name="20% - Accent4 2 3 4 3 2 3" xfId="51302"/>
    <cellStyle name="20% - Accent4 2 3 4 3 3" xfId="6865"/>
    <cellStyle name="20% - Accent4 2 3 4 3 4" xfId="6866"/>
    <cellStyle name="20% - Accent4 2 3 4 4" xfId="6867"/>
    <cellStyle name="20% - Accent4 2 3 4 4 2" xfId="6868"/>
    <cellStyle name="20% - Accent4 2 3 4 4 2 2" xfId="6869"/>
    <cellStyle name="20% - Accent4 2 3 4 4 2 3" xfId="51303"/>
    <cellStyle name="20% - Accent4 2 3 4 4 3" xfId="6870"/>
    <cellStyle name="20% - Accent4 2 3 4 4 4" xfId="6871"/>
    <cellStyle name="20% - Accent4 2 3 4 5" xfId="6872"/>
    <cellStyle name="20% - Accent4 2 3 4 5 2" xfId="6873"/>
    <cellStyle name="20% - Accent4 2 3 4 5 3" xfId="51304"/>
    <cellStyle name="20% - Accent4 2 3 4 6" xfId="6874"/>
    <cellStyle name="20% - Accent4 2 3 4 7" xfId="6875"/>
    <cellStyle name="20% - Accent4 2 3 5" xfId="6876"/>
    <cellStyle name="20% - Accent4 2 3 5 2" xfId="6877"/>
    <cellStyle name="20% - Accent4 2 3 5 2 2" xfId="6878"/>
    <cellStyle name="20% - Accent4 2 3 5 2 2 2" xfId="6879"/>
    <cellStyle name="20% - Accent4 2 3 5 2 2 3" xfId="51305"/>
    <cellStyle name="20% - Accent4 2 3 5 2 3" xfId="6880"/>
    <cellStyle name="20% - Accent4 2 3 5 2 4" xfId="6881"/>
    <cellStyle name="20% - Accent4 2 3 5 3" xfId="6882"/>
    <cellStyle name="20% - Accent4 2 3 5 3 2" xfId="6883"/>
    <cellStyle name="20% - Accent4 2 3 5 3 2 2" xfId="6884"/>
    <cellStyle name="20% - Accent4 2 3 5 3 2 3" xfId="51306"/>
    <cellStyle name="20% - Accent4 2 3 5 3 3" xfId="6885"/>
    <cellStyle name="20% - Accent4 2 3 5 3 4" xfId="6886"/>
    <cellStyle name="20% - Accent4 2 3 5 4" xfId="6887"/>
    <cellStyle name="20% - Accent4 2 3 5 4 2" xfId="6888"/>
    <cellStyle name="20% - Accent4 2 3 5 4 3" xfId="51307"/>
    <cellStyle name="20% - Accent4 2 3 5 5" xfId="6889"/>
    <cellStyle name="20% - Accent4 2 3 5 6" xfId="6890"/>
    <cellStyle name="20% - Accent4 2 3 6" xfId="6891"/>
    <cellStyle name="20% - Accent4 2 3 6 2" xfId="6892"/>
    <cellStyle name="20% - Accent4 2 3 6 2 2" xfId="6893"/>
    <cellStyle name="20% - Accent4 2 3 6 2 2 2" xfId="6894"/>
    <cellStyle name="20% - Accent4 2 3 6 2 2 3" xfId="51308"/>
    <cellStyle name="20% - Accent4 2 3 6 2 3" xfId="6895"/>
    <cellStyle name="20% - Accent4 2 3 6 2 4" xfId="6896"/>
    <cellStyle name="20% - Accent4 2 3 6 3" xfId="6897"/>
    <cellStyle name="20% - Accent4 2 3 6 3 2" xfId="6898"/>
    <cellStyle name="20% - Accent4 2 3 6 3 3" xfId="51309"/>
    <cellStyle name="20% - Accent4 2 3 6 4" xfId="6899"/>
    <cellStyle name="20% - Accent4 2 3 6 5" xfId="6900"/>
    <cellStyle name="20% - Accent4 2 3 7" xfId="6901"/>
    <cellStyle name="20% - Accent4 2 3 7 2" xfId="6902"/>
    <cellStyle name="20% - Accent4 2 3 7 2 2" xfId="6903"/>
    <cellStyle name="20% - Accent4 2 3 7 2 3" xfId="51310"/>
    <cellStyle name="20% - Accent4 2 3 7 3" xfId="6904"/>
    <cellStyle name="20% - Accent4 2 3 7 4" xfId="6905"/>
    <cellStyle name="20% - Accent4 2 3 8" xfId="6906"/>
    <cellStyle name="20% - Accent4 2 3 8 2" xfId="6907"/>
    <cellStyle name="20% - Accent4 2 3 8 2 2" xfId="6908"/>
    <cellStyle name="20% - Accent4 2 3 8 2 3" xfId="51311"/>
    <cellStyle name="20% - Accent4 2 3 8 3" xfId="6909"/>
    <cellStyle name="20% - Accent4 2 3 8 4" xfId="6910"/>
    <cellStyle name="20% - Accent4 2 3 9" xfId="6911"/>
    <cellStyle name="20% - Accent4 2 3 9 2" xfId="6912"/>
    <cellStyle name="20% - Accent4 2 3 9 3" xfId="51312"/>
    <cellStyle name="20% - Accent4 2 4" xfId="6913"/>
    <cellStyle name="20% - Accent4 2 4 10" xfId="6914"/>
    <cellStyle name="20% - Accent4 2 4 2" xfId="6915"/>
    <cellStyle name="20% - Accent4 2 4 2 2" xfId="6916"/>
    <cellStyle name="20% - Accent4 2 4 2 2 2" xfId="6917"/>
    <cellStyle name="20% - Accent4 2 4 2 2 2 2" xfId="6918"/>
    <cellStyle name="20% - Accent4 2 4 2 2 2 2 2" xfId="6919"/>
    <cellStyle name="20% - Accent4 2 4 2 2 2 2 2 2" xfId="6920"/>
    <cellStyle name="20% - Accent4 2 4 2 2 2 2 2 3" xfId="51313"/>
    <cellStyle name="20% - Accent4 2 4 2 2 2 2 3" xfId="6921"/>
    <cellStyle name="20% - Accent4 2 4 2 2 2 2 4" xfId="6922"/>
    <cellStyle name="20% - Accent4 2 4 2 2 2 3" xfId="6923"/>
    <cellStyle name="20% - Accent4 2 4 2 2 2 3 2" xfId="6924"/>
    <cellStyle name="20% - Accent4 2 4 2 2 2 3 2 2" xfId="6925"/>
    <cellStyle name="20% - Accent4 2 4 2 2 2 3 2 3" xfId="51314"/>
    <cellStyle name="20% - Accent4 2 4 2 2 2 3 3" xfId="6926"/>
    <cellStyle name="20% - Accent4 2 4 2 2 2 3 4" xfId="6927"/>
    <cellStyle name="20% - Accent4 2 4 2 2 2 4" xfId="6928"/>
    <cellStyle name="20% - Accent4 2 4 2 2 2 4 2" xfId="6929"/>
    <cellStyle name="20% - Accent4 2 4 2 2 2 4 3" xfId="51315"/>
    <cellStyle name="20% - Accent4 2 4 2 2 2 5" xfId="6930"/>
    <cellStyle name="20% - Accent4 2 4 2 2 2 6" xfId="6931"/>
    <cellStyle name="20% - Accent4 2 4 2 2 3" xfId="6932"/>
    <cellStyle name="20% - Accent4 2 4 2 2 3 2" xfId="6933"/>
    <cellStyle name="20% - Accent4 2 4 2 2 3 2 2" xfId="6934"/>
    <cellStyle name="20% - Accent4 2 4 2 2 3 2 3" xfId="51316"/>
    <cellStyle name="20% - Accent4 2 4 2 2 3 3" xfId="6935"/>
    <cellStyle name="20% - Accent4 2 4 2 2 3 4" xfId="6936"/>
    <cellStyle name="20% - Accent4 2 4 2 2 4" xfId="6937"/>
    <cellStyle name="20% - Accent4 2 4 2 2 4 2" xfId="6938"/>
    <cellStyle name="20% - Accent4 2 4 2 2 4 2 2" xfId="6939"/>
    <cellStyle name="20% - Accent4 2 4 2 2 4 2 3" xfId="51317"/>
    <cellStyle name="20% - Accent4 2 4 2 2 4 3" xfId="6940"/>
    <cellStyle name="20% - Accent4 2 4 2 2 4 4" xfId="6941"/>
    <cellStyle name="20% - Accent4 2 4 2 2 5" xfId="6942"/>
    <cellStyle name="20% - Accent4 2 4 2 2 5 2" xfId="6943"/>
    <cellStyle name="20% - Accent4 2 4 2 2 5 3" xfId="51318"/>
    <cellStyle name="20% - Accent4 2 4 2 2 6" xfId="6944"/>
    <cellStyle name="20% - Accent4 2 4 2 2 7" xfId="6945"/>
    <cellStyle name="20% - Accent4 2 4 2 3" xfId="6946"/>
    <cellStyle name="20% - Accent4 2 4 2 3 2" xfId="6947"/>
    <cellStyle name="20% - Accent4 2 4 2 3 2 2" xfId="6948"/>
    <cellStyle name="20% - Accent4 2 4 2 3 2 2 2" xfId="6949"/>
    <cellStyle name="20% - Accent4 2 4 2 3 2 2 3" xfId="51319"/>
    <cellStyle name="20% - Accent4 2 4 2 3 2 3" xfId="6950"/>
    <cellStyle name="20% - Accent4 2 4 2 3 2 4" xfId="6951"/>
    <cellStyle name="20% - Accent4 2 4 2 3 3" xfId="6952"/>
    <cellStyle name="20% - Accent4 2 4 2 3 3 2" xfId="6953"/>
    <cellStyle name="20% - Accent4 2 4 2 3 3 2 2" xfId="6954"/>
    <cellStyle name="20% - Accent4 2 4 2 3 3 2 3" xfId="51320"/>
    <cellStyle name="20% - Accent4 2 4 2 3 3 3" xfId="6955"/>
    <cellStyle name="20% - Accent4 2 4 2 3 3 4" xfId="6956"/>
    <cellStyle name="20% - Accent4 2 4 2 3 4" xfId="6957"/>
    <cellStyle name="20% - Accent4 2 4 2 3 4 2" xfId="6958"/>
    <cellStyle name="20% - Accent4 2 4 2 3 4 3" xfId="51321"/>
    <cellStyle name="20% - Accent4 2 4 2 3 5" xfId="6959"/>
    <cellStyle name="20% - Accent4 2 4 2 3 6" xfId="6960"/>
    <cellStyle name="20% - Accent4 2 4 2 4" xfId="6961"/>
    <cellStyle name="20% - Accent4 2 4 2 4 2" xfId="6962"/>
    <cellStyle name="20% - Accent4 2 4 2 4 2 2" xfId="6963"/>
    <cellStyle name="20% - Accent4 2 4 2 4 2 3" xfId="51322"/>
    <cellStyle name="20% - Accent4 2 4 2 4 3" xfId="6964"/>
    <cellStyle name="20% - Accent4 2 4 2 4 4" xfId="6965"/>
    <cellStyle name="20% - Accent4 2 4 2 5" xfId="6966"/>
    <cellStyle name="20% - Accent4 2 4 2 5 2" xfId="6967"/>
    <cellStyle name="20% - Accent4 2 4 2 5 2 2" xfId="6968"/>
    <cellStyle name="20% - Accent4 2 4 2 5 2 3" xfId="51323"/>
    <cellStyle name="20% - Accent4 2 4 2 5 3" xfId="6969"/>
    <cellStyle name="20% - Accent4 2 4 2 5 4" xfId="6970"/>
    <cellStyle name="20% - Accent4 2 4 2 6" xfId="6971"/>
    <cellStyle name="20% - Accent4 2 4 2 6 2" xfId="6972"/>
    <cellStyle name="20% - Accent4 2 4 2 6 3" xfId="51324"/>
    <cellStyle name="20% - Accent4 2 4 2 7" xfId="6973"/>
    <cellStyle name="20% - Accent4 2 4 2 8" xfId="6974"/>
    <cellStyle name="20% - Accent4 2 4 3" xfId="6975"/>
    <cellStyle name="20% - Accent4 2 4 3 2" xfId="6976"/>
    <cellStyle name="20% - Accent4 2 4 3 2 2" xfId="6977"/>
    <cellStyle name="20% - Accent4 2 4 3 2 2 2" xfId="6978"/>
    <cellStyle name="20% - Accent4 2 4 3 2 2 2 2" xfId="6979"/>
    <cellStyle name="20% - Accent4 2 4 3 2 2 2 3" xfId="51325"/>
    <cellStyle name="20% - Accent4 2 4 3 2 2 3" xfId="6980"/>
    <cellStyle name="20% - Accent4 2 4 3 2 2 4" xfId="6981"/>
    <cellStyle name="20% - Accent4 2 4 3 2 3" xfId="6982"/>
    <cellStyle name="20% - Accent4 2 4 3 2 3 2" xfId="6983"/>
    <cellStyle name="20% - Accent4 2 4 3 2 3 2 2" xfId="6984"/>
    <cellStyle name="20% - Accent4 2 4 3 2 3 2 3" xfId="51326"/>
    <cellStyle name="20% - Accent4 2 4 3 2 3 3" xfId="6985"/>
    <cellStyle name="20% - Accent4 2 4 3 2 3 4" xfId="6986"/>
    <cellStyle name="20% - Accent4 2 4 3 2 4" xfId="6987"/>
    <cellStyle name="20% - Accent4 2 4 3 2 4 2" xfId="6988"/>
    <cellStyle name="20% - Accent4 2 4 3 2 4 3" xfId="51327"/>
    <cellStyle name="20% - Accent4 2 4 3 2 5" xfId="6989"/>
    <cellStyle name="20% - Accent4 2 4 3 2 6" xfId="6990"/>
    <cellStyle name="20% - Accent4 2 4 3 3" xfId="6991"/>
    <cellStyle name="20% - Accent4 2 4 3 3 2" xfId="6992"/>
    <cellStyle name="20% - Accent4 2 4 3 3 2 2" xfId="6993"/>
    <cellStyle name="20% - Accent4 2 4 3 3 2 3" xfId="51328"/>
    <cellStyle name="20% - Accent4 2 4 3 3 3" xfId="6994"/>
    <cellStyle name="20% - Accent4 2 4 3 3 4" xfId="6995"/>
    <cellStyle name="20% - Accent4 2 4 3 4" xfId="6996"/>
    <cellStyle name="20% - Accent4 2 4 3 4 2" xfId="6997"/>
    <cellStyle name="20% - Accent4 2 4 3 4 2 2" xfId="6998"/>
    <cellStyle name="20% - Accent4 2 4 3 4 2 3" xfId="51329"/>
    <cellStyle name="20% - Accent4 2 4 3 4 3" xfId="6999"/>
    <cellStyle name="20% - Accent4 2 4 3 4 4" xfId="7000"/>
    <cellStyle name="20% - Accent4 2 4 3 5" xfId="7001"/>
    <cellStyle name="20% - Accent4 2 4 3 5 2" xfId="7002"/>
    <cellStyle name="20% - Accent4 2 4 3 5 3" xfId="51330"/>
    <cellStyle name="20% - Accent4 2 4 3 6" xfId="7003"/>
    <cellStyle name="20% - Accent4 2 4 3 7" xfId="7004"/>
    <cellStyle name="20% - Accent4 2 4 4" xfId="7005"/>
    <cellStyle name="20% - Accent4 2 4 4 2" xfId="7006"/>
    <cellStyle name="20% - Accent4 2 4 4 2 2" xfId="7007"/>
    <cellStyle name="20% - Accent4 2 4 4 2 2 2" xfId="7008"/>
    <cellStyle name="20% - Accent4 2 4 4 2 2 3" xfId="51331"/>
    <cellStyle name="20% - Accent4 2 4 4 2 3" xfId="7009"/>
    <cellStyle name="20% - Accent4 2 4 4 2 4" xfId="7010"/>
    <cellStyle name="20% - Accent4 2 4 4 3" xfId="7011"/>
    <cellStyle name="20% - Accent4 2 4 4 3 2" xfId="7012"/>
    <cellStyle name="20% - Accent4 2 4 4 3 2 2" xfId="7013"/>
    <cellStyle name="20% - Accent4 2 4 4 3 2 3" xfId="51332"/>
    <cellStyle name="20% - Accent4 2 4 4 3 3" xfId="7014"/>
    <cellStyle name="20% - Accent4 2 4 4 3 4" xfId="7015"/>
    <cellStyle name="20% - Accent4 2 4 4 4" xfId="7016"/>
    <cellStyle name="20% - Accent4 2 4 4 4 2" xfId="7017"/>
    <cellStyle name="20% - Accent4 2 4 4 4 3" xfId="51333"/>
    <cellStyle name="20% - Accent4 2 4 4 5" xfId="7018"/>
    <cellStyle name="20% - Accent4 2 4 4 6" xfId="7019"/>
    <cellStyle name="20% - Accent4 2 4 5" xfId="7020"/>
    <cellStyle name="20% - Accent4 2 4 5 2" xfId="7021"/>
    <cellStyle name="20% - Accent4 2 4 5 2 2" xfId="7022"/>
    <cellStyle name="20% - Accent4 2 4 5 2 2 2" xfId="7023"/>
    <cellStyle name="20% - Accent4 2 4 5 2 2 3" xfId="51334"/>
    <cellStyle name="20% - Accent4 2 4 5 2 3" xfId="7024"/>
    <cellStyle name="20% - Accent4 2 4 5 2 4" xfId="7025"/>
    <cellStyle name="20% - Accent4 2 4 5 3" xfId="7026"/>
    <cellStyle name="20% - Accent4 2 4 5 3 2" xfId="7027"/>
    <cellStyle name="20% - Accent4 2 4 5 3 3" xfId="51335"/>
    <cellStyle name="20% - Accent4 2 4 5 4" xfId="7028"/>
    <cellStyle name="20% - Accent4 2 4 5 5" xfId="7029"/>
    <cellStyle name="20% - Accent4 2 4 6" xfId="7030"/>
    <cellStyle name="20% - Accent4 2 4 6 2" xfId="7031"/>
    <cellStyle name="20% - Accent4 2 4 6 2 2" xfId="7032"/>
    <cellStyle name="20% - Accent4 2 4 6 2 3" xfId="51336"/>
    <cellStyle name="20% - Accent4 2 4 6 3" xfId="7033"/>
    <cellStyle name="20% - Accent4 2 4 6 4" xfId="7034"/>
    <cellStyle name="20% - Accent4 2 4 7" xfId="7035"/>
    <cellStyle name="20% - Accent4 2 4 7 2" xfId="7036"/>
    <cellStyle name="20% - Accent4 2 4 7 2 2" xfId="7037"/>
    <cellStyle name="20% - Accent4 2 4 7 2 3" xfId="51337"/>
    <cellStyle name="20% - Accent4 2 4 7 3" xfId="7038"/>
    <cellStyle name="20% - Accent4 2 4 7 4" xfId="7039"/>
    <cellStyle name="20% - Accent4 2 4 8" xfId="7040"/>
    <cellStyle name="20% - Accent4 2 4 8 2" xfId="7041"/>
    <cellStyle name="20% - Accent4 2 4 8 3" xfId="51338"/>
    <cellStyle name="20% - Accent4 2 4 9" xfId="7042"/>
    <cellStyle name="20% - Accent4 2 5" xfId="7043"/>
    <cellStyle name="20% - Accent4 2 5 10" xfId="7044"/>
    <cellStyle name="20% - Accent4 2 5 2" xfId="7045"/>
    <cellStyle name="20% - Accent4 2 5 2 2" xfId="7046"/>
    <cellStyle name="20% - Accent4 2 5 2 2 2" xfId="7047"/>
    <cellStyle name="20% - Accent4 2 5 2 2 2 2" xfId="7048"/>
    <cellStyle name="20% - Accent4 2 5 2 2 2 2 2" xfId="7049"/>
    <cellStyle name="20% - Accent4 2 5 2 2 2 2 2 2" xfId="7050"/>
    <cellStyle name="20% - Accent4 2 5 2 2 2 2 2 3" xfId="51339"/>
    <cellStyle name="20% - Accent4 2 5 2 2 2 2 3" xfId="7051"/>
    <cellStyle name="20% - Accent4 2 5 2 2 2 2 4" xfId="7052"/>
    <cellStyle name="20% - Accent4 2 5 2 2 2 3" xfId="7053"/>
    <cellStyle name="20% - Accent4 2 5 2 2 2 3 2" xfId="7054"/>
    <cellStyle name="20% - Accent4 2 5 2 2 2 3 2 2" xfId="7055"/>
    <cellStyle name="20% - Accent4 2 5 2 2 2 3 2 3" xfId="51340"/>
    <cellStyle name="20% - Accent4 2 5 2 2 2 3 3" xfId="7056"/>
    <cellStyle name="20% - Accent4 2 5 2 2 2 3 4" xfId="7057"/>
    <cellStyle name="20% - Accent4 2 5 2 2 2 4" xfId="7058"/>
    <cellStyle name="20% - Accent4 2 5 2 2 2 4 2" xfId="7059"/>
    <cellStyle name="20% - Accent4 2 5 2 2 2 4 3" xfId="51341"/>
    <cellStyle name="20% - Accent4 2 5 2 2 2 5" xfId="7060"/>
    <cellStyle name="20% - Accent4 2 5 2 2 2 6" xfId="7061"/>
    <cellStyle name="20% - Accent4 2 5 2 2 3" xfId="7062"/>
    <cellStyle name="20% - Accent4 2 5 2 2 3 2" xfId="7063"/>
    <cellStyle name="20% - Accent4 2 5 2 2 3 2 2" xfId="7064"/>
    <cellStyle name="20% - Accent4 2 5 2 2 3 2 3" xfId="51342"/>
    <cellStyle name="20% - Accent4 2 5 2 2 3 3" xfId="7065"/>
    <cellStyle name="20% - Accent4 2 5 2 2 3 4" xfId="7066"/>
    <cellStyle name="20% - Accent4 2 5 2 2 4" xfId="7067"/>
    <cellStyle name="20% - Accent4 2 5 2 2 4 2" xfId="7068"/>
    <cellStyle name="20% - Accent4 2 5 2 2 4 2 2" xfId="7069"/>
    <cellStyle name="20% - Accent4 2 5 2 2 4 2 3" xfId="51343"/>
    <cellStyle name="20% - Accent4 2 5 2 2 4 3" xfId="7070"/>
    <cellStyle name="20% - Accent4 2 5 2 2 4 4" xfId="7071"/>
    <cellStyle name="20% - Accent4 2 5 2 2 5" xfId="7072"/>
    <cellStyle name="20% - Accent4 2 5 2 2 5 2" xfId="7073"/>
    <cellStyle name="20% - Accent4 2 5 2 2 5 3" xfId="51344"/>
    <cellStyle name="20% - Accent4 2 5 2 2 6" xfId="7074"/>
    <cellStyle name="20% - Accent4 2 5 2 2 7" xfId="7075"/>
    <cellStyle name="20% - Accent4 2 5 2 3" xfId="7076"/>
    <cellStyle name="20% - Accent4 2 5 2 3 2" xfId="7077"/>
    <cellStyle name="20% - Accent4 2 5 2 3 2 2" xfId="7078"/>
    <cellStyle name="20% - Accent4 2 5 2 3 2 2 2" xfId="7079"/>
    <cellStyle name="20% - Accent4 2 5 2 3 2 2 3" xfId="51345"/>
    <cellStyle name="20% - Accent4 2 5 2 3 2 3" xfId="7080"/>
    <cellStyle name="20% - Accent4 2 5 2 3 2 4" xfId="7081"/>
    <cellStyle name="20% - Accent4 2 5 2 3 3" xfId="7082"/>
    <cellStyle name="20% - Accent4 2 5 2 3 3 2" xfId="7083"/>
    <cellStyle name="20% - Accent4 2 5 2 3 3 2 2" xfId="7084"/>
    <cellStyle name="20% - Accent4 2 5 2 3 3 2 3" xfId="51346"/>
    <cellStyle name="20% - Accent4 2 5 2 3 3 3" xfId="7085"/>
    <cellStyle name="20% - Accent4 2 5 2 3 3 4" xfId="7086"/>
    <cellStyle name="20% - Accent4 2 5 2 3 4" xfId="7087"/>
    <cellStyle name="20% - Accent4 2 5 2 3 4 2" xfId="7088"/>
    <cellStyle name="20% - Accent4 2 5 2 3 4 3" xfId="51347"/>
    <cellStyle name="20% - Accent4 2 5 2 3 5" xfId="7089"/>
    <cellStyle name="20% - Accent4 2 5 2 3 6" xfId="7090"/>
    <cellStyle name="20% - Accent4 2 5 2 4" xfId="7091"/>
    <cellStyle name="20% - Accent4 2 5 2 4 2" xfId="7092"/>
    <cellStyle name="20% - Accent4 2 5 2 4 2 2" xfId="7093"/>
    <cellStyle name="20% - Accent4 2 5 2 4 2 3" xfId="51348"/>
    <cellStyle name="20% - Accent4 2 5 2 4 3" xfId="7094"/>
    <cellStyle name="20% - Accent4 2 5 2 4 4" xfId="7095"/>
    <cellStyle name="20% - Accent4 2 5 2 5" xfId="7096"/>
    <cellStyle name="20% - Accent4 2 5 2 5 2" xfId="7097"/>
    <cellStyle name="20% - Accent4 2 5 2 5 2 2" xfId="7098"/>
    <cellStyle name="20% - Accent4 2 5 2 5 2 3" xfId="51349"/>
    <cellStyle name="20% - Accent4 2 5 2 5 3" xfId="7099"/>
    <cellStyle name="20% - Accent4 2 5 2 5 4" xfId="7100"/>
    <cellStyle name="20% - Accent4 2 5 2 6" xfId="7101"/>
    <cellStyle name="20% - Accent4 2 5 2 6 2" xfId="7102"/>
    <cellStyle name="20% - Accent4 2 5 2 6 3" xfId="51350"/>
    <cellStyle name="20% - Accent4 2 5 2 7" xfId="7103"/>
    <cellStyle name="20% - Accent4 2 5 2 8" xfId="7104"/>
    <cellStyle name="20% - Accent4 2 5 3" xfId="7105"/>
    <cellStyle name="20% - Accent4 2 5 3 2" xfId="7106"/>
    <cellStyle name="20% - Accent4 2 5 3 2 2" xfId="7107"/>
    <cellStyle name="20% - Accent4 2 5 3 2 2 2" xfId="7108"/>
    <cellStyle name="20% - Accent4 2 5 3 2 2 2 2" xfId="7109"/>
    <cellStyle name="20% - Accent4 2 5 3 2 2 2 3" xfId="51351"/>
    <cellStyle name="20% - Accent4 2 5 3 2 2 3" xfId="7110"/>
    <cellStyle name="20% - Accent4 2 5 3 2 2 4" xfId="7111"/>
    <cellStyle name="20% - Accent4 2 5 3 2 3" xfId="7112"/>
    <cellStyle name="20% - Accent4 2 5 3 2 3 2" xfId="7113"/>
    <cellStyle name="20% - Accent4 2 5 3 2 3 2 2" xfId="7114"/>
    <cellStyle name="20% - Accent4 2 5 3 2 3 2 3" xfId="51352"/>
    <cellStyle name="20% - Accent4 2 5 3 2 3 3" xfId="7115"/>
    <cellStyle name="20% - Accent4 2 5 3 2 3 4" xfId="7116"/>
    <cellStyle name="20% - Accent4 2 5 3 2 4" xfId="7117"/>
    <cellStyle name="20% - Accent4 2 5 3 2 4 2" xfId="7118"/>
    <cellStyle name="20% - Accent4 2 5 3 2 4 3" xfId="51353"/>
    <cellStyle name="20% - Accent4 2 5 3 2 5" xfId="7119"/>
    <cellStyle name="20% - Accent4 2 5 3 2 6" xfId="7120"/>
    <cellStyle name="20% - Accent4 2 5 3 3" xfId="7121"/>
    <cellStyle name="20% - Accent4 2 5 3 3 2" xfId="7122"/>
    <cellStyle name="20% - Accent4 2 5 3 3 2 2" xfId="7123"/>
    <cellStyle name="20% - Accent4 2 5 3 3 2 3" xfId="51354"/>
    <cellStyle name="20% - Accent4 2 5 3 3 3" xfId="7124"/>
    <cellStyle name="20% - Accent4 2 5 3 3 4" xfId="7125"/>
    <cellStyle name="20% - Accent4 2 5 3 4" xfId="7126"/>
    <cellStyle name="20% - Accent4 2 5 3 4 2" xfId="7127"/>
    <cellStyle name="20% - Accent4 2 5 3 4 2 2" xfId="7128"/>
    <cellStyle name="20% - Accent4 2 5 3 4 2 3" xfId="51355"/>
    <cellStyle name="20% - Accent4 2 5 3 4 3" xfId="7129"/>
    <cellStyle name="20% - Accent4 2 5 3 4 4" xfId="7130"/>
    <cellStyle name="20% - Accent4 2 5 3 5" xfId="7131"/>
    <cellStyle name="20% - Accent4 2 5 3 5 2" xfId="7132"/>
    <cellStyle name="20% - Accent4 2 5 3 5 3" xfId="51356"/>
    <cellStyle name="20% - Accent4 2 5 3 6" xfId="7133"/>
    <cellStyle name="20% - Accent4 2 5 3 7" xfId="7134"/>
    <cellStyle name="20% - Accent4 2 5 4" xfId="7135"/>
    <cellStyle name="20% - Accent4 2 5 4 2" xfId="7136"/>
    <cellStyle name="20% - Accent4 2 5 4 2 2" xfId="7137"/>
    <cellStyle name="20% - Accent4 2 5 4 2 2 2" xfId="7138"/>
    <cellStyle name="20% - Accent4 2 5 4 2 2 3" xfId="51357"/>
    <cellStyle name="20% - Accent4 2 5 4 2 3" xfId="7139"/>
    <cellStyle name="20% - Accent4 2 5 4 2 4" xfId="7140"/>
    <cellStyle name="20% - Accent4 2 5 4 3" xfId="7141"/>
    <cellStyle name="20% - Accent4 2 5 4 3 2" xfId="7142"/>
    <cellStyle name="20% - Accent4 2 5 4 3 2 2" xfId="7143"/>
    <cellStyle name="20% - Accent4 2 5 4 3 2 3" xfId="51358"/>
    <cellStyle name="20% - Accent4 2 5 4 3 3" xfId="7144"/>
    <cellStyle name="20% - Accent4 2 5 4 3 4" xfId="7145"/>
    <cellStyle name="20% - Accent4 2 5 4 4" xfId="7146"/>
    <cellStyle name="20% - Accent4 2 5 4 4 2" xfId="7147"/>
    <cellStyle name="20% - Accent4 2 5 4 4 3" xfId="51359"/>
    <cellStyle name="20% - Accent4 2 5 4 5" xfId="7148"/>
    <cellStyle name="20% - Accent4 2 5 4 6" xfId="7149"/>
    <cellStyle name="20% - Accent4 2 5 5" xfId="7150"/>
    <cellStyle name="20% - Accent4 2 5 5 2" xfId="7151"/>
    <cellStyle name="20% - Accent4 2 5 5 2 2" xfId="7152"/>
    <cellStyle name="20% - Accent4 2 5 5 2 2 2" xfId="7153"/>
    <cellStyle name="20% - Accent4 2 5 5 2 2 3" xfId="51360"/>
    <cellStyle name="20% - Accent4 2 5 5 2 3" xfId="7154"/>
    <cellStyle name="20% - Accent4 2 5 5 2 4" xfId="7155"/>
    <cellStyle name="20% - Accent4 2 5 5 3" xfId="7156"/>
    <cellStyle name="20% - Accent4 2 5 5 3 2" xfId="7157"/>
    <cellStyle name="20% - Accent4 2 5 5 3 3" xfId="51361"/>
    <cellStyle name="20% - Accent4 2 5 5 4" xfId="7158"/>
    <cellStyle name="20% - Accent4 2 5 5 5" xfId="7159"/>
    <cellStyle name="20% - Accent4 2 5 6" xfId="7160"/>
    <cellStyle name="20% - Accent4 2 5 6 2" xfId="7161"/>
    <cellStyle name="20% - Accent4 2 5 6 2 2" xfId="7162"/>
    <cellStyle name="20% - Accent4 2 5 6 2 3" xfId="51362"/>
    <cellStyle name="20% - Accent4 2 5 6 3" xfId="7163"/>
    <cellStyle name="20% - Accent4 2 5 6 4" xfId="7164"/>
    <cellStyle name="20% - Accent4 2 5 7" xfId="7165"/>
    <cellStyle name="20% - Accent4 2 5 7 2" xfId="7166"/>
    <cellStyle name="20% - Accent4 2 5 7 2 2" xfId="7167"/>
    <cellStyle name="20% - Accent4 2 5 7 2 3" xfId="51363"/>
    <cellStyle name="20% - Accent4 2 5 7 3" xfId="7168"/>
    <cellStyle name="20% - Accent4 2 5 7 4" xfId="7169"/>
    <cellStyle name="20% - Accent4 2 5 8" xfId="7170"/>
    <cellStyle name="20% - Accent4 2 5 8 2" xfId="7171"/>
    <cellStyle name="20% - Accent4 2 5 8 3" xfId="51364"/>
    <cellStyle name="20% - Accent4 2 5 9" xfId="7172"/>
    <cellStyle name="20% - Accent4 2 6" xfId="7173"/>
    <cellStyle name="20% - Accent4 2 6 10" xfId="7174"/>
    <cellStyle name="20% - Accent4 2 6 2" xfId="7175"/>
    <cellStyle name="20% - Accent4 2 6 2 2" xfId="7176"/>
    <cellStyle name="20% - Accent4 2 6 2 2 2" xfId="7177"/>
    <cellStyle name="20% - Accent4 2 6 2 2 2 2" xfId="7178"/>
    <cellStyle name="20% - Accent4 2 6 2 2 2 2 2" xfId="7179"/>
    <cellStyle name="20% - Accent4 2 6 2 2 2 2 2 2" xfId="7180"/>
    <cellStyle name="20% - Accent4 2 6 2 2 2 2 2 3" xfId="51365"/>
    <cellStyle name="20% - Accent4 2 6 2 2 2 2 3" xfId="7181"/>
    <cellStyle name="20% - Accent4 2 6 2 2 2 2 4" xfId="7182"/>
    <cellStyle name="20% - Accent4 2 6 2 2 2 3" xfId="7183"/>
    <cellStyle name="20% - Accent4 2 6 2 2 2 3 2" xfId="7184"/>
    <cellStyle name="20% - Accent4 2 6 2 2 2 3 2 2" xfId="7185"/>
    <cellStyle name="20% - Accent4 2 6 2 2 2 3 2 3" xfId="51366"/>
    <cellStyle name="20% - Accent4 2 6 2 2 2 3 3" xfId="7186"/>
    <cellStyle name="20% - Accent4 2 6 2 2 2 3 4" xfId="7187"/>
    <cellStyle name="20% - Accent4 2 6 2 2 2 4" xfId="7188"/>
    <cellStyle name="20% - Accent4 2 6 2 2 2 4 2" xfId="7189"/>
    <cellStyle name="20% - Accent4 2 6 2 2 2 4 3" xfId="51367"/>
    <cellStyle name="20% - Accent4 2 6 2 2 2 5" xfId="7190"/>
    <cellStyle name="20% - Accent4 2 6 2 2 2 6" xfId="7191"/>
    <cellStyle name="20% - Accent4 2 6 2 2 3" xfId="7192"/>
    <cellStyle name="20% - Accent4 2 6 2 2 3 2" xfId="7193"/>
    <cellStyle name="20% - Accent4 2 6 2 2 3 2 2" xfId="7194"/>
    <cellStyle name="20% - Accent4 2 6 2 2 3 2 3" xfId="51368"/>
    <cellStyle name="20% - Accent4 2 6 2 2 3 3" xfId="7195"/>
    <cellStyle name="20% - Accent4 2 6 2 2 3 4" xfId="7196"/>
    <cellStyle name="20% - Accent4 2 6 2 2 4" xfId="7197"/>
    <cellStyle name="20% - Accent4 2 6 2 2 4 2" xfId="7198"/>
    <cellStyle name="20% - Accent4 2 6 2 2 4 2 2" xfId="7199"/>
    <cellStyle name="20% - Accent4 2 6 2 2 4 2 3" xfId="51369"/>
    <cellStyle name="20% - Accent4 2 6 2 2 4 3" xfId="7200"/>
    <cellStyle name="20% - Accent4 2 6 2 2 4 4" xfId="7201"/>
    <cellStyle name="20% - Accent4 2 6 2 2 5" xfId="7202"/>
    <cellStyle name="20% - Accent4 2 6 2 2 5 2" xfId="7203"/>
    <cellStyle name="20% - Accent4 2 6 2 2 5 3" xfId="51370"/>
    <cellStyle name="20% - Accent4 2 6 2 2 6" xfId="7204"/>
    <cellStyle name="20% - Accent4 2 6 2 2 7" xfId="7205"/>
    <cellStyle name="20% - Accent4 2 6 2 3" xfId="7206"/>
    <cellStyle name="20% - Accent4 2 6 2 3 2" xfId="7207"/>
    <cellStyle name="20% - Accent4 2 6 2 3 2 2" xfId="7208"/>
    <cellStyle name="20% - Accent4 2 6 2 3 2 2 2" xfId="7209"/>
    <cellStyle name="20% - Accent4 2 6 2 3 2 2 3" xfId="51371"/>
    <cellStyle name="20% - Accent4 2 6 2 3 2 3" xfId="7210"/>
    <cellStyle name="20% - Accent4 2 6 2 3 2 4" xfId="7211"/>
    <cellStyle name="20% - Accent4 2 6 2 3 3" xfId="7212"/>
    <cellStyle name="20% - Accent4 2 6 2 3 3 2" xfId="7213"/>
    <cellStyle name="20% - Accent4 2 6 2 3 3 2 2" xfId="7214"/>
    <cellStyle name="20% - Accent4 2 6 2 3 3 2 3" xfId="51372"/>
    <cellStyle name="20% - Accent4 2 6 2 3 3 3" xfId="7215"/>
    <cellStyle name="20% - Accent4 2 6 2 3 3 4" xfId="7216"/>
    <cellStyle name="20% - Accent4 2 6 2 3 4" xfId="7217"/>
    <cellStyle name="20% - Accent4 2 6 2 3 4 2" xfId="7218"/>
    <cellStyle name="20% - Accent4 2 6 2 3 4 3" xfId="51373"/>
    <cellStyle name="20% - Accent4 2 6 2 3 5" xfId="7219"/>
    <cellStyle name="20% - Accent4 2 6 2 3 6" xfId="7220"/>
    <cellStyle name="20% - Accent4 2 6 2 4" xfId="7221"/>
    <cellStyle name="20% - Accent4 2 6 2 4 2" xfId="7222"/>
    <cellStyle name="20% - Accent4 2 6 2 4 2 2" xfId="7223"/>
    <cellStyle name="20% - Accent4 2 6 2 4 2 3" xfId="51374"/>
    <cellStyle name="20% - Accent4 2 6 2 4 3" xfId="7224"/>
    <cellStyle name="20% - Accent4 2 6 2 4 4" xfId="7225"/>
    <cellStyle name="20% - Accent4 2 6 2 5" xfId="7226"/>
    <cellStyle name="20% - Accent4 2 6 2 5 2" xfId="7227"/>
    <cellStyle name="20% - Accent4 2 6 2 5 2 2" xfId="7228"/>
    <cellStyle name="20% - Accent4 2 6 2 5 2 3" xfId="51375"/>
    <cellStyle name="20% - Accent4 2 6 2 5 3" xfId="7229"/>
    <cellStyle name="20% - Accent4 2 6 2 5 4" xfId="7230"/>
    <cellStyle name="20% - Accent4 2 6 2 6" xfId="7231"/>
    <cellStyle name="20% - Accent4 2 6 2 6 2" xfId="7232"/>
    <cellStyle name="20% - Accent4 2 6 2 6 3" xfId="51376"/>
    <cellStyle name="20% - Accent4 2 6 2 7" xfId="7233"/>
    <cellStyle name="20% - Accent4 2 6 2 8" xfId="7234"/>
    <cellStyle name="20% - Accent4 2 6 3" xfId="7235"/>
    <cellStyle name="20% - Accent4 2 6 3 2" xfId="7236"/>
    <cellStyle name="20% - Accent4 2 6 3 2 2" xfId="7237"/>
    <cellStyle name="20% - Accent4 2 6 3 2 2 2" xfId="7238"/>
    <cellStyle name="20% - Accent4 2 6 3 2 2 2 2" xfId="7239"/>
    <cellStyle name="20% - Accent4 2 6 3 2 2 2 3" xfId="51377"/>
    <cellStyle name="20% - Accent4 2 6 3 2 2 3" xfId="7240"/>
    <cellStyle name="20% - Accent4 2 6 3 2 2 4" xfId="7241"/>
    <cellStyle name="20% - Accent4 2 6 3 2 3" xfId="7242"/>
    <cellStyle name="20% - Accent4 2 6 3 2 3 2" xfId="7243"/>
    <cellStyle name="20% - Accent4 2 6 3 2 3 2 2" xfId="7244"/>
    <cellStyle name="20% - Accent4 2 6 3 2 3 2 3" xfId="51378"/>
    <cellStyle name="20% - Accent4 2 6 3 2 3 3" xfId="7245"/>
    <cellStyle name="20% - Accent4 2 6 3 2 3 4" xfId="7246"/>
    <cellStyle name="20% - Accent4 2 6 3 2 4" xfId="7247"/>
    <cellStyle name="20% - Accent4 2 6 3 2 4 2" xfId="7248"/>
    <cellStyle name="20% - Accent4 2 6 3 2 4 3" xfId="51379"/>
    <cellStyle name="20% - Accent4 2 6 3 2 5" xfId="7249"/>
    <cellStyle name="20% - Accent4 2 6 3 2 6" xfId="7250"/>
    <cellStyle name="20% - Accent4 2 6 3 3" xfId="7251"/>
    <cellStyle name="20% - Accent4 2 6 3 3 2" xfId="7252"/>
    <cellStyle name="20% - Accent4 2 6 3 3 2 2" xfId="7253"/>
    <cellStyle name="20% - Accent4 2 6 3 3 2 3" xfId="51380"/>
    <cellStyle name="20% - Accent4 2 6 3 3 3" xfId="7254"/>
    <cellStyle name="20% - Accent4 2 6 3 3 4" xfId="7255"/>
    <cellStyle name="20% - Accent4 2 6 3 4" xfId="7256"/>
    <cellStyle name="20% - Accent4 2 6 3 4 2" xfId="7257"/>
    <cellStyle name="20% - Accent4 2 6 3 4 2 2" xfId="7258"/>
    <cellStyle name="20% - Accent4 2 6 3 4 2 3" xfId="51381"/>
    <cellStyle name="20% - Accent4 2 6 3 4 3" xfId="7259"/>
    <cellStyle name="20% - Accent4 2 6 3 4 4" xfId="7260"/>
    <cellStyle name="20% - Accent4 2 6 3 5" xfId="7261"/>
    <cellStyle name="20% - Accent4 2 6 3 5 2" xfId="7262"/>
    <cellStyle name="20% - Accent4 2 6 3 5 3" xfId="51382"/>
    <cellStyle name="20% - Accent4 2 6 3 6" xfId="7263"/>
    <cellStyle name="20% - Accent4 2 6 3 7" xfId="7264"/>
    <cellStyle name="20% - Accent4 2 6 4" xfId="7265"/>
    <cellStyle name="20% - Accent4 2 6 4 2" xfId="7266"/>
    <cellStyle name="20% - Accent4 2 6 4 2 2" xfId="7267"/>
    <cellStyle name="20% - Accent4 2 6 4 2 2 2" xfId="7268"/>
    <cellStyle name="20% - Accent4 2 6 4 2 2 3" xfId="51383"/>
    <cellStyle name="20% - Accent4 2 6 4 2 3" xfId="7269"/>
    <cellStyle name="20% - Accent4 2 6 4 2 4" xfId="7270"/>
    <cellStyle name="20% - Accent4 2 6 4 3" xfId="7271"/>
    <cellStyle name="20% - Accent4 2 6 4 3 2" xfId="7272"/>
    <cellStyle name="20% - Accent4 2 6 4 3 2 2" xfId="7273"/>
    <cellStyle name="20% - Accent4 2 6 4 3 2 3" xfId="51384"/>
    <cellStyle name="20% - Accent4 2 6 4 3 3" xfId="7274"/>
    <cellStyle name="20% - Accent4 2 6 4 3 4" xfId="7275"/>
    <cellStyle name="20% - Accent4 2 6 4 4" xfId="7276"/>
    <cellStyle name="20% - Accent4 2 6 4 4 2" xfId="7277"/>
    <cellStyle name="20% - Accent4 2 6 4 4 3" xfId="51385"/>
    <cellStyle name="20% - Accent4 2 6 4 5" xfId="7278"/>
    <cellStyle name="20% - Accent4 2 6 4 6" xfId="7279"/>
    <cellStyle name="20% - Accent4 2 6 5" xfId="7280"/>
    <cellStyle name="20% - Accent4 2 6 5 2" xfId="7281"/>
    <cellStyle name="20% - Accent4 2 6 5 2 2" xfId="7282"/>
    <cellStyle name="20% - Accent4 2 6 5 2 2 2" xfId="7283"/>
    <cellStyle name="20% - Accent4 2 6 5 2 2 3" xfId="51386"/>
    <cellStyle name="20% - Accent4 2 6 5 2 3" xfId="7284"/>
    <cellStyle name="20% - Accent4 2 6 5 2 4" xfId="7285"/>
    <cellStyle name="20% - Accent4 2 6 5 3" xfId="7286"/>
    <cellStyle name="20% - Accent4 2 6 5 3 2" xfId="7287"/>
    <cellStyle name="20% - Accent4 2 6 5 3 3" xfId="51387"/>
    <cellStyle name="20% - Accent4 2 6 5 4" xfId="7288"/>
    <cellStyle name="20% - Accent4 2 6 5 5" xfId="7289"/>
    <cellStyle name="20% - Accent4 2 6 6" xfId="7290"/>
    <cellStyle name="20% - Accent4 2 6 6 2" xfId="7291"/>
    <cellStyle name="20% - Accent4 2 6 6 2 2" xfId="7292"/>
    <cellStyle name="20% - Accent4 2 6 6 2 3" xfId="51388"/>
    <cellStyle name="20% - Accent4 2 6 6 3" xfId="7293"/>
    <cellStyle name="20% - Accent4 2 6 6 4" xfId="7294"/>
    <cellStyle name="20% - Accent4 2 6 7" xfId="7295"/>
    <cellStyle name="20% - Accent4 2 6 7 2" xfId="7296"/>
    <cellStyle name="20% - Accent4 2 6 7 2 2" xfId="7297"/>
    <cellStyle name="20% - Accent4 2 6 7 2 3" xfId="51389"/>
    <cellStyle name="20% - Accent4 2 6 7 3" xfId="7298"/>
    <cellStyle name="20% - Accent4 2 6 7 4" xfId="7299"/>
    <cellStyle name="20% - Accent4 2 6 8" xfId="7300"/>
    <cellStyle name="20% - Accent4 2 6 8 2" xfId="7301"/>
    <cellStyle name="20% - Accent4 2 6 8 3" xfId="51390"/>
    <cellStyle name="20% - Accent4 2 6 9" xfId="7302"/>
    <cellStyle name="20% - Accent4 2 7" xfId="7303"/>
    <cellStyle name="20% - Accent4 2 7 2" xfId="7304"/>
    <cellStyle name="20% - Accent4 2 7 2 2" xfId="7305"/>
    <cellStyle name="20% - Accent4 2 7 2 2 2" xfId="7306"/>
    <cellStyle name="20% - Accent4 2 7 2 2 2 2" xfId="7307"/>
    <cellStyle name="20% - Accent4 2 7 2 2 2 2 2" xfId="7308"/>
    <cellStyle name="20% - Accent4 2 7 2 2 2 2 3" xfId="51391"/>
    <cellStyle name="20% - Accent4 2 7 2 2 2 3" xfId="7309"/>
    <cellStyle name="20% - Accent4 2 7 2 2 2 4" xfId="7310"/>
    <cellStyle name="20% - Accent4 2 7 2 2 3" xfId="7311"/>
    <cellStyle name="20% - Accent4 2 7 2 2 3 2" xfId="7312"/>
    <cellStyle name="20% - Accent4 2 7 2 2 3 2 2" xfId="7313"/>
    <cellStyle name="20% - Accent4 2 7 2 2 3 2 3" xfId="51392"/>
    <cellStyle name="20% - Accent4 2 7 2 2 3 3" xfId="7314"/>
    <cellStyle name="20% - Accent4 2 7 2 2 3 4" xfId="7315"/>
    <cellStyle name="20% - Accent4 2 7 2 2 4" xfId="7316"/>
    <cellStyle name="20% - Accent4 2 7 2 2 4 2" xfId="7317"/>
    <cellStyle name="20% - Accent4 2 7 2 2 4 3" xfId="51393"/>
    <cellStyle name="20% - Accent4 2 7 2 2 5" xfId="7318"/>
    <cellStyle name="20% - Accent4 2 7 2 2 6" xfId="7319"/>
    <cellStyle name="20% - Accent4 2 7 2 3" xfId="7320"/>
    <cellStyle name="20% - Accent4 2 7 2 3 2" xfId="7321"/>
    <cellStyle name="20% - Accent4 2 7 2 3 2 2" xfId="7322"/>
    <cellStyle name="20% - Accent4 2 7 2 3 2 3" xfId="51394"/>
    <cellStyle name="20% - Accent4 2 7 2 3 3" xfId="7323"/>
    <cellStyle name="20% - Accent4 2 7 2 3 4" xfId="7324"/>
    <cellStyle name="20% - Accent4 2 7 2 4" xfId="7325"/>
    <cellStyle name="20% - Accent4 2 7 2 4 2" xfId="7326"/>
    <cellStyle name="20% - Accent4 2 7 2 4 2 2" xfId="7327"/>
    <cellStyle name="20% - Accent4 2 7 2 4 2 3" xfId="51395"/>
    <cellStyle name="20% - Accent4 2 7 2 4 3" xfId="7328"/>
    <cellStyle name="20% - Accent4 2 7 2 4 4" xfId="7329"/>
    <cellStyle name="20% - Accent4 2 7 2 5" xfId="7330"/>
    <cellStyle name="20% - Accent4 2 7 2 5 2" xfId="7331"/>
    <cellStyle name="20% - Accent4 2 7 2 5 3" xfId="51396"/>
    <cellStyle name="20% - Accent4 2 7 2 6" xfId="7332"/>
    <cellStyle name="20% - Accent4 2 7 2 7" xfId="7333"/>
    <cellStyle name="20% - Accent4 2 7 3" xfId="7334"/>
    <cellStyle name="20% - Accent4 2 7 3 2" xfId="7335"/>
    <cellStyle name="20% - Accent4 2 7 3 2 2" xfId="7336"/>
    <cellStyle name="20% - Accent4 2 7 3 2 2 2" xfId="7337"/>
    <cellStyle name="20% - Accent4 2 7 3 2 2 3" xfId="51397"/>
    <cellStyle name="20% - Accent4 2 7 3 2 3" xfId="7338"/>
    <cellStyle name="20% - Accent4 2 7 3 2 4" xfId="7339"/>
    <cellStyle name="20% - Accent4 2 7 3 3" xfId="7340"/>
    <cellStyle name="20% - Accent4 2 7 3 3 2" xfId="7341"/>
    <cellStyle name="20% - Accent4 2 7 3 3 2 2" xfId="7342"/>
    <cellStyle name="20% - Accent4 2 7 3 3 2 3" xfId="51398"/>
    <cellStyle name="20% - Accent4 2 7 3 3 3" xfId="7343"/>
    <cellStyle name="20% - Accent4 2 7 3 3 4" xfId="7344"/>
    <cellStyle name="20% - Accent4 2 7 3 4" xfId="7345"/>
    <cellStyle name="20% - Accent4 2 7 3 4 2" xfId="7346"/>
    <cellStyle name="20% - Accent4 2 7 3 4 3" xfId="51399"/>
    <cellStyle name="20% - Accent4 2 7 3 5" xfId="7347"/>
    <cellStyle name="20% - Accent4 2 7 3 6" xfId="7348"/>
    <cellStyle name="20% - Accent4 2 7 4" xfId="7349"/>
    <cellStyle name="20% - Accent4 2 7 4 2" xfId="7350"/>
    <cellStyle name="20% - Accent4 2 7 4 2 2" xfId="7351"/>
    <cellStyle name="20% - Accent4 2 7 4 2 3" xfId="51400"/>
    <cellStyle name="20% - Accent4 2 7 4 3" xfId="7352"/>
    <cellStyle name="20% - Accent4 2 7 4 4" xfId="7353"/>
    <cellStyle name="20% - Accent4 2 7 5" xfId="7354"/>
    <cellStyle name="20% - Accent4 2 7 5 2" xfId="7355"/>
    <cellStyle name="20% - Accent4 2 7 5 2 2" xfId="7356"/>
    <cellStyle name="20% - Accent4 2 7 5 2 3" xfId="51401"/>
    <cellStyle name="20% - Accent4 2 7 5 3" xfId="7357"/>
    <cellStyle name="20% - Accent4 2 7 5 4" xfId="7358"/>
    <cellStyle name="20% - Accent4 2 7 6" xfId="7359"/>
    <cellStyle name="20% - Accent4 2 7 6 2" xfId="7360"/>
    <cellStyle name="20% - Accent4 2 7 6 3" xfId="51402"/>
    <cellStyle name="20% - Accent4 2 7 7" xfId="7361"/>
    <cellStyle name="20% - Accent4 2 7 8" xfId="7362"/>
    <cellStyle name="20% - Accent4 2 8" xfId="7363"/>
    <cellStyle name="20% - Accent4 2 8 2" xfId="7364"/>
    <cellStyle name="20% - Accent4 2 8 2 2" xfId="7365"/>
    <cellStyle name="20% - Accent4 2 8 2 2 2" xfId="7366"/>
    <cellStyle name="20% - Accent4 2 8 2 2 2 2" xfId="7367"/>
    <cellStyle name="20% - Accent4 2 8 2 2 2 3" xfId="51403"/>
    <cellStyle name="20% - Accent4 2 8 2 2 3" xfId="7368"/>
    <cellStyle name="20% - Accent4 2 8 2 2 4" xfId="7369"/>
    <cellStyle name="20% - Accent4 2 8 2 3" xfId="7370"/>
    <cellStyle name="20% - Accent4 2 8 2 3 2" xfId="7371"/>
    <cellStyle name="20% - Accent4 2 8 2 3 2 2" xfId="7372"/>
    <cellStyle name="20% - Accent4 2 8 2 3 2 3" xfId="51404"/>
    <cellStyle name="20% - Accent4 2 8 2 3 3" xfId="7373"/>
    <cellStyle name="20% - Accent4 2 8 2 3 4" xfId="7374"/>
    <cellStyle name="20% - Accent4 2 8 2 4" xfId="7375"/>
    <cellStyle name="20% - Accent4 2 8 2 4 2" xfId="7376"/>
    <cellStyle name="20% - Accent4 2 8 2 4 3" xfId="51405"/>
    <cellStyle name="20% - Accent4 2 8 2 5" xfId="7377"/>
    <cellStyle name="20% - Accent4 2 8 2 6" xfId="7378"/>
    <cellStyle name="20% - Accent4 2 8 3" xfId="7379"/>
    <cellStyle name="20% - Accent4 2 8 3 2" xfId="7380"/>
    <cellStyle name="20% - Accent4 2 8 3 2 2" xfId="7381"/>
    <cellStyle name="20% - Accent4 2 8 3 2 3" xfId="51406"/>
    <cellStyle name="20% - Accent4 2 8 3 3" xfId="7382"/>
    <cellStyle name="20% - Accent4 2 8 3 4" xfId="7383"/>
    <cellStyle name="20% - Accent4 2 8 4" xfId="7384"/>
    <cellStyle name="20% - Accent4 2 8 4 2" xfId="7385"/>
    <cellStyle name="20% - Accent4 2 8 4 2 2" xfId="7386"/>
    <cellStyle name="20% - Accent4 2 8 4 2 3" xfId="51407"/>
    <cellStyle name="20% - Accent4 2 8 4 3" xfId="7387"/>
    <cellStyle name="20% - Accent4 2 8 4 4" xfId="7388"/>
    <cellStyle name="20% - Accent4 2 8 5" xfId="7389"/>
    <cellStyle name="20% - Accent4 2 8 5 2" xfId="7390"/>
    <cellStyle name="20% - Accent4 2 8 5 3" xfId="51408"/>
    <cellStyle name="20% - Accent4 2 8 6" xfId="7391"/>
    <cellStyle name="20% - Accent4 2 8 7" xfId="7392"/>
    <cellStyle name="20% - Accent4 2 9" xfId="7393"/>
    <cellStyle name="20% - Accent4 2 9 2" xfId="7394"/>
    <cellStyle name="20% - Accent4 2 9 2 2" xfId="7395"/>
    <cellStyle name="20% - Accent4 2 9 2 2 2" xfId="7396"/>
    <cellStyle name="20% - Accent4 2 9 2 2 3" xfId="51409"/>
    <cellStyle name="20% - Accent4 2 9 2 3" xfId="7397"/>
    <cellStyle name="20% - Accent4 2 9 2 4" xfId="7398"/>
    <cellStyle name="20% - Accent4 2 9 3" xfId="7399"/>
    <cellStyle name="20% - Accent4 2 9 3 2" xfId="7400"/>
    <cellStyle name="20% - Accent4 2 9 3 2 2" xfId="7401"/>
    <cellStyle name="20% - Accent4 2 9 3 2 3" xfId="51410"/>
    <cellStyle name="20% - Accent4 2 9 3 3" xfId="7402"/>
    <cellStyle name="20% - Accent4 2 9 3 4" xfId="7403"/>
    <cellStyle name="20% - Accent4 2 9 4" xfId="7404"/>
    <cellStyle name="20% - Accent4 2 9 4 2" xfId="7405"/>
    <cellStyle name="20% - Accent4 2 9 4 3" xfId="51411"/>
    <cellStyle name="20% - Accent4 2 9 5" xfId="7406"/>
    <cellStyle name="20% - Accent4 2 9 6" xfId="7407"/>
    <cellStyle name="20% - Accent4 3" xfId="7408"/>
    <cellStyle name="20% - Accent4 3 10" xfId="7409"/>
    <cellStyle name="20% - Accent4 3 11" xfId="7410"/>
    <cellStyle name="20% - Accent4 3 12" xfId="60173"/>
    <cellStyle name="20% - Accent4 3 2" xfId="7411"/>
    <cellStyle name="20% - Accent4 3 2 10" xfId="7412"/>
    <cellStyle name="20% - Accent4 3 2 11" xfId="60356"/>
    <cellStyle name="20% - Accent4 3 2 2" xfId="7413"/>
    <cellStyle name="20% - Accent4 3 2 2 2" xfId="7414"/>
    <cellStyle name="20% - Accent4 3 2 2 2 2" xfId="7415"/>
    <cellStyle name="20% - Accent4 3 2 2 2 2 2" xfId="7416"/>
    <cellStyle name="20% - Accent4 3 2 2 2 2 2 2" xfId="7417"/>
    <cellStyle name="20% - Accent4 3 2 2 2 2 2 2 2" xfId="7418"/>
    <cellStyle name="20% - Accent4 3 2 2 2 2 2 2 3" xfId="51412"/>
    <cellStyle name="20% - Accent4 3 2 2 2 2 2 3" xfId="7419"/>
    <cellStyle name="20% - Accent4 3 2 2 2 2 2 4" xfId="7420"/>
    <cellStyle name="20% - Accent4 3 2 2 2 2 3" xfId="7421"/>
    <cellStyle name="20% - Accent4 3 2 2 2 2 3 2" xfId="7422"/>
    <cellStyle name="20% - Accent4 3 2 2 2 2 3 2 2" xfId="7423"/>
    <cellStyle name="20% - Accent4 3 2 2 2 2 3 2 3" xfId="51413"/>
    <cellStyle name="20% - Accent4 3 2 2 2 2 3 3" xfId="7424"/>
    <cellStyle name="20% - Accent4 3 2 2 2 2 3 4" xfId="7425"/>
    <cellStyle name="20% - Accent4 3 2 2 2 2 4" xfId="7426"/>
    <cellStyle name="20% - Accent4 3 2 2 2 2 4 2" xfId="7427"/>
    <cellStyle name="20% - Accent4 3 2 2 2 2 4 3" xfId="51414"/>
    <cellStyle name="20% - Accent4 3 2 2 2 2 5" xfId="7428"/>
    <cellStyle name="20% - Accent4 3 2 2 2 2 6" xfId="7429"/>
    <cellStyle name="20% - Accent4 3 2 2 2 3" xfId="7430"/>
    <cellStyle name="20% - Accent4 3 2 2 2 3 2" xfId="7431"/>
    <cellStyle name="20% - Accent4 3 2 2 2 3 2 2" xfId="7432"/>
    <cellStyle name="20% - Accent4 3 2 2 2 3 2 3" xfId="51415"/>
    <cellStyle name="20% - Accent4 3 2 2 2 3 3" xfId="7433"/>
    <cellStyle name="20% - Accent4 3 2 2 2 3 4" xfId="7434"/>
    <cellStyle name="20% - Accent4 3 2 2 2 4" xfId="7435"/>
    <cellStyle name="20% - Accent4 3 2 2 2 4 2" xfId="7436"/>
    <cellStyle name="20% - Accent4 3 2 2 2 4 2 2" xfId="7437"/>
    <cellStyle name="20% - Accent4 3 2 2 2 4 2 3" xfId="51416"/>
    <cellStyle name="20% - Accent4 3 2 2 2 4 3" xfId="7438"/>
    <cellStyle name="20% - Accent4 3 2 2 2 4 4" xfId="7439"/>
    <cellStyle name="20% - Accent4 3 2 2 2 5" xfId="7440"/>
    <cellStyle name="20% - Accent4 3 2 2 2 5 2" xfId="7441"/>
    <cellStyle name="20% - Accent4 3 2 2 2 5 3" xfId="51417"/>
    <cellStyle name="20% - Accent4 3 2 2 2 6" xfId="7442"/>
    <cellStyle name="20% - Accent4 3 2 2 2 7" xfId="7443"/>
    <cellStyle name="20% - Accent4 3 2 2 3" xfId="7444"/>
    <cellStyle name="20% - Accent4 3 2 2 3 2" xfId="7445"/>
    <cellStyle name="20% - Accent4 3 2 2 3 2 2" xfId="7446"/>
    <cellStyle name="20% - Accent4 3 2 2 3 2 2 2" xfId="7447"/>
    <cellStyle name="20% - Accent4 3 2 2 3 2 2 3" xfId="51418"/>
    <cellStyle name="20% - Accent4 3 2 2 3 2 3" xfId="7448"/>
    <cellStyle name="20% - Accent4 3 2 2 3 2 4" xfId="7449"/>
    <cellStyle name="20% - Accent4 3 2 2 3 3" xfId="7450"/>
    <cellStyle name="20% - Accent4 3 2 2 3 3 2" xfId="7451"/>
    <cellStyle name="20% - Accent4 3 2 2 3 3 2 2" xfId="7452"/>
    <cellStyle name="20% - Accent4 3 2 2 3 3 2 3" xfId="51419"/>
    <cellStyle name="20% - Accent4 3 2 2 3 3 3" xfId="7453"/>
    <cellStyle name="20% - Accent4 3 2 2 3 3 4" xfId="7454"/>
    <cellStyle name="20% - Accent4 3 2 2 3 4" xfId="7455"/>
    <cellStyle name="20% - Accent4 3 2 2 3 4 2" xfId="7456"/>
    <cellStyle name="20% - Accent4 3 2 2 3 4 3" xfId="51420"/>
    <cellStyle name="20% - Accent4 3 2 2 3 5" xfId="7457"/>
    <cellStyle name="20% - Accent4 3 2 2 3 6" xfId="7458"/>
    <cellStyle name="20% - Accent4 3 2 2 4" xfId="7459"/>
    <cellStyle name="20% - Accent4 3 2 2 4 2" xfId="7460"/>
    <cellStyle name="20% - Accent4 3 2 2 4 2 2" xfId="7461"/>
    <cellStyle name="20% - Accent4 3 2 2 4 2 3" xfId="51421"/>
    <cellStyle name="20% - Accent4 3 2 2 4 3" xfId="7462"/>
    <cellStyle name="20% - Accent4 3 2 2 4 4" xfId="7463"/>
    <cellStyle name="20% - Accent4 3 2 2 5" xfId="7464"/>
    <cellStyle name="20% - Accent4 3 2 2 5 2" xfId="7465"/>
    <cellStyle name="20% - Accent4 3 2 2 5 2 2" xfId="7466"/>
    <cellStyle name="20% - Accent4 3 2 2 5 2 3" xfId="51422"/>
    <cellStyle name="20% - Accent4 3 2 2 5 3" xfId="7467"/>
    <cellStyle name="20% - Accent4 3 2 2 5 4" xfId="7468"/>
    <cellStyle name="20% - Accent4 3 2 2 6" xfId="7469"/>
    <cellStyle name="20% - Accent4 3 2 2 6 2" xfId="7470"/>
    <cellStyle name="20% - Accent4 3 2 2 6 3" xfId="51423"/>
    <cellStyle name="20% - Accent4 3 2 2 7" xfId="7471"/>
    <cellStyle name="20% - Accent4 3 2 2 8" xfId="7472"/>
    <cellStyle name="20% - Accent4 3 2 2 9" xfId="60724"/>
    <cellStyle name="20% - Accent4 3 2 3" xfId="7473"/>
    <cellStyle name="20% - Accent4 3 2 3 2" xfId="7474"/>
    <cellStyle name="20% - Accent4 3 2 3 2 2" xfId="7475"/>
    <cellStyle name="20% - Accent4 3 2 3 2 2 2" xfId="7476"/>
    <cellStyle name="20% - Accent4 3 2 3 2 2 2 2" xfId="7477"/>
    <cellStyle name="20% - Accent4 3 2 3 2 2 2 3" xfId="51424"/>
    <cellStyle name="20% - Accent4 3 2 3 2 2 3" xfId="7478"/>
    <cellStyle name="20% - Accent4 3 2 3 2 2 4" xfId="7479"/>
    <cellStyle name="20% - Accent4 3 2 3 2 3" xfId="7480"/>
    <cellStyle name="20% - Accent4 3 2 3 2 3 2" xfId="7481"/>
    <cellStyle name="20% - Accent4 3 2 3 2 3 2 2" xfId="7482"/>
    <cellStyle name="20% - Accent4 3 2 3 2 3 2 3" xfId="51425"/>
    <cellStyle name="20% - Accent4 3 2 3 2 3 3" xfId="7483"/>
    <cellStyle name="20% - Accent4 3 2 3 2 3 4" xfId="7484"/>
    <cellStyle name="20% - Accent4 3 2 3 2 4" xfId="7485"/>
    <cellStyle name="20% - Accent4 3 2 3 2 4 2" xfId="7486"/>
    <cellStyle name="20% - Accent4 3 2 3 2 4 3" xfId="51426"/>
    <cellStyle name="20% - Accent4 3 2 3 2 5" xfId="7487"/>
    <cellStyle name="20% - Accent4 3 2 3 2 6" xfId="7488"/>
    <cellStyle name="20% - Accent4 3 2 3 3" xfId="7489"/>
    <cellStyle name="20% - Accent4 3 2 3 3 2" xfId="7490"/>
    <cellStyle name="20% - Accent4 3 2 3 3 2 2" xfId="7491"/>
    <cellStyle name="20% - Accent4 3 2 3 3 2 3" xfId="51427"/>
    <cellStyle name="20% - Accent4 3 2 3 3 3" xfId="7492"/>
    <cellStyle name="20% - Accent4 3 2 3 3 4" xfId="7493"/>
    <cellStyle name="20% - Accent4 3 2 3 4" xfId="7494"/>
    <cellStyle name="20% - Accent4 3 2 3 4 2" xfId="7495"/>
    <cellStyle name="20% - Accent4 3 2 3 4 2 2" xfId="7496"/>
    <cellStyle name="20% - Accent4 3 2 3 4 2 3" xfId="51428"/>
    <cellStyle name="20% - Accent4 3 2 3 4 3" xfId="7497"/>
    <cellStyle name="20% - Accent4 3 2 3 4 4" xfId="7498"/>
    <cellStyle name="20% - Accent4 3 2 3 5" xfId="7499"/>
    <cellStyle name="20% - Accent4 3 2 3 5 2" xfId="7500"/>
    <cellStyle name="20% - Accent4 3 2 3 5 3" xfId="51429"/>
    <cellStyle name="20% - Accent4 3 2 3 6" xfId="7501"/>
    <cellStyle name="20% - Accent4 3 2 3 7" xfId="7502"/>
    <cellStyle name="20% - Accent4 3 2 4" xfId="7503"/>
    <cellStyle name="20% - Accent4 3 2 4 2" xfId="7504"/>
    <cellStyle name="20% - Accent4 3 2 4 2 2" xfId="7505"/>
    <cellStyle name="20% - Accent4 3 2 4 2 2 2" xfId="7506"/>
    <cellStyle name="20% - Accent4 3 2 4 2 2 3" xfId="51430"/>
    <cellStyle name="20% - Accent4 3 2 4 2 3" xfId="7507"/>
    <cellStyle name="20% - Accent4 3 2 4 2 4" xfId="7508"/>
    <cellStyle name="20% - Accent4 3 2 4 3" xfId="7509"/>
    <cellStyle name="20% - Accent4 3 2 4 3 2" xfId="7510"/>
    <cellStyle name="20% - Accent4 3 2 4 3 2 2" xfId="7511"/>
    <cellStyle name="20% - Accent4 3 2 4 3 2 3" xfId="51431"/>
    <cellStyle name="20% - Accent4 3 2 4 3 3" xfId="7512"/>
    <cellStyle name="20% - Accent4 3 2 4 3 4" xfId="7513"/>
    <cellStyle name="20% - Accent4 3 2 4 4" xfId="7514"/>
    <cellStyle name="20% - Accent4 3 2 4 4 2" xfId="7515"/>
    <cellStyle name="20% - Accent4 3 2 4 4 3" xfId="51432"/>
    <cellStyle name="20% - Accent4 3 2 4 5" xfId="7516"/>
    <cellStyle name="20% - Accent4 3 2 4 6" xfId="7517"/>
    <cellStyle name="20% - Accent4 3 2 5" xfId="7518"/>
    <cellStyle name="20% - Accent4 3 2 5 2" xfId="7519"/>
    <cellStyle name="20% - Accent4 3 2 5 2 2" xfId="7520"/>
    <cellStyle name="20% - Accent4 3 2 5 2 2 2" xfId="7521"/>
    <cellStyle name="20% - Accent4 3 2 5 2 2 3" xfId="51433"/>
    <cellStyle name="20% - Accent4 3 2 5 2 3" xfId="7522"/>
    <cellStyle name="20% - Accent4 3 2 5 2 4" xfId="7523"/>
    <cellStyle name="20% - Accent4 3 2 5 3" xfId="7524"/>
    <cellStyle name="20% - Accent4 3 2 5 3 2" xfId="7525"/>
    <cellStyle name="20% - Accent4 3 2 5 3 3" xfId="51434"/>
    <cellStyle name="20% - Accent4 3 2 5 4" xfId="7526"/>
    <cellStyle name="20% - Accent4 3 2 5 5" xfId="7527"/>
    <cellStyle name="20% - Accent4 3 2 6" xfId="7528"/>
    <cellStyle name="20% - Accent4 3 2 6 2" xfId="7529"/>
    <cellStyle name="20% - Accent4 3 2 6 2 2" xfId="7530"/>
    <cellStyle name="20% - Accent4 3 2 6 2 3" xfId="51435"/>
    <cellStyle name="20% - Accent4 3 2 6 3" xfId="7531"/>
    <cellStyle name="20% - Accent4 3 2 6 4" xfId="7532"/>
    <cellStyle name="20% - Accent4 3 2 7" xfId="7533"/>
    <cellStyle name="20% - Accent4 3 2 7 2" xfId="7534"/>
    <cellStyle name="20% - Accent4 3 2 7 2 2" xfId="7535"/>
    <cellStyle name="20% - Accent4 3 2 7 2 3" xfId="51436"/>
    <cellStyle name="20% - Accent4 3 2 7 3" xfId="7536"/>
    <cellStyle name="20% - Accent4 3 2 7 4" xfId="7537"/>
    <cellStyle name="20% - Accent4 3 2 8" xfId="7538"/>
    <cellStyle name="20% - Accent4 3 2 8 2" xfId="7539"/>
    <cellStyle name="20% - Accent4 3 2 8 3" xfId="51437"/>
    <cellStyle name="20% - Accent4 3 2 9" xfId="7540"/>
    <cellStyle name="20% - Accent4 3 3" xfId="7541"/>
    <cellStyle name="20% - Accent4 3 3 10" xfId="60541"/>
    <cellStyle name="20% - Accent4 3 3 2" xfId="7542"/>
    <cellStyle name="20% - Accent4 3 3 2 2" xfId="7543"/>
    <cellStyle name="20% - Accent4 3 3 2 2 2" xfId="7544"/>
    <cellStyle name="20% - Accent4 3 3 2 2 2 2" xfId="7545"/>
    <cellStyle name="20% - Accent4 3 3 2 2 2 2 2" xfId="7546"/>
    <cellStyle name="20% - Accent4 3 3 2 2 2 2 3" xfId="51438"/>
    <cellStyle name="20% - Accent4 3 3 2 2 2 3" xfId="7547"/>
    <cellStyle name="20% - Accent4 3 3 2 2 2 4" xfId="7548"/>
    <cellStyle name="20% - Accent4 3 3 2 2 3" xfId="7549"/>
    <cellStyle name="20% - Accent4 3 3 2 2 3 2" xfId="7550"/>
    <cellStyle name="20% - Accent4 3 3 2 2 3 2 2" xfId="7551"/>
    <cellStyle name="20% - Accent4 3 3 2 2 3 2 3" xfId="51439"/>
    <cellStyle name="20% - Accent4 3 3 2 2 3 3" xfId="7552"/>
    <cellStyle name="20% - Accent4 3 3 2 2 3 4" xfId="7553"/>
    <cellStyle name="20% - Accent4 3 3 2 2 4" xfId="7554"/>
    <cellStyle name="20% - Accent4 3 3 2 2 4 2" xfId="7555"/>
    <cellStyle name="20% - Accent4 3 3 2 2 4 3" xfId="51440"/>
    <cellStyle name="20% - Accent4 3 3 2 2 5" xfId="7556"/>
    <cellStyle name="20% - Accent4 3 3 2 2 6" xfId="7557"/>
    <cellStyle name="20% - Accent4 3 3 2 3" xfId="7558"/>
    <cellStyle name="20% - Accent4 3 3 2 3 2" xfId="7559"/>
    <cellStyle name="20% - Accent4 3 3 2 3 2 2" xfId="7560"/>
    <cellStyle name="20% - Accent4 3 3 2 3 2 3" xfId="51441"/>
    <cellStyle name="20% - Accent4 3 3 2 3 3" xfId="7561"/>
    <cellStyle name="20% - Accent4 3 3 2 3 4" xfId="7562"/>
    <cellStyle name="20% - Accent4 3 3 2 4" xfId="7563"/>
    <cellStyle name="20% - Accent4 3 3 2 4 2" xfId="7564"/>
    <cellStyle name="20% - Accent4 3 3 2 4 2 2" xfId="7565"/>
    <cellStyle name="20% - Accent4 3 3 2 4 2 3" xfId="51442"/>
    <cellStyle name="20% - Accent4 3 3 2 4 3" xfId="7566"/>
    <cellStyle name="20% - Accent4 3 3 2 4 4" xfId="7567"/>
    <cellStyle name="20% - Accent4 3 3 2 5" xfId="7568"/>
    <cellStyle name="20% - Accent4 3 3 2 5 2" xfId="7569"/>
    <cellStyle name="20% - Accent4 3 3 2 5 3" xfId="51443"/>
    <cellStyle name="20% - Accent4 3 3 2 6" xfId="7570"/>
    <cellStyle name="20% - Accent4 3 3 2 7" xfId="7571"/>
    <cellStyle name="20% - Accent4 3 3 3" xfId="7572"/>
    <cellStyle name="20% - Accent4 3 3 3 2" xfId="7573"/>
    <cellStyle name="20% - Accent4 3 3 3 2 2" xfId="7574"/>
    <cellStyle name="20% - Accent4 3 3 3 2 2 2" xfId="7575"/>
    <cellStyle name="20% - Accent4 3 3 3 2 2 3" xfId="51444"/>
    <cellStyle name="20% - Accent4 3 3 3 2 3" xfId="7576"/>
    <cellStyle name="20% - Accent4 3 3 3 2 4" xfId="7577"/>
    <cellStyle name="20% - Accent4 3 3 3 3" xfId="7578"/>
    <cellStyle name="20% - Accent4 3 3 3 3 2" xfId="7579"/>
    <cellStyle name="20% - Accent4 3 3 3 3 2 2" xfId="7580"/>
    <cellStyle name="20% - Accent4 3 3 3 3 2 3" xfId="51445"/>
    <cellStyle name="20% - Accent4 3 3 3 3 3" xfId="7581"/>
    <cellStyle name="20% - Accent4 3 3 3 3 4" xfId="7582"/>
    <cellStyle name="20% - Accent4 3 3 3 4" xfId="7583"/>
    <cellStyle name="20% - Accent4 3 3 3 4 2" xfId="7584"/>
    <cellStyle name="20% - Accent4 3 3 3 4 3" xfId="51446"/>
    <cellStyle name="20% - Accent4 3 3 3 5" xfId="7585"/>
    <cellStyle name="20% - Accent4 3 3 3 6" xfId="7586"/>
    <cellStyle name="20% - Accent4 3 3 4" xfId="7587"/>
    <cellStyle name="20% - Accent4 3 3 4 2" xfId="7588"/>
    <cellStyle name="20% - Accent4 3 3 4 2 2" xfId="7589"/>
    <cellStyle name="20% - Accent4 3 3 4 2 2 2" xfId="7590"/>
    <cellStyle name="20% - Accent4 3 3 4 2 2 3" xfId="51447"/>
    <cellStyle name="20% - Accent4 3 3 4 2 3" xfId="7591"/>
    <cellStyle name="20% - Accent4 3 3 4 2 4" xfId="7592"/>
    <cellStyle name="20% - Accent4 3 3 4 3" xfId="7593"/>
    <cellStyle name="20% - Accent4 3 3 4 3 2" xfId="7594"/>
    <cellStyle name="20% - Accent4 3 3 4 3 3" xfId="51448"/>
    <cellStyle name="20% - Accent4 3 3 4 4" xfId="7595"/>
    <cellStyle name="20% - Accent4 3 3 4 5" xfId="7596"/>
    <cellStyle name="20% - Accent4 3 3 5" xfId="7597"/>
    <cellStyle name="20% - Accent4 3 3 5 2" xfId="7598"/>
    <cellStyle name="20% - Accent4 3 3 5 2 2" xfId="7599"/>
    <cellStyle name="20% - Accent4 3 3 5 2 3" xfId="51449"/>
    <cellStyle name="20% - Accent4 3 3 5 3" xfId="7600"/>
    <cellStyle name="20% - Accent4 3 3 5 4" xfId="7601"/>
    <cellStyle name="20% - Accent4 3 3 6" xfId="7602"/>
    <cellStyle name="20% - Accent4 3 3 6 2" xfId="7603"/>
    <cellStyle name="20% - Accent4 3 3 6 2 2" xfId="7604"/>
    <cellStyle name="20% - Accent4 3 3 6 2 3" xfId="51450"/>
    <cellStyle name="20% - Accent4 3 3 6 3" xfId="7605"/>
    <cellStyle name="20% - Accent4 3 3 6 4" xfId="7606"/>
    <cellStyle name="20% - Accent4 3 3 7" xfId="7607"/>
    <cellStyle name="20% - Accent4 3 3 7 2" xfId="7608"/>
    <cellStyle name="20% - Accent4 3 3 7 3" xfId="51451"/>
    <cellStyle name="20% - Accent4 3 3 8" xfId="7609"/>
    <cellStyle name="20% - Accent4 3 3 9" xfId="7610"/>
    <cellStyle name="20% - Accent4 3 4" xfId="7611"/>
    <cellStyle name="20% - Accent4 3 4 2" xfId="7612"/>
    <cellStyle name="20% - Accent4 3 4 2 2" xfId="7613"/>
    <cellStyle name="20% - Accent4 3 4 2 2 2" xfId="7614"/>
    <cellStyle name="20% - Accent4 3 4 2 2 2 2" xfId="7615"/>
    <cellStyle name="20% - Accent4 3 4 2 2 2 3" xfId="51452"/>
    <cellStyle name="20% - Accent4 3 4 2 2 3" xfId="7616"/>
    <cellStyle name="20% - Accent4 3 4 2 2 4" xfId="7617"/>
    <cellStyle name="20% - Accent4 3 4 2 3" xfId="7618"/>
    <cellStyle name="20% - Accent4 3 4 2 3 2" xfId="7619"/>
    <cellStyle name="20% - Accent4 3 4 2 3 2 2" xfId="7620"/>
    <cellStyle name="20% - Accent4 3 4 2 3 2 3" xfId="51453"/>
    <cellStyle name="20% - Accent4 3 4 2 3 3" xfId="7621"/>
    <cellStyle name="20% - Accent4 3 4 2 3 4" xfId="7622"/>
    <cellStyle name="20% - Accent4 3 4 2 4" xfId="7623"/>
    <cellStyle name="20% - Accent4 3 4 2 4 2" xfId="7624"/>
    <cellStyle name="20% - Accent4 3 4 2 4 3" xfId="51454"/>
    <cellStyle name="20% - Accent4 3 4 2 5" xfId="7625"/>
    <cellStyle name="20% - Accent4 3 4 2 6" xfId="7626"/>
    <cellStyle name="20% - Accent4 3 4 3" xfId="7627"/>
    <cellStyle name="20% - Accent4 3 4 3 2" xfId="7628"/>
    <cellStyle name="20% - Accent4 3 4 3 2 2" xfId="7629"/>
    <cellStyle name="20% - Accent4 3 4 3 2 3" xfId="51455"/>
    <cellStyle name="20% - Accent4 3 4 3 3" xfId="7630"/>
    <cellStyle name="20% - Accent4 3 4 3 4" xfId="7631"/>
    <cellStyle name="20% - Accent4 3 4 4" xfId="7632"/>
    <cellStyle name="20% - Accent4 3 4 4 2" xfId="7633"/>
    <cellStyle name="20% - Accent4 3 4 4 2 2" xfId="7634"/>
    <cellStyle name="20% - Accent4 3 4 4 2 3" xfId="51456"/>
    <cellStyle name="20% - Accent4 3 4 4 3" xfId="7635"/>
    <cellStyle name="20% - Accent4 3 4 4 4" xfId="7636"/>
    <cellStyle name="20% - Accent4 3 4 5" xfId="7637"/>
    <cellStyle name="20% - Accent4 3 4 5 2" xfId="7638"/>
    <cellStyle name="20% - Accent4 3 4 5 3" xfId="51457"/>
    <cellStyle name="20% - Accent4 3 4 6" xfId="7639"/>
    <cellStyle name="20% - Accent4 3 4 7" xfId="7640"/>
    <cellStyle name="20% - Accent4 3 5" xfId="7641"/>
    <cellStyle name="20% - Accent4 3 5 2" xfId="7642"/>
    <cellStyle name="20% - Accent4 3 5 2 2" xfId="7643"/>
    <cellStyle name="20% - Accent4 3 5 2 2 2" xfId="7644"/>
    <cellStyle name="20% - Accent4 3 5 2 2 3" xfId="51458"/>
    <cellStyle name="20% - Accent4 3 5 2 3" xfId="7645"/>
    <cellStyle name="20% - Accent4 3 5 2 4" xfId="7646"/>
    <cellStyle name="20% - Accent4 3 5 3" xfId="7647"/>
    <cellStyle name="20% - Accent4 3 5 3 2" xfId="7648"/>
    <cellStyle name="20% - Accent4 3 5 3 2 2" xfId="7649"/>
    <cellStyle name="20% - Accent4 3 5 3 2 3" xfId="51459"/>
    <cellStyle name="20% - Accent4 3 5 3 3" xfId="7650"/>
    <cellStyle name="20% - Accent4 3 5 3 4" xfId="7651"/>
    <cellStyle name="20% - Accent4 3 5 4" xfId="7652"/>
    <cellStyle name="20% - Accent4 3 5 4 2" xfId="7653"/>
    <cellStyle name="20% - Accent4 3 5 4 3" xfId="51460"/>
    <cellStyle name="20% - Accent4 3 5 5" xfId="7654"/>
    <cellStyle name="20% - Accent4 3 5 6" xfId="7655"/>
    <cellStyle name="20% - Accent4 3 6" xfId="7656"/>
    <cellStyle name="20% - Accent4 3 6 2" xfId="7657"/>
    <cellStyle name="20% - Accent4 3 6 2 2" xfId="7658"/>
    <cellStyle name="20% - Accent4 3 6 2 2 2" xfId="7659"/>
    <cellStyle name="20% - Accent4 3 6 2 2 3" xfId="51461"/>
    <cellStyle name="20% - Accent4 3 6 2 3" xfId="7660"/>
    <cellStyle name="20% - Accent4 3 6 2 4" xfId="7661"/>
    <cellStyle name="20% - Accent4 3 6 3" xfId="7662"/>
    <cellStyle name="20% - Accent4 3 6 3 2" xfId="7663"/>
    <cellStyle name="20% - Accent4 3 6 3 3" xfId="51462"/>
    <cellStyle name="20% - Accent4 3 6 4" xfId="7664"/>
    <cellStyle name="20% - Accent4 3 6 5" xfId="7665"/>
    <cellStyle name="20% - Accent4 3 7" xfId="7666"/>
    <cellStyle name="20% - Accent4 3 7 2" xfId="7667"/>
    <cellStyle name="20% - Accent4 3 7 2 2" xfId="7668"/>
    <cellStyle name="20% - Accent4 3 7 2 3" xfId="51463"/>
    <cellStyle name="20% - Accent4 3 7 3" xfId="7669"/>
    <cellStyle name="20% - Accent4 3 7 4" xfId="7670"/>
    <cellStyle name="20% - Accent4 3 8" xfId="7671"/>
    <cellStyle name="20% - Accent4 3 8 2" xfId="7672"/>
    <cellStyle name="20% - Accent4 3 8 2 2" xfId="7673"/>
    <cellStyle name="20% - Accent4 3 8 2 3" xfId="51464"/>
    <cellStyle name="20% - Accent4 3 8 3" xfId="7674"/>
    <cellStyle name="20% - Accent4 3 8 4" xfId="7675"/>
    <cellStyle name="20% - Accent4 3 9" xfId="7676"/>
    <cellStyle name="20% - Accent4 3 9 2" xfId="7677"/>
    <cellStyle name="20% - Accent4 3 9 3" xfId="51465"/>
    <cellStyle name="20% - Accent4 4" xfId="7678"/>
    <cellStyle name="20% - Accent4 4 10" xfId="7679"/>
    <cellStyle name="20% - Accent4 4 11" xfId="7680"/>
    <cellStyle name="20% - Accent4 4 12" xfId="60187"/>
    <cellStyle name="20% - Accent4 4 2" xfId="7681"/>
    <cellStyle name="20% - Accent4 4 2 10" xfId="7682"/>
    <cellStyle name="20% - Accent4 4 2 11" xfId="60370"/>
    <cellStyle name="20% - Accent4 4 2 2" xfId="7683"/>
    <cellStyle name="20% - Accent4 4 2 2 2" xfId="7684"/>
    <cellStyle name="20% - Accent4 4 2 2 2 2" xfId="7685"/>
    <cellStyle name="20% - Accent4 4 2 2 2 2 2" xfId="7686"/>
    <cellStyle name="20% - Accent4 4 2 2 2 2 2 2" xfId="7687"/>
    <cellStyle name="20% - Accent4 4 2 2 2 2 2 2 2" xfId="7688"/>
    <cellStyle name="20% - Accent4 4 2 2 2 2 2 2 3" xfId="51466"/>
    <cellStyle name="20% - Accent4 4 2 2 2 2 2 3" xfId="7689"/>
    <cellStyle name="20% - Accent4 4 2 2 2 2 2 4" xfId="7690"/>
    <cellStyle name="20% - Accent4 4 2 2 2 2 3" xfId="7691"/>
    <cellStyle name="20% - Accent4 4 2 2 2 2 3 2" xfId="7692"/>
    <cellStyle name="20% - Accent4 4 2 2 2 2 3 2 2" xfId="7693"/>
    <cellStyle name="20% - Accent4 4 2 2 2 2 3 2 3" xfId="51467"/>
    <cellStyle name="20% - Accent4 4 2 2 2 2 3 3" xfId="7694"/>
    <cellStyle name="20% - Accent4 4 2 2 2 2 3 4" xfId="7695"/>
    <cellStyle name="20% - Accent4 4 2 2 2 2 4" xfId="7696"/>
    <cellStyle name="20% - Accent4 4 2 2 2 2 4 2" xfId="7697"/>
    <cellStyle name="20% - Accent4 4 2 2 2 2 4 3" xfId="51468"/>
    <cellStyle name="20% - Accent4 4 2 2 2 2 5" xfId="7698"/>
    <cellStyle name="20% - Accent4 4 2 2 2 2 6" xfId="7699"/>
    <cellStyle name="20% - Accent4 4 2 2 2 3" xfId="7700"/>
    <cellStyle name="20% - Accent4 4 2 2 2 3 2" xfId="7701"/>
    <cellStyle name="20% - Accent4 4 2 2 2 3 2 2" xfId="7702"/>
    <cellStyle name="20% - Accent4 4 2 2 2 3 2 3" xfId="51469"/>
    <cellStyle name="20% - Accent4 4 2 2 2 3 3" xfId="7703"/>
    <cellStyle name="20% - Accent4 4 2 2 2 3 4" xfId="7704"/>
    <cellStyle name="20% - Accent4 4 2 2 2 4" xfId="7705"/>
    <cellStyle name="20% - Accent4 4 2 2 2 4 2" xfId="7706"/>
    <cellStyle name="20% - Accent4 4 2 2 2 4 2 2" xfId="7707"/>
    <cellStyle name="20% - Accent4 4 2 2 2 4 2 3" xfId="51470"/>
    <cellStyle name="20% - Accent4 4 2 2 2 4 3" xfId="7708"/>
    <cellStyle name="20% - Accent4 4 2 2 2 4 4" xfId="7709"/>
    <cellStyle name="20% - Accent4 4 2 2 2 5" xfId="7710"/>
    <cellStyle name="20% - Accent4 4 2 2 2 5 2" xfId="7711"/>
    <cellStyle name="20% - Accent4 4 2 2 2 5 3" xfId="51471"/>
    <cellStyle name="20% - Accent4 4 2 2 2 6" xfId="7712"/>
    <cellStyle name="20% - Accent4 4 2 2 2 7" xfId="7713"/>
    <cellStyle name="20% - Accent4 4 2 2 3" xfId="7714"/>
    <cellStyle name="20% - Accent4 4 2 2 3 2" xfId="7715"/>
    <cellStyle name="20% - Accent4 4 2 2 3 2 2" xfId="7716"/>
    <cellStyle name="20% - Accent4 4 2 2 3 2 2 2" xfId="7717"/>
    <cellStyle name="20% - Accent4 4 2 2 3 2 2 3" xfId="51472"/>
    <cellStyle name="20% - Accent4 4 2 2 3 2 3" xfId="7718"/>
    <cellStyle name="20% - Accent4 4 2 2 3 2 4" xfId="7719"/>
    <cellStyle name="20% - Accent4 4 2 2 3 3" xfId="7720"/>
    <cellStyle name="20% - Accent4 4 2 2 3 3 2" xfId="7721"/>
    <cellStyle name="20% - Accent4 4 2 2 3 3 2 2" xfId="7722"/>
    <cellStyle name="20% - Accent4 4 2 2 3 3 2 3" xfId="51473"/>
    <cellStyle name="20% - Accent4 4 2 2 3 3 3" xfId="7723"/>
    <cellStyle name="20% - Accent4 4 2 2 3 3 4" xfId="7724"/>
    <cellStyle name="20% - Accent4 4 2 2 3 4" xfId="7725"/>
    <cellStyle name="20% - Accent4 4 2 2 3 4 2" xfId="7726"/>
    <cellStyle name="20% - Accent4 4 2 2 3 4 3" xfId="51474"/>
    <cellStyle name="20% - Accent4 4 2 2 3 5" xfId="7727"/>
    <cellStyle name="20% - Accent4 4 2 2 3 6" xfId="7728"/>
    <cellStyle name="20% - Accent4 4 2 2 4" xfId="7729"/>
    <cellStyle name="20% - Accent4 4 2 2 4 2" xfId="7730"/>
    <cellStyle name="20% - Accent4 4 2 2 4 2 2" xfId="7731"/>
    <cellStyle name="20% - Accent4 4 2 2 4 2 3" xfId="51475"/>
    <cellStyle name="20% - Accent4 4 2 2 4 3" xfId="7732"/>
    <cellStyle name="20% - Accent4 4 2 2 4 4" xfId="7733"/>
    <cellStyle name="20% - Accent4 4 2 2 5" xfId="7734"/>
    <cellStyle name="20% - Accent4 4 2 2 5 2" xfId="7735"/>
    <cellStyle name="20% - Accent4 4 2 2 5 2 2" xfId="7736"/>
    <cellStyle name="20% - Accent4 4 2 2 5 2 3" xfId="51476"/>
    <cellStyle name="20% - Accent4 4 2 2 5 3" xfId="7737"/>
    <cellStyle name="20% - Accent4 4 2 2 5 4" xfId="7738"/>
    <cellStyle name="20% - Accent4 4 2 2 6" xfId="7739"/>
    <cellStyle name="20% - Accent4 4 2 2 6 2" xfId="7740"/>
    <cellStyle name="20% - Accent4 4 2 2 6 3" xfId="51477"/>
    <cellStyle name="20% - Accent4 4 2 2 7" xfId="7741"/>
    <cellStyle name="20% - Accent4 4 2 2 8" xfId="7742"/>
    <cellStyle name="20% - Accent4 4 2 2 9" xfId="60738"/>
    <cellStyle name="20% - Accent4 4 2 3" xfId="7743"/>
    <cellStyle name="20% - Accent4 4 2 3 2" xfId="7744"/>
    <cellStyle name="20% - Accent4 4 2 3 2 2" xfId="7745"/>
    <cellStyle name="20% - Accent4 4 2 3 2 2 2" xfId="7746"/>
    <cellStyle name="20% - Accent4 4 2 3 2 2 2 2" xfId="7747"/>
    <cellStyle name="20% - Accent4 4 2 3 2 2 2 3" xfId="51478"/>
    <cellStyle name="20% - Accent4 4 2 3 2 2 3" xfId="7748"/>
    <cellStyle name="20% - Accent4 4 2 3 2 2 4" xfId="7749"/>
    <cellStyle name="20% - Accent4 4 2 3 2 3" xfId="7750"/>
    <cellStyle name="20% - Accent4 4 2 3 2 3 2" xfId="7751"/>
    <cellStyle name="20% - Accent4 4 2 3 2 3 2 2" xfId="7752"/>
    <cellStyle name="20% - Accent4 4 2 3 2 3 2 3" xfId="51479"/>
    <cellStyle name="20% - Accent4 4 2 3 2 3 3" xfId="7753"/>
    <cellStyle name="20% - Accent4 4 2 3 2 3 4" xfId="7754"/>
    <cellStyle name="20% - Accent4 4 2 3 2 4" xfId="7755"/>
    <cellStyle name="20% - Accent4 4 2 3 2 4 2" xfId="7756"/>
    <cellStyle name="20% - Accent4 4 2 3 2 4 3" xfId="51480"/>
    <cellStyle name="20% - Accent4 4 2 3 2 5" xfId="7757"/>
    <cellStyle name="20% - Accent4 4 2 3 2 6" xfId="7758"/>
    <cellStyle name="20% - Accent4 4 2 3 3" xfId="7759"/>
    <cellStyle name="20% - Accent4 4 2 3 3 2" xfId="7760"/>
    <cellStyle name="20% - Accent4 4 2 3 3 2 2" xfId="7761"/>
    <cellStyle name="20% - Accent4 4 2 3 3 2 3" xfId="51481"/>
    <cellStyle name="20% - Accent4 4 2 3 3 3" xfId="7762"/>
    <cellStyle name="20% - Accent4 4 2 3 3 4" xfId="7763"/>
    <cellStyle name="20% - Accent4 4 2 3 4" xfId="7764"/>
    <cellStyle name="20% - Accent4 4 2 3 4 2" xfId="7765"/>
    <cellStyle name="20% - Accent4 4 2 3 4 2 2" xfId="7766"/>
    <cellStyle name="20% - Accent4 4 2 3 4 2 3" xfId="51482"/>
    <cellStyle name="20% - Accent4 4 2 3 4 3" xfId="7767"/>
    <cellStyle name="20% - Accent4 4 2 3 4 4" xfId="7768"/>
    <cellStyle name="20% - Accent4 4 2 3 5" xfId="7769"/>
    <cellStyle name="20% - Accent4 4 2 3 5 2" xfId="7770"/>
    <cellStyle name="20% - Accent4 4 2 3 5 3" xfId="51483"/>
    <cellStyle name="20% - Accent4 4 2 3 6" xfId="7771"/>
    <cellStyle name="20% - Accent4 4 2 3 7" xfId="7772"/>
    <cellStyle name="20% - Accent4 4 2 4" xfId="7773"/>
    <cellStyle name="20% - Accent4 4 2 4 2" xfId="7774"/>
    <cellStyle name="20% - Accent4 4 2 4 2 2" xfId="7775"/>
    <cellStyle name="20% - Accent4 4 2 4 2 2 2" xfId="7776"/>
    <cellStyle name="20% - Accent4 4 2 4 2 2 3" xfId="51484"/>
    <cellStyle name="20% - Accent4 4 2 4 2 3" xfId="7777"/>
    <cellStyle name="20% - Accent4 4 2 4 2 4" xfId="7778"/>
    <cellStyle name="20% - Accent4 4 2 4 3" xfId="7779"/>
    <cellStyle name="20% - Accent4 4 2 4 3 2" xfId="7780"/>
    <cellStyle name="20% - Accent4 4 2 4 3 2 2" xfId="7781"/>
    <cellStyle name="20% - Accent4 4 2 4 3 2 3" xfId="51485"/>
    <cellStyle name="20% - Accent4 4 2 4 3 3" xfId="7782"/>
    <cellStyle name="20% - Accent4 4 2 4 3 4" xfId="7783"/>
    <cellStyle name="20% - Accent4 4 2 4 4" xfId="7784"/>
    <cellStyle name="20% - Accent4 4 2 4 4 2" xfId="7785"/>
    <cellStyle name="20% - Accent4 4 2 4 4 3" xfId="51486"/>
    <cellStyle name="20% - Accent4 4 2 4 5" xfId="7786"/>
    <cellStyle name="20% - Accent4 4 2 4 6" xfId="7787"/>
    <cellStyle name="20% - Accent4 4 2 5" xfId="7788"/>
    <cellStyle name="20% - Accent4 4 2 5 2" xfId="7789"/>
    <cellStyle name="20% - Accent4 4 2 5 2 2" xfId="7790"/>
    <cellStyle name="20% - Accent4 4 2 5 2 2 2" xfId="7791"/>
    <cellStyle name="20% - Accent4 4 2 5 2 2 3" xfId="51487"/>
    <cellStyle name="20% - Accent4 4 2 5 2 3" xfId="7792"/>
    <cellStyle name="20% - Accent4 4 2 5 2 4" xfId="7793"/>
    <cellStyle name="20% - Accent4 4 2 5 3" xfId="7794"/>
    <cellStyle name="20% - Accent4 4 2 5 3 2" xfId="7795"/>
    <cellStyle name="20% - Accent4 4 2 5 3 3" xfId="51488"/>
    <cellStyle name="20% - Accent4 4 2 5 4" xfId="7796"/>
    <cellStyle name="20% - Accent4 4 2 5 5" xfId="7797"/>
    <cellStyle name="20% - Accent4 4 2 6" xfId="7798"/>
    <cellStyle name="20% - Accent4 4 2 6 2" xfId="7799"/>
    <cellStyle name="20% - Accent4 4 2 6 2 2" xfId="7800"/>
    <cellStyle name="20% - Accent4 4 2 6 2 3" xfId="51489"/>
    <cellStyle name="20% - Accent4 4 2 6 3" xfId="7801"/>
    <cellStyle name="20% - Accent4 4 2 6 4" xfId="7802"/>
    <cellStyle name="20% - Accent4 4 2 7" xfId="7803"/>
    <cellStyle name="20% - Accent4 4 2 7 2" xfId="7804"/>
    <cellStyle name="20% - Accent4 4 2 7 2 2" xfId="7805"/>
    <cellStyle name="20% - Accent4 4 2 7 2 3" xfId="51490"/>
    <cellStyle name="20% - Accent4 4 2 7 3" xfId="7806"/>
    <cellStyle name="20% - Accent4 4 2 7 4" xfId="7807"/>
    <cellStyle name="20% - Accent4 4 2 8" xfId="7808"/>
    <cellStyle name="20% - Accent4 4 2 8 2" xfId="7809"/>
    <cellStyle name="20% - Accent4 4 2 8 3" xfId="51491"/>
    <cellStyle name="20% - Accent4 4 2 9" xfId="7810"/>
    <cellStyle name="20% - Accent4 4 3" xfId="7811"/>
    <cellStyle name="20% - Accent4 4 3 2" xfId="7812"/>
    <cellStyle name="20% - Accent4 4 3 2 2" xfId="7813"/>
    <cellStyle name="20% - Accent4 4 3 2 2 2" xfId="7814"/>
    <cellStyle name="20% - Accent4 4 3 2 2 2 2" xfId="7815"/>
    <cellStyle name="20% - Accent4 4 3 2 2 2 2 2" xfId="7816"/>
    <cellStyle name="20% - Accent4 4 3 2 2 2 2 3" xfId="51492"/>
    <cellStyle name="20% - Accent4 4 3 2 2 2 3" xfId="7817"/>
    <cellStyle name="20% - Accent4 4 3 2 2 2 4" xfId="7818"/>
    <cellStyle name="20% - Accent4 4 3 2 2 3" xfId="7819"/>
    <cellStyle name="20% - Accent4 4 3 2 2 3 2" xfId="7820"/>
    <cellStyle name="20% - Accent4 4 3 2 2 3 2 2" xfId="7821"/>
    <cellStyle name="20% - Accent4 4 3 2 2 3 2 3" xfId="51493"/>
    <cellStyle name="20% - Accent4 4 3 2 2 3 3" xfId="7822"/>
    <cellStyle name="20% - Accent4 4 3 2 2 3 4" xfId="7823"/>
    <cellStyle name="20% - Accent4 4 3 2 2 4" xfId="7824"/>
    <cellStyle name="20% - Accent4 4 3 2 2 4 2" xfId="7825"/>
    <cellStyle name="20% - Accent4 4 3 2 2 4 3" xfId="51494"/>
    <cellStyle name="20% - Accent4 4 3 2 2 5" xfId="7826"/>
    <cellStyle name="20% - Accent4 4 3 2 2 6" xfId="7827"/>
    <cellStyle name="20% - Accent4 4 3 2 3" xfId="7828"/>
    <cellStyle name="20% - Accent4 4 3 2 3 2" xfId="7829"/>
    <cellStyle name="20% - Accent4 4 3 2 3 2 2" xfId="7830"/>
    <cellStyle name="20% - Accent4 4 3 2 3 2 3" xfId="51495"/>
    <cellStyle name="20% - Accent4 4 3 2 3 3" xfId="7831"/>
    <cellStyle name="20% - Accent4 4 3 2 3 4" xfId="7832"/>
    <cellStyle name="20% - Accent4 4 3 2 4" xfId="7833"/>
    <cellStyle name="20% - Accent4 4 3 2 4 2" xfId="7834"/>
    <cellStyle name="20% - Accent4 4 3 2 4 2 2" xfId="7835"/>
    <cellStyle name="20% - Accent4 4 3 2 4 2 3" xfId="51496"/>
    <cellStyle name="20% - Accent4 4 3 2 4 3" xfId="7836"/>
    <cellStyle name="20% - Accent4 4 3 2 4 4" xfId="7837"/>
    <cellStyle name="20% - Accent4 4 3 2 5" xfId="7838"/>
    <cellStyle name="20% - Accent4 4 3 2 5 2" xfId="7839"/>
    <cellStyle name="20% - Accent4 4 3 2 5 3" xfId="51497"/>
    <cellStyle name="20% - Accent4 4 3 2 6" xfId="7840"/>
    <cellStyle name="20% - Accent4 4 3 2 7" xfId="7841"/>
    <cellStyle name="20% - Accent4 4 3 3" xfId="7842"/>
    <cellStyle name="20% - Accent4 4 3 3 2" xfId="7843"/>
    <cellStyle name="20% - Accent4 4 3 3 2 2" xfId="7844"/>
    <cellStyle name="20% - Accent4 4 3 3 2 2 2" xfId="7845"/>
    <cellStyle name="20% - Accent4 4 3 3 2 2 3" xfId="51498"/>
    <cellStyle name="20% - Accent4 4 3 3 2 3" xfId="7846"/>
    <cellStyle name="20% - Accent4 4 3 3 2 4" xfId="7847"/>
    <cellStyle name="20% - Accent4 4 3 3 3" xfId="7848"/>
    <cellStyle name="20% - Accent4 4 3 3 3 2" xfId="7849"/>
    <cellStyle name="20% - Accent4 4 3 3 3 2 2" xfId="7850"/>
    <cellStyle name="20% - Accent4 4 3 3 3 2 3" xfId="51499"/>
    <cellStyle name="20% - Accent4 4 3 3 3 3" xfId="7851"/>
    <cellStyle name="20% - Accent4 4 3 3 3 4" xfId="7852"/>
    <cellStyle name="20% - Accent4 4 3 3 4" xfId="7853"/>
    <cellStyle name="20% - Accent4 4 3 3 4 2" xfId="7854"/>
    <cellStyle name="20% - Accent4 4 3 3 4 3" xfId="51500"/>
    <cellStyle name="20% - Accent4 4 3 3 5" xfId="7855"/>
    <cellStyle name="20% - Accent4 4 3 3 6" xfId="7856"/>
    <cellStyle name="20% - Accent4 4 3 4" xfId="7857"/>
    <cellStyle name="20% - Accent4 4 3 4 2" xfId="7858"/>
    <cellStyle name="20% - Accent4 4 3 4 2 2" xfId="7859"/>
    <cellStyle name="20% - Accent4 4 3 4 2 3" xfId="51501"/>
    <cellStyle name="20% - Accent4 4 3 4 3" xfId="7860"/>
    <cellStyle name="20% - Accent4 4 3 4 4" xfId="7861"/>
    <cellStyle name="20% - Accent4 4 3 5" xfId="7862"/>
    <cellStyle name="20% - Accent4 4 3 5 2" xfId="7863"/>
    <cellStyle name="20% - Accent4 4 3 5 2 2" xfId="7864"/>
    <cellStyle name="20% - Accent4 4 3 5 2 3" xfId="51502"/>
    <cellStyle name="20% - Accent4 4 3 5 3" xfId="7865"/>
    <cellStyle name="20% - Accent4 4 3 5 4" xfId="7866"/>
    <cellStyle name="20% - Accent4 4 3 6" xfId="7867"/>
    <cellStyle name="20% - Accent4 4 3 6 2" xfId="7868"/>
    <cellStyle name="20% - Accent4 4 3 6 3" xfId="51503"/>
    <cellStyle name="20% - Accent4 4 3 7" xfId="7869"/>
    <cellStyle name="20% - Accent4 4 3 8" xfId="7870"/>
    <cellStyle name="20% - Accent4 4 3 9" xfId="60555"/>
    <cellStyle name="20% - Accent4 4 4" xfId="7871"/>
    <cellStyle name="20% - Accent4 4 4 2" xfId="7872"/>
    <cellStyle name="20% - Accent4 4 4 2 2" xfId="7873"/>
    <cellStyle name="20% - Accent4 4 4 2 2 2" xfId="7874"/>
    <cellStyle name="20% - Accent4 4 4 2 2 2 2" xfId="7875"/>
    <cellStyle name="20% - Accent4 4 4 2 2 2 3" xfId="51504"/>
    <cellStyle name="20% - Accent4 4 4 2 2 3" xfId="7876"/>
    <cellStyle name="20% - Accent4 4 4 2 2 4" xfId="7877"/>
    <cellStyle name="20% - Accent4 4 4 2 3" xfId="7878"/>
    <cellStyle name="20% - Accent4 4 4 2 3 2" xfId="7879"/>
    <cellStyle name="20% - Accent4 4 4 2 3 2 2" xfId="7880"/>
    <cellStyle name="20% - Accent4 4 4 2 3 2 3" xfId="51505"/>
    <cellStyle name="20% - Accent4 4 4 2 3 3" xfId="7881"/>
    <cellStyle name="20% - Accent4 4 4 2 3 4" xfId="7882"/>
    <cellStyle name="20% - Accent4 4 4 2 4" xfId="7883"/>
    <cellStyle name="20% - Accent4 4 4 2 4 2" xfId="7884"/>
    <cellStyle name="20% - Accent4 4 4 2 4 3" xfId="51506"/>
    <cellStyle name="20% - Accent4 4 4 2 5" xfId="7885"/>
    <cellStyle name="20% - Accent4 4 4 2 6" xfId="7886"/>
    <cellStyle name="20% - Accent4 4 4 3" xfId="7887"/>
    <cellStyle name="20% - Accent4 4 4 3 2" xfId="7888"/>
    <cellStyle name="20% - Accent4 4 4 3 2 2" xfId="7889"/>
    <cellStyle name="20% - Accent4 4 4 3 2 3" xfId="51507"/>
    <cellStyle name="20% - Accent4 4 4 3 3" xfId="7890"/>
    <cellStyle name="20% - Accent4 4 4 3 4" xfId="7891"/>
    <cellStyle name="20% - Accent4 4 4 4" xfId="7892"/>
    <cellStyle name="20% - Accent4 4 4 4 2" xfId="7893"/>
    <cellStyle name="20% - Accent4 4 4 4 2 2" xfId="7894"/>
    <cellStyle name="20% - Accent4 4 4 4 2 3" xfId="51508"/>
    <cellStyle name="20% - Accent4 4 4 4 3" xfId="7895"/>
    <cellStyle name="20% - Accent4 4 4 4 4" xfId="7896"/>
    <cellStyle name="20% - Accent4 4 4 5" xfId="7897"/>
    <cellStyle name="20% - Accent4 4 4 5 2" xfId="7898"/>
    <cellStyle name="20% - Accent4 4 4 5 3" xfId="51509"/>
    <cellStyle name="20% - Accent4 4 4 6" xfId="7899"/>
    <cellStyle name="20% - Accent4 4 4 7" xfId="7900"/>
    <cellStyle name="20% - Accent4 4 5" xfId="7901"/>
    <cellStyle name="20% - Accent4 4 5 2" xfId="7902"/>
    <cellStyle name="20% - Accent4 4 5 2 2" xfId="7903"/>
    <cellStyle name="20% - Accent4 4 5 2 2 2" xfId="7904"/>
    <cellStyle name="20% - Accent4 4 5 2 2 3" xfId="51510"/>
    <cellStyle name="20% - Accent4 4 5 2 3" xfId="7905"/>
    <cellStyle name="20% - Accent4 4 5 2 4" xfId="7906"/>
    <cellStyle name="20% - Accent4 4 5 3" xfId="7907"/>
    <cellStyle name="20% - Accent4 4 5 3 2" xfId="7908"/>
    <cellStyle name="20% - Accent4 4 5 3 2 2" xfId="7909"/>
    <cellStyle name="20% - Accent4 4 5 3 2 3" xfId="51511"/>
    <cellStyle name="20% - Accent4 4 5 3 3" xfId="7910"/>
    <cellStyle name="20% - Accent4 4 5 3 4" xfId="7911"/>
    <cellStyle name="20% - Accent4 4 5 4" xfId="7912"/>
    <cellStyle name="20% - Accent4 4 5 4 2" xfId="7913"/>
    <cellStyle name="20% - Accent4 4 5 4 3" xfId="51512"/>
    <cellStyle name="20% - Accent4 4 5 5" xfId="7914"/>
    <cellStyle name="20% - Accent4 4 5 6" xfId="7915"/>
    <cellStyle name="20% - Accent4 4 6" xfId="7916"/>
    <cellStyle name="20% - Accent4 4 6 2" xfId="7917"/>
    <cellStyle name="20% - Accent4 4 6 2 2" xfId="7918"/>
    <cellStyle name="20% - Accent4 4 6 2 2 2" xfId="7919"/>
    <cellStyle name="20% - Accent4 4 6 2 2 3" xfId="51513"/>
    <cellStyle name="20% - Accent4 4 6 2 3" xfId="7920"/>
    <cellStyle name="20% - Accent4 4 6 2 4" xfId="7921"/>
    <cellStyle name="20% - Accent4 4 6 3" xfId="7922"/>
    <cellStyle name="20% - Accent4 4 6 3 2" xfId="7923"/>
    <cellStyle name="20% - Accent4 4 6 3 3" xfId="51514"/>
    <cellStyle name="20% - Accent4 4 6 4" xfId="7924"/>
    <cellStyle name="20% - Accent4 4 6 5" xfId="7925"/>
    <cellStyle name="20% - Accent4 4 7" xfId="7926"/>
    <cellStyle name="20% - Accent4 4 7 2" xfId="7927"/>
    <cellStyle name="20% - Accent4 4 7 2 2" xfId="7928"/>
    <cellStyle name="20% - Accent4 4 7 2 3" xfId="51515"/>
    <cellStyle name="20% - Accent4 4 7 3" xfId="7929"/>
    <cellStyle name="20% - Accent4 4 7 4" xfId="7930"/>
    <cellStyle name="20% - Accent4 4 8" xfId="7931"/>
    <cellStyle name="20% - Accent4 4 8 2" xfId="7932"/>
    <cellStyle name="20% - Accent4 4 8 2 2" xfId="7933"/>
    <cellStyle name="20% - Accent4 4 8 2 3" xfId="51516"/>
    <cellStyle name="20% - Accent4 4 8 3" xfId="7934"/>
    <cellStyle name="20% - Accent4 4 8 4" xfId="7935"/>
    <cellStyle name="20% - Accent4 4 9" xfId="7936"/>
    <cellStyle name="20% - Accent4 4 9 2" xfId="7937"/>
    <cellStyle name="20% - Accent4 4 9 3" xfId="51517"/>
    <cellStyle name="20% - Accent4 5" xfId="7938"/>
    <cellStyle name="20% - Accent4 5 10" xfId="7939"/>
    <cellStyle name="20% - Accent4 5 11" xfId="60201"/>
    <cellStyle name="20% - Accent4 5 2" xfId="7940"/>
    <cellStyle name="20% - Accent4 5 2 2" xfId="7941"/>
    <cellStyle name="20% - Accent4 5 2 2 2" xfId="7942"/>
    <cellStyle name="20% - Accent4 5 2 2 2 2" xfId="7943"/>
    <cellStyle name="20% - Accent4 5 2 2 2 2 2" xfId="7944"/>
    <cellStyle name="20% - Accent4 5 2 2 2 2 2 2" xfId="7945"/>
    <cellStyle name="20% - Accent4 5 2 2 2 2 2 3" xfId="51518"/>
    <cellStyle name="20% - Accent4 5 2 2 2 2 3" xfId="7946"/>
    <cellStyle name="20% - Accent4 5 2 2 2 2 4" xfId="7947"/>
    <cellStyle name="20% - Accent4 5 2 2 2 3" xfId="7948"/>
    <cellStyle name="20% - Accent4 5 2 2 2 3 2" xfId="7949"/>
    <cellStyle name="20% - Accent4 5 2 2 2 3 2 2" xfId="7950"/>
    <cellStyle name="20% - Accent4 5 2 2 2 3 2 3" xfId="51519"/>
    <cellStyle name="20% - Accent4 5 2 2 2 3 3" xfId="7951"/>
    <cellStyle name="20% - Accent4 5 2 2 2 3 4" xfId="7952"/>
    <cellStyle name="20% - Accent4 5 2 2 2 4" xfId="7953"/>
    <cellStyle name="20% - Accent4 5 2 2 2 4 2" xfId="7954"/>
    <cellStyle name="20% - Accent4 5 2 2 2 4 3" xfId="51520"/>
    <cellStyle name="20% - Accent4 5 2 2 2 5" xfId="7955"/>
    <cellStyle name="20% - Accent4 5 2 2 2 6" xfId="7956"/>
    <cellStyle name="20% - Accent4 5 2 2 3" xfId="7957"/>
    <cellStyle name="20% - Accent4 5 2 2 3 2" xfId="7958"/>
    <cellStyle name="20% - Accent4 5 2 2 3 2 2" xfId="7959"/>
    <cellStyle name="20% - Accent4 5 2 2 3 2 3" xfId="51521"/>
    <cellStyle name="20% - Accent4 5 2 2 3 3" xfId="7960"/>
    <cellStyle name="20% - Accent4 5 2 2 3 4" xfId="7961"/>
    <cellStyle name="20% - Accent4 5 2 2 4" xfId="7962"/>
    <cellStyle name="20% - Accent4 5 2 2 4 2" xfId="7963"/>
    <cellStyle name="20% - Accent4 5 2 2 4 2 2" xfId="7964"/>
    <cellStyle name="20% - Accent4 5 2 2 4 2 3" xfId="51522"/>
    <cellStyle name="20% - Accent4 5 2 2 4 3" xfId="7965"/>
    <cellStyle name="20% - Accent4 5 2 2 4 4" xfId="7966"/>
    <cellStyle name="20% - Accent4 5 2 2 5" xfId="7967"/>
    <cellStyle name="20% - Accent4 5 2 2 5 2" xfId="7968"/>
    <cellStyle name="20% - Accent4 5 2 2 5 3" xfId="51523"/>
    <cellStyle name="20% - Accent4 5 2 2 6" xfId="7969"/>
    <cellStyle name="20% - Accent4 5 2 2 7" xfId="7970"/>
    <cellStyle name="20% - Accent4 5 2 2 8" xfId="60752"/>
    <cellStyle name="20% - Accent4 5 2 3" xfId="7971"/>
    <cellStyle name="20% - Accent4 5 2 3 2" xfId="7972"/>
    <cellStyle name="20% - Accent4 5 2 3 2 2" xfId="7973"/>
    <cellStyle name="20% - Accent4 5 2 3 2 2 2" xfId="7974"/>
    <cellStyle name="20% - Accent4 5 2 3 2 2 3" xfId="51524"/>
    <cellStyle name="20% - Accent4 5 2 3 2 3" xfId="7975"/>
    <cellStyle name="20% - Accent4 5 2 3 2 4" xfId="7976"/>
    <cellStyle name="20% - Accent4 5 2 3 3" xfId="7977"/>
    <cellStyle name="20% - Accent4 5 2 3 3 2" xfId="7978"/>
    <cellStyle name="20% - Accent4 5 2 3 3 2 2" xfId="7979"/>
    <cellStyle name="20% - Accent4 5 2 3 3 2 3" xfId="51525"/>
    <cellStyle name="20% - Accent4 5 2 3 3 3" xfId="7980"/>
    <cellStyle name="20% - Accent4 5 2 3 3 4" xfId="7981"/>
    <cellStyle name="20% - Accent4 5 2 3 4" xfId="7982"/>
    <cellStyle name="20% - Accent4 5 2 3 4 2" xfId="7983"/>
    <cellStyle name="20% - Accent4 5 2 3 4 3" xfId="51526"/>
    <cellStyle name="20% - Accent4 5 2 3 5" xfId="7984"/>
    <cellStyle name="20% - Accent4 5 2 3 6" xfId="7985"/>
    <cellStyle name="20% - Accent4 5 2 4" xfId="7986"/>
    <cellStyle name="20% - Accent4 5 2 4 2" xfId="7987"/>
    <cellStyle name="20% - Accent4 5 2 4 2 2" xfId="7988"/>
    <cellStyle name="20% - Accent4 5 2 4 2 3" xfId="51527"/>
    <cellStyle name="20% - Accent4 5 2 4 3" xfId="7989"/>
    <cellStyle name="20% - Accent4 5 2 4 4" xfId="7990"/>
    <cellStyle name="20% - Accent4 5 2 5" xfId="7991"/>
    <cellStyle name="20% - Accent4 5 2 5 2" xfId="7992"/>
    <cellStyle name="20% - Accent4 5 2 5 2 2" xfId="7993"/>
    <cellStyle name="20% - Accent4 5 2 5 2 3" xfId="51528"/>
    <cellStyle name="20% - Accent4 5 2 5 3" xfId="7994"/>
    <cellStyle name="20% - Accent4 5 2 5 4" xfId="7995"/>
    <cellStyle name="20% - Accent4 5 2 6" xfId="7996"/>
    <cellStyle name="20% - Accent4 5 2 6 2" xfId="7997"/>
    <cellStyle name="20% - Accent4 5 2 6 3" xfId="51529"/>
    <cellStyle name="20% - Accent4 5 2 7" xfId="7998"/>
    <cellStyle name="20% - Accent4 5 2 8" xfId="7999"/>
    <cellStyle name="20% - Accent4 5 2 9" xfId="60384"/>
    <cellStyle name="20% - Accent4 5 3" xfId="8000"/>
    <cellStyle name="20% - Accent4 5 3 2" xfId="8001"/>
    <cellStyle name="20% - Accent4 5 3 2 2" xfId="8002"/>
    <cellStyle name="20% - Accent4 5 3 2 2 2" xfId="8003"/>
    <cellStyle name="20% - Accent4 5 3 2 2 2 2" xfId="8004"/>
    <cellStyle name="20% - Accent4 5 3 2 2 2 3" xfId="51530"/>
    <cellStyle name="20% - Accent4 5 3 2 2 3" xfId="8005"/>
    <cellStyle name="20% - Accent4 5 3 2 2 4" xfId="8006"/>
    <cellStyle name="20% - Accent4 5 3 2 3" xfId="8007"/>
    <cellStyle name="20% - Accent4 5 3 2 3 2" xfId="8008"/>
    <cellStyle name="20% - Accent4 5 3 2 3 2 2" xfId="8009"/>
    <cellStyle name="20% - Accent4 5 3 2 3 2 3" xfId="51531"/>
    <cellStyle name="20% - Accent4 5 3 2 3 3" xfId="8010"/>
    <cellStyle name="20% - Accent4 5 3 2 3 4" xfId="8011"/>
    <cellStyle name="20% - Accent4 5 3 2 4" xfId="8012"/>
    <cellStyle name="20% - Accent4 5 3 2 4 2" xfId="8013"/>
    <cellStyle name="20% - Accent4 5 3 2 4 3" xfId="51532"/>
    <cellStyle name="20% - Accent4 5 3 2 5" xfId="8014"/>
    <cellStyle name="20% - Accent4 5 3 2 6" xfId="8015"/>
    <cellStyle name="20% - Accent4 5 3 3" xfId="8016"/>
    <cellStyle name="20% - Accent4 5 3 3 2" xfId="8017"/>
    <cellStyle name="20% - Accent4 5 3 3 2 2" xfId="8018"/>
    <cellStyle name="20% - Accent4 5 3 3 2 3" xfId="51533"/>
    <cellStyle name="20% - Accent4 5 3 3 3" xfId="8019"/>
    <cellStyle name="20% - Accent4 5 3 3 4" xfId="8020"/>
    <cellStyle name="20% - Accent4 5 3 4" xfId="8021"/>
    <cellStyle name="20% - Accent4 5 3 4 2" xfId="8022"/>
    <cellStyle name="20% - Accent4 5 3 4 2 2" xfId="8023"/>
    <cellStyle name="20% - Accent4 5 3 4 2 3" xfId="51534"/>
    <cellStyle name="20% - Accent4 5 3 4 3" xfId="8024"/>
    <cellStyle name="20% - Accent4 5 3 4 4" xfId="8025"/>
    <cellStyle name="20% - Accent4 5 3 5" xfId="8026"/>
    <cellStyle name="20% - Accent4 5 3 5 2" xfId="8027"/>
    <cellStyle name="20% - Accent4 5 3 5 3" xfId="51535"/>
    <cellStyle name="20% - Accent4 5 3 6" xfId="8028"/>
    <cellStyle name="20% - Accent4 5 3 7" xfId="8029"/>
    <cellStyle name="20% - Accent4 5 3 8" xfId="60569"/>
    <cellStyle name="20% - Accent4 5 4" xfId="8030"/>
    <cellStyle name="20% - Accent4 5 4 2" xfId="8031"/>
    <cellStyle name="20% - Accent4 5 4 2 2" xfId="8032"/>
    <cellStyle name="20% - Accent4 5 4 2 2 2" xfId="8033"/>
    <cellStyle name="20% - Accent4 5 4 2 2 3" xfId="51536"/>
    <cellStyle name="20% - Accent4 5 4 2 3" xfId="8034"/>
    <cellStyle name="20% - Accent4 5 4 2 4" xfId="8035"/>
    <cellStyle name="20% - Accent4 5 4 3" xfId="8036"/>
    <cellStyle name="20% - Accent4 5 4 3 2" xfId="8037"/>
    <cellStyle name="20% - Accent4 5 4 3 2 2" xfId="8038"/>
    <cellStyle name="20% - Accent4 5 4 3 2 3" xfId="51537"/>
    <cellStyle name="20% - Accent4 5 4 3 3" xfId="8039"/>
    <cellStyle name="20% - Accent4 5 4 3 4" xfId="8040"/>
    <cellStyle name="20% - Accent4 5 4 4" xfId="8041"/>
    <cellStyle name="20% - Accent4 5 4 4 2" xfId="8042"/>
    <cellStyle name="20% - Accent4 5 4 4 3" xfId="51538"/>
    <cellStyle name="20% - Accent4 5 4 5" xfId="8043"/>
    <cellStyle name="20% - Accent4 5 4 6" xfId="8044"/>
    <cellStyle name="20% - Accent4 5 5" xfId="8045"/>
    <cellStyle name="20% - Accent4 5 5 2" xfId="8046"/>
    <cellStyle name="20% - Accent4 5 5 2 2" xfId="8047"/>
    <cellStyle name="20% - Accent4 5 5 2 2 2" xfId="8048"/>
    <cellStyle name="20% - Accent4 5 5 2 2 3" xfId="51539"/>
    <cellStyle name="20% - Accent4 5 5 2 3" xfId="8049"/>
    <cellStyle name="20% - Accent4 5 5 2 4" xfId="8050"/>
    <cellStyle name="20% - Accent4 5 5 3" xfId="8051"/>
    <cellStyle name="20% - Accent4 5 5 3 2" xfId="8052"/>
    <cellStyle name="20% - Accent4 5 5 3 3" xfId="51540"/>
    <cellStyle name="20% - Accent4 5 5 4" xfId="8053"/>
    <cellStyle name="20% - Accent4 5 5 5" xfId="8054"/>
    <cellStyle name="20% - Accent4 5 6" xfId="8055"/>
    <cellStyle name="20% - Accent4 5 6 2" xfId="8056"/>
    <cellStyle name="20% - Accent4 5 6 2 2" xfId="8057"/>
    <cellStyle name="20% - Accent4 5 6 2 3" xfId="51541"/>
    <cellStyle name="20% - Accent4 5 6 3" xfId="8058"/>
    <cellStyle name="20% - Accent4 5 6 4" xfId="8059"/>
    <cellStyle name="20% - Accent4 5 7" xfId="8060"/>
    <cellStyle name="20% - Accent4 5 7 2" xfId="8061"/>
    <cellStyle name="20% - Accent4 5 7 2 2" xfId="8062"/>
    <cellStyle name="20% - Accent4 5 7 2 3" xfId="51542"/>
    <cellStyle name="20% - Accent4 5 7 3" xfId="8063"/>
    <cellStyle name="20% - Accent4 5 7 4" xfId="8064"/>
    <cellStyle name="20% - Accent4 5 8" xfId="8065"/>
    <cellStyle name="20% - Accent4 5 8 2" xfId="8066"/>
    <cellStyle name="20% - Accent4 5 8 3" xfId="51543"/>
    <cellStyle name="20% - Accent4 5 9" xfId="8067"/>
    <cellStyle name="20% - Accent4 6" xfId="8068"/>
    <cellStyle name="20% - Accent4 6 10" xfId="8069"/>
    <cellStyle name="20% - Accent4 6 11" xfId="60215"/>
    <cellStyle name="20% - Accent4 6 2" xfId="8070"/>
    <cellStyle name="20% - Accent4 6 2 2" xfId="8071"/>
    <cellStyle name="20% - Accent4 6 2 2 2" xfId="8072"/>
    <cellStyle name="20% - Accent4 6 2 2 2 2" xfId="8073"/>
    <cellStyle name="20% - Accent4 6 2 2 2 2 2" xfId="8074"/>
    <cellStyle name="20% - Accent4 6 2 2 2 2 2 2" xfId="8075"/>
    <cellStyle name="20% - Accent4 6 2 2 2 2 2 3" xfId="51544"/>
    <cellStyle name="20% - Accent4 6 2 2 2 2 3" xfId="8076"/>
    <cellStyle name="20% - Accent4 6 2 2 2 2 4" xfId="8077"/>
    <cellStyle name="20% - Accent4 6 2 2 2 3" xfId="8078"/>
    <cellStyle name="20% - Accent4 6 2 2 2 3 2" xfId="8079"/>
    <cellStyle name="20% - Accent4 6 2 2 2 3 2 2" xfId="8080"/>
    <cellStyle name="20% - Accent4 6 2 2 2 3 2 3" xfId="51545"/>
    <cellStyle name="20% - Accent4 6 2 2 2 3 3" xfId="8081"/>
    <cellStyle name="20% - Accent4 6 2 2 2 3 4" xfId="8082"/>
    <cellStyle name="20% - Accent4 6 2 2 2 4" xfId="8083"/>
    <cellStyle name="20% - Accent4 6 2 2 2 4 2" xfId="8084"/>
    <cellStyle name="20% - Accent4 6 2 2 2 4 3" xfId="51546"/>
    <cellStyle name="20% - Accent4 6 2 2 2 5" xfId="8085"/>
    <cellStyle name="20% - Accent4 6 2 2 2 6" xfId="8086"/>
    <cellStyle name="20% - Accent4 6 2 2 3" xfId="8087"/>
    <cellStyle name="20% - Accent4 6 2 2 3 2" xfId="8088"/>
    <cellStyle name="20% - Accent4 6 2 2 3 2 2" xfId="8089"/>
    <cellStyle name="20% - Accent4 6 2 2 3 2 3" xfId="51547"/>
    <cellStyle name="20% - Accent4 6 2 2 3 3" xfId="8090"/>
    <cellStyle name="20% - Accent4 6 2 2 3 4" xfId="8091"/>
    <cellStyle name="20% - Accent4 6 2 2 4" xfId="8092"/>
    <cellStyle name="20% - Accent4 6 2 2 4 2" xfId="8093"/>
    <cellStyle name="20% - Accent4 6 2 2 4 2 2" xfId="8094"/>
    <cellStyle name="20% - Accent4 6 2 2 4 2 3" xfId="51548"/>
    <cellStyle name="20% - Accent4 6 2 2 4 3" xfId="8095"/>
    <cellStyle name="20% - Accent4 6 2 2 4 4" xfId="8096"/>
    <cellStyle name="20% - Accent4 6 2 2 5" xfId="8097"/>
    <cellStyle name="20% - Accent4 6 2 2 5 2" xfId="8098"/>
    <cellStyle name="20% - Accent4 6 2 2 5 3" xfId="51549"/>
    <cellStyle name="20% - Accent4 6 2 2 6" xfId="8099"/>
    <cellStyle name="20% - Accent4 6 2 2 7" xfId="8100"/>
    <cellStyle name="20% - Accent4 6 2 2 8" xfId="60766"/>
    <cellStyle name="20% - Accent4 6 2 3" xfId="8101"/>
    <cellStyle name="20% - Accent4 6 2 3 2" xfId="8102"/>
    <cellStyle name="20% - Accent4 6 2 3 2 2" xfId="8103"/>
    <cellStyle name="20% - Accent4 6 2 3 2 2 2" xfId="8104"/>
    <cellStyle name="20% - Accent4 6 2 3 2 2 3" xfId="51550"/>
    <cellStyle name="20% - Accent4 6 2 3 2 3" xfId="8105"/>
    <cellStyle name="20% - Accent4 6 2 3 2 4" xfId="8106"/>
    <cellStyle name="20% - Accent4 6 2 3 3" xfId="8107"/>
    <cellStyle name="20% - Accent4 6 2 3 3 2" xfId="8108"/>
    <cellStyle name="20% - Accent4 6 2 3 3 2 2" xfId="8109"/>
    <cellStyle name="20% - Accent4 6 2 3 3 2 3" xfId="51551"/>
    <cellStyle name="20% - Accent4 6 2 3 3 3" xfId="8110"/>
    <cellStyle name="20% - Accent4 6 2 3 3 4" xfId="8111"/>
    <cellStyle name="20% - Accent4 6 2 3 4" xfId="8112"/>
    <cellStyle name="20% - Accent4 6 2 3 4 2" xfId="8113"/>
    <cellStyle name="20% - Accent4 6 2 3 4 3" xfId="51552"/>
    <cellStyle name="20% - Accent4 6 2 3 5" xfId="8114"/>
    <cellStyle name="20% - Accent4 6 2 3 6" xfId="8115"/>
    <cellStyle name="20% - Accent4 6 2 4" xfId="8116"/>
    <cellStyle name="20% - Accent4 6 2 4 2" xfId="8117"/>
    <cellStyle name="20% - Accent4 6 2 4 2 2" xfId="8118"/>
    <cellStyle name="20% - Accent4 6 2 4 2 3" xfId="51553"/>
    <cellStyle name="20% - Accent4 6 2 4 3" xfId="8119"/>
    <cellStyle name="20% - Accent4 6 2 4 4" xfId="8120"/>
    <cellStyle name="20% - Accent4 6 2 5" xfId="8121"/>
    <cellStyle name="20% - Accent4 6 2 5 2" xfId="8122"/>
    <cellStyle name="20% - Accent4 6 2 5 2 2" xfId="8123"/>
    <cellStyle name="20% - Accent4 6 2 5 2 3" xfId="51554"/>
    <cellStyle name="20% - Accent4 6 2 5 3" xfId="8124"/>
    <cellStyle name="20% - Accent4 6 2 5 4" xfId="8125"/>
    <cellStyle name="20% - Accent4 6 2 6" xfId="8126"/>
    <cellStyle name="20% - Accent4 6 2 6 2" xfId="8127"/>
    <cellStyle name="20% - Accent4 6 2 6 3" xfId="51555"/>
    <cellStyle name="20% - Accent4 6 2 7" xfId="8128"/>
    <cellStyle name="20% - Accent4 6 2 8" xfId="8129"/>
    <cellStyle name="20% - Accent4 6 2 9" xfId="60398"/>
    <cellStyle name="20% - Accent4 6 3" xfId="8130"/>
    <cellStyle name="20% - Accent4 6 3 2" xfId="8131"/>
    <cellStyle name="20% - Accent4 6 3 2 2" xfId="8132"/>
    <cellStyle name="20% - Accent4 6 3 2 2 2" xfId="8133"/>
    <cellStyle name="20% - Accent4 6 3 2 2 2 2" xfId="8134"/>
    <cellStyle name="20% - Accent4 6 3 2 2 2 3" xfId="51556"/>
    <cellStyle name="20% - Accent4 6 3 2 2 3" xfId="8135"/>
    <cellStyle name="20% - Accent4 6 3 2 2 4" xfId="8136"/>
    <cellStyle name="20% - Accent4 6 3 2 3" xfId="8137"/>
    <cellStyle name="20% - Accent4 6 3 2 3 2" xfId="8138"/>
    <cellStyle name="20% - Accent4 6 3 2 3 2 2" xfId="8139"/>
    <cellStyle name="20% - Accent4 6 3 2 3 2 3" xfId="51557"/>
    <cellStyle name="20% - Accent4 6 3 2 3 3" xfId="8140"/>
    <cellStyle name="20% - Accent4 6 3 2 3 4" xfId="8141"/>
    <cellStyle name="20% - Accent4 6 3 2 4" xfId="8142"/>
    <cellStyle name="20% - Accent4 6 3 2 4 2" xfId="8143"/>
    <cellStyle name="20% - Accent4 6 3 2 4 3" xfId="51558"/>
    <cellStyle name="20% - Accent4 6 3 2 5" xfId="8144"/>
    <cellStyle name="20% - Accent4 6 3 2 6" xfId="8145"/>
    <cellStyle name="20% - Accent4 6 3 3" xfId="8146"/>
    <cellStyle name="20% - Accent4 6 3 3 2" xfId="8147"/>
    <cellStyle name="20% - Accent4 6 3 3 2 2" xfId="8148"/>
    <cellStyle name="20% - Accent4 6 3 3 2 3" xfId="51559"/>
    <cellStyle name="20% - Accent4 6 3 3 3" xfId="8149"/>
    <cellStyle name="20% - Accent4 6 3 3 4" xfId="8150"/>
    <cellStyle name="20% - Accent4 6 3 4" xfId="8151"/>
    <cellStyle name="20% - Accent4 6 3 4 2" xfId="8152"/>
    <cellStyle name="20% - Accent4 6 3 4 2 2" xfId="8153"/>
    <cellStyle name="20% - Accent4 6 3 4 2 3" xfId="51560"/>
    <cellStyle name="20% - Accent4 6 3 4 3" xfId="8154"/>
    <cellStyle name="20% - Accent4 6 3 4 4" xfId="8155"/>
    <cellStyle name="20% - Accent4 6 3 5" xfId="8156"/>
    <cellStyle name="20% - Accent4 6 3 5 2" xfId="8157"/>
    <cellStyle name="20% - Accent4 6 3 5 3" xfId="51561"/>
    <cellStyle name="20% - Accent4 6 3 6" xfId="8158"/>
    <cellStyle name="20% - Accent4 6 3 7" xfId="8159"/>
    <cellStyle name="20% - Accent4 6 3 8" xfId="60583"/>
    <cellStyle name="20% - Accent4 6 4" xfId="8160"/>
    <cellStyle name="20% - Accent4 6 4 2" xfId="8161"/>
    <cellStyle name="20% - Accent4 6 4 2 2" xfId="8162"/>
    <cellStyle name="20% - Accent4 6 4 2 2 2" xfId="8163"/>
    <cellStyle name="20% - Accent4 6 4 2 2 3" xfId="51562"/>
    <cellStyle name="20% - Accent4 6 4 2 3" xfId="8164"/>
    <cellStyle name="20% - Accent4 6 4 2 4" xfId="8165"/>
    <cellStyle name="20% - Accent4 6 4 3" xfId="8166"/>
    <cellStyle name="20% - Accent4 6 4 3 2" xfId="8167"/>
    <cellStyle name="20% - Accent4 6 4 3 2 2" xfId="8168"/>
    <cellStyle name="20% - Accent4 6 4 3 2 3" xfId="51563"/>
    <cellStyle name="20% - Accent4 6 4 3 3" xfId="8169"/>
    <cellStyle name="20% - Accent4 6 4 3 4" xfId="8170"/>
    <cellStyle name="20% - Accent4 6 4 4" xfId="8171"/>
    <cellStyle name="20% - Accent4 6 4 4 2" xfId="8172"/>
    <cellStyle name="20% - Accent4 6 4 4 3" xfId="51564"/>
    <cellStyle name="20% - Accent4 6 4 5" xfId="8173"/>
    <cellStyle name="20% - Accent4 6 4 6" xfId="8174"/>
    <cellStyle name="20% - Accent4 6 5" xfId="8175"/>
    <cellStyle name="20% - Accent4 6 5 2" xfId="8176"/>
    <cellStyle name="20% - Accent4 6 5 2 2" xfId="8177"/>
    <cellStyle name="20% - Accent4 6 5 2 2 2" xfId="8178"/>
    <cellStyle name="20% - Accent4 6 5 2 2 3" xfId="51565"/>
    <cellStyle name="20% - Accent4 6 5 2 3" xfId="8179"/>
    <cellStyle name="20% - Accent4 6 5 2 4" xfId="8180"/>
    <cellStyle name="20% - Accent4 6 5 3" xfId="8181"/>
    <cellStyle name="20% - Accent4 6 5 3 2" xfId="8182"/>
    <cellStyle name="20% - Accent4 6 5 3 3" xfId="51566"/>
    <cellStyle name="20% - Accent4 6 5 4" xfId="8183"/>
    <cellStyle name="20% - Accent4 6 5 5" xfId="8184"/>
    <cellStyle name="20% - Accent4 6 6" xfId="8185"/>
    <cellStyle name="20% - Accent4 6 6 2" xfId="8186"/>
    <cellStyle name="20% - Accent4 6 6 2 2" xfId="8187"/>
    <cellStyle name="20% - Accent4 6 6 2 3" xfId="51567"/>
    <cellStyle name="20% - Accent4 6 6 3" xfId="8188"/>
    <cellStyle name="20% - Accent4 6 6 4" xfId="8189"/>
    <cellStyle name="20% - Accent4 6 7" xfId="8190"/>
    <cellStyle name="20% - Accent4 6 7 2" xfId="8191"/>
    <cellStyle name="20% - Accent4 6 7 2 2" xfId="8192"/>
    <cellStyle name="20% - Accent4 6 7 2 3" xfId="51568"/>
    <cellStyle name="20% - Accent4 6 7 3" xfId="8193"/>
    <cellStyle name="20% - Accent4 6 7 4" xfId="8194"/>
    <cellStyle name="20% - Accent4 6 8" xfId="8195"/>
    <cellStyle name="20% - Accent4 6 8 2" xfId="8196"/>
    <cellStyle name="20% - Accent4 6 8 3" xfId="51569"/>
    <cellStyle name="20% - Accent4 6 9" xfId="8197"/>
    <cellStyle name="20% - Accent4 7" xfId="8198"/>
    <cellStyle name="20% - Accent4 7 10" xfId="8199"/>
    <cellStyle name="20% - Accent4 7 11" xfId="60229"/>
    <cellStyle name="20% - Accent4 7 2" xfId="8200"/>
    <cellStyle name="20% - Accent4 7 2 2" xfId="8201"/>
    <cellStyle name="20% - Accent4 7 2 2 2" xfId="8202"/>
    <cellStyle name="20% - Accent4 7 2 2 2 2" xfId="8203"/>
    <cellStyle name="20% - Accent4 7 2 2 2 2 2" xfId="8204"/>
    <cellStyle name="20% - Accent4 7 2 2 2 2 2 2" xfId="8205"/>
    <cellStyle name="20% - Accent4 7 2 2 2 2 2 3" xfId="51570"/>
    <cellStyle name="20% - Accent4 7 2 2 2 2 3" xfId="8206"/>
    <cellStyle name="20% - Accent4 7 2 2 2 2 4" xfId="8207"/>
    <cellStyle name="20% - Accent4 7 2 2 2 3" xfId="8208"/>
    <cellStyle name="20% - Accent4 7 2 2 2 3 2" xfId="8209"/>
    <cellStyle name="20% - Accent4 7 2 2 2 3 2 2" xfId="8210"/>
    <cellStyle name="20% - Accent4 7 2 2 2 3 2 3" xfId="51571"/>
    <cellStyle name="20% - Accent4 7 2 2 2 3 3" xfId="8211"/>
    <cellStyle name="20% - Accent4 7 2 2 2 3 4" xfId="8212"/>
    <cellStyle name="20% - Accent4 7 2 2 2 4" xfId="8213"/>
    <cellStyle name="20% - Accent4 7 2 2 2 4 2" xfId="8214"/>
    <cellStyle name="20% - Accent4 7 2 2 2 4 3" xfId="51572"/>
    <cellStyle name="20% - Accent4 7 2 2 2 5" xfId="8215"/>
    <cellStyle name="20% - Accent4 7 2 2 2 6" xfId="8216"/>
    <cellStyle name="20% - Accent4 7 2 2 3" xfId="8217"/>
    <cellStyle name="20% - Accent4 7 2 2 3 2" xfId="8218"/>
    <cellStyle name="20% - Accent4 7 2 2 3 2 2" xfId="8219"/>
    <cellStyle name="20% - Accent4 7 2 2 3 2 3" xfId="51573"/>
    <cellStyle name="20% - Accent4 7 2 2 3 3" xfId="8220"/>
    <cellStyle name="20% - Accent4 7 2 2 3 4" xfId="8221"/>
    <cellStyle name="20% - Accent4 7 2 2 4" xfId="8222"/>
    <cellStyle name="20% - Accent4 7 2 2 4 2" xfId="8223"/>
    <cellStyle name="20% - Accent4 7 2 2 4 2 2" xfId="8224"/>
    <cellStyle name="20% - Accent4 7 2 2 4 2 3" xfId="51574"/>
    <cellStyle name="20% - Accent4 7 2 2 4 3" xfId="8225"/>
    <cellStyle name="20% - Accent4 7 2 2 4 4" xfId="8226"/>
    <cellStyle name="20% - Accent4 7 2 2 5" xfId="8227"/>
    <cellStyle name="20% - Accent4 7 2 2 5 2" xfId="8228"/>
    <cellStyle name="20% - Accent4 7 2 2 5 3" xfId="51575"/>
    <cellStyle name="20% - Accent4 7 2 2 6" xfId="8229"/>
    <cellStyle name="20% - Accent4 7 2 2 7" xfId="8230"/>
    <cellStyle name="20% - Accent4 7 2 2 8" xfId="60780"/>
    <cellStyle name="20% - Accent4 7 2 3" xfId="8231"/>
    <cellStyle name="20% - Accent4 7 2 3 2" xfId="8232"/>
    <cellStyle name="20% - Accent4 7 2 3 2 2" xfId="8233"/>
    <cellStyle name="20% - Accent4 7 2 3 2 2 2" xfId="8234"/>
    <cellStyle name="20% - Accent4 7 2 3 2 2 3" xfId="51576"/>
    <cellStyle name="20% - Accent4 7 2 3 2 3" xfId="8235"/>
    <cellStyle name="20% - Accent4 7 2 3 2 4" xfId="8236"/>
    <cellStyle name="20% - Accent4 7 2 3 3" xfId="8237"/>
    <cellStyle name="20% - Accent4 7 2 3 3 2" xfId="8238"/>
    <cellStyle name="20% - Accent4 7 2 3 3 2 2" xfId="8239"/>
    <cellStyle name="20% - Accent4 7 2 3 3 2 3" xfId="51577"/>
    <cellStyle name="20% - Accent4 7 2 3 3 3" xfId="8240"/>
    <cellStyle name="20% - Accent4 7 2 3 3 4" xfId="8241"/>
    <cellStyle name="20% - Accent4 7 2 3 4" xfId="8242"/>
    <cellStyle name="20% - Accent4 7 2 3 4 2" xfId="8243"/>
    <cellStyle name="20% - Accent4 7 2 3 4 3" xfId="51578"/>
    <cellStyle name="20% - Accent4 7 2 3 5" xfId="8244"/>
    <cellStyle name="20% - Accent4 7 2 3 6" xfId="8245"/>
    <cellStyle name="20% - Accent4 7 2 4" xfId="8246"/>
    <cellStyle name="20% - Accent4 7 2 4 2" xfId="8247"/>
    <cellStyle name="20% - Accent4 7 2 4 2 2" xfId="8248"/>
    <cellStyle name="20% - Accent4 7 2 4 2 3" xfId="51579"/>
    <cellStyle name="20% - Accent4 7 2 4 3" xfId="8249"/>
    <cellStyle name="20% - Accent4 7 2 4 4" xfId="8250"/>
    <cellStyle name="20% - Accent4 7 2 5" xfId="8251"/>
    <cellStyle name="20% - Accent4 7 2 5 2" xfId="8252"/>
    <cellStyle name="20% - Accent4 7 2 5 2 2" xfId="8253"/>
    <cellStyle name="20% - Accent4 7 2 5 2 3" xfId="51580"/>
    <cellStyle name="20% - Accent4 7 2 5 3" xfId="8254"/>
    <cellStyle name="20% - Accent4 7 2 5 4" xfId="8255"/>
    <cellStyle name="20% - Accent4 7 2 6" xfId="8256"/>
    <cellStyle name="20% - Accent4 7 2 6 2" xfId="8257"/>
    <cellStyle name="20% - Accent4 7 2 6 3" xfId="51581"/>
    <cellStyle name="20% - Accent4 7 2 7" xfId="8258"/>
    <cellStyle name="20% - Accent4 7 2 8" xfId="8259"/>
    <cellStyle name="20% - Accent4 7 2 9" xfId="60412"/>
    <cellStyle name="20% - Accent4 7 3" xfId="8260"/>
    <cellStyle name="20% - Accent4 7 3 2" xfId="8261"/>
    <cellStyle name="20% - Accent4 7 3 2 2" xfId="8262"/>
    <cellStyle name="20% - Accent4 7 3 2 2 2" xfId="8263"/>
    <cellStyle name="20% - Accent4 7 3 2 2 2 2" xfId="8264"/>
    <cellStyle name="20% - Accent4 7 3 2 2 2 3" xfId="51582"/>
    <cellStyle name="20% - Accent4 7 3 2 2 3" xfId="8265"/>
    <cellStyle name="20% - Accent4 7 3 2 2 4" xfId="8266"/>
    <cellStyle name="20% - Accent4 7 3 2 3" xfId="8267"/>
    <cellStyle name="20% - Accent4 7 3 2 3 2" xfId="8268"/>
    <cellStyle name="20% - Accent4 7 3 2 3 2 2" xfId="8269"/>
    <cellStyle name="20% - Accent4 7 3 2 3 2 3" xfId="51583"/>
    <cellStyle name="20% - Accent4 7 3 2 3 3" xfId="8270"/>
    <cellStyle name="20% - Accent4 7 3 2 3 4" xfId="8271"/>
    <cellStyle name="20% - Accent4 7 3 2 4" xfId="8272"/>
    <cellStyle name="20% - Accent4 7 3 2 4 2" xfId="8273"/>
    <cellStyle name="20% - Accent4 7 3 2 4 3" xfId="51584"/>
    <cellStyle name="20% - Accent4 7 3 2 5" xfId="8274"/>
    <cellStyle name="20% - Accent4 7 3 2 6" xfId="8275"/>
    <cellStyle name="20% - Accent4 7 3 3" xfId="8276"/>
    <cellStyle name="20% - Accent4 7 3 3 2" xfId="8277"/>
    <cellStyle name="20% - Accent4 7 3 3 2 2" xfId="8278"/>
    <cellStyle name="20% - Accent4 7 3 3 2 3" xfId="51585"/>
    <cellStyle name="20% - Accent4 7 3 3 3" xfId="8279"/>
    <cellStyle name="20% - Accent4 7 3 3 4" xfId="8280"/>
    <cellStyle name="20% - Accent4 7 3 4" xfId="8281"/>
    <cellStyle name="20% - Accent4 7 3 4 2" xfId="8282"/>
    <cellStyle name="20% - Accent4 7 3 4 2 2" xfId="8283"/>
    <cellStyle name="20% - Accent4 7 3 4 2 3" xfId="51586"/>
    <cellStyle name="20% - Accent4 7 3 4 3" xfId="8284"/>
    <cellStyle name="20% - Accent4 7 3 4 4" xfId="8285"/>
    <cellStyle name="20% - Accent4 7 3 5" xfId="8286"/>
    <cellStyle name="20% - Accent4 7 3 5 2" xfId="8287"/>
    <cellStyle name="20% - Accent4 7 3 5 3" xfId="51587"/>
    <cellStyle name="20% - Accent4 7 3 6" xfId="8288"/>
    <cellStyle name="20% - Accent4 7 3 7" xfId="8289"/>
    <cellStyle name="20% - Accent4 7 3 8" xfId="60597"/>
    <cellStyle name="20% - Accent4 7 4" xfId="8290"/>
    <cellStyle name="20% - Accent4 7 4 2" xfId="8291"/>
    <cellStyle name="20% - Accent4 7 4 2 2" xfId="8292"/>
    <cellStyle name="20% - Accent4 7 4 2 2 2" xfId="8293"/>
    <cellStyle name="20% - Accent4 7 4 2 2 3" xfId="51588"/>
    <cellStyle name="20% - Accent4 7 4 2 3" xfId="8294"/>
    <cellStyle name="20% - Accent4 7 4 2 4" xfId="8295"/>
    <cellStyle name="20% - Accent4 7 4 3" xfId="8296"/>
    <cellStyle name="20% - Accent4 7 4 3 2" xfId="8297"/>
    <cellStyle name="20% - Accent4 7 4 3 2 2" xfId="8298"/>
    <cellStyle name="20% - Accent4 7 4 3 2 3" xfId="51589"/>
    <cellStyle name="20% - Accent4 7 4 3 3" xfId="8299"/>
    <cellStyle name="20% - Accent4 7 4 3 4" xfId="8300"/>
    <cellStyle name="20% - Accent4 7 4 4" xfId="8301"/>
    <cellStyle name="20% - Accent4 7 4 4 2" xfId="8302"/>
    <cellStyle name="20% - Accent4 7 4 4 3" xfId="51590"/>
    <cellStyle name="20% - Accent4 7 4 5" xfId="8303"/>
    <cellStyle name="20% - Accent4 7 4 6" xfId="8304"/>
    <cellStyle name="20% - Accent4 7 5" xfId="8305"/>
    <cellStyle name="20% - Accent4 7 5 2" xfId="8306"/>
    <cellStyle name="20% - Accent4 7 5 2 2" xfId="8307"/>
    <cellStyle name="20% - Accent4 7 5 2 2 2" xfId="8308"/>
    <cellStyle name="20% - Accent4 7 5 2 2 3" xfId="51591"/>
    <cellStyle name="20% - Accent4 7 5 2 3" xfId="8309"/>
    <cellStyle name="20% - Accent4 7 5 2 4" xfId="8310"/>
    <cellStyle name="20% - Accent4 7 5 3" xfId="8311"/>
    <cellStyle name="20% - Accent4 7 5 3 2" xfId="8312"/>
    <cellStyle name="20% - Accent4 7 5 3 3" xfId="51592"/>
    <cellStyle name="20% - Accent4 7 5 4" xfId="8313"/>
    <cellStyle name="20% - Accent4 7 5 5" xfId="8314"/>
    <cellStyle name="20% - Accent4 7 6" xfId="8315"/>
    <cellStyle name="20% - Accent4 7 6 2" xfId="8316"/>
    <cellStyle name="20% - Accent4 7 6 2 2" xfId="8317"/>
    <cellStyle name="20% - Accent4 7 6 2 3" xfId="51593"/>
    <cellStyle name="20% - Accent4 7 6 3" xfId="8318"/>
    <cellStyle name="20% - Accent4 7 6 4" xfId="8319"/>
    <cellStyle name="20% - Accent4 7 7" xfId="8320"/>
    <cellStyle name="20% - Accent4 7 7 2" xfId="8321"/>
    <cellStyle name="20% - Accent4 7 7 2 2" xfId="8322"/>
    <cellStyle name="20% - Accent4 7 7 2 3" xfId="51594"/>
    <cellStyle name="20% - Accent4 7 7 3" xfId="8323"/>
    <cellStyle name="20% - Accent4 7 7 4" xfId="8324"/>
    <cellStyle name="20% - Accent4 7 8" xfId="8325"/>
    <cellStyle name="20% - Accent4 7 8 2" xfId="8326"/>
    <cellStyle name="20% - Accent4 7 8 3" xfId="51595"/>
    <cellStyle name="20% - Accent4 7 9" xfId="8327"/>
    <cellStyle name="20% - Accent4 8" xfId="8328"/>
    <cellStyle name="20% - Accent4 8 2" xfId="8329"/>
    <cellStyle name="20% - Accent4 8 2 2" xfId="8330"/>
    <cellStyle name="20% - Accent4 8 2 2 2" xfId="8331"/>
    <cellStyle name="20% - Accent4 8 2 2 2 2" xfId="8332"/>
    <cellStyle name="20% - Accent4 8 2 2 2 2 2" xfId="8333"/>
    <cellStyle name="20% - Accent4 8 2 2 2 2 3" xfId="51596"/>
    <cellStyle name="20% - Accent4 8 2 2 2 3" xfId="8334"/>
    <cellStyle name="20% - Accent4 8 2 2 2 4" xfId="8335"/>
    <cellStyle name="20% - Accent4 8 2 2 3" xfId="8336"/>
    <cellStyle name="20% - Accent4 8 2 2 3 2" xfId="8337"/>
    <cellStyle name="20% - Accent4 8 2 2 3 2 2" xfId="8338"/>
    <cellStyle name="20% - Accent4 8 2 2 3 2 3" xfId="51597"/>
    <cellStyle name="20% - Accent4 8 2 2 3 3" xfId="8339"/>
    <cellStyle name="20% - Accent4 8 2 2 3 4" xfId="8340"/>
    <cellStyle name="20% - Accent4 8 2 2 4" xfId="8341"/>
    <cellStyle name="20% - Accent4 8 2 2 4 2" xfId="8342"/>
    <cellStyle name="20% - Accent4 8 2 2 4 3" xfId="51598"/>
    <cellStyle name="20% - Accent4 8 2 2 5" xfId="8343"/>
    <cellStyle name="20% - Accent4 8 2 2 6" xfId="8344"/>
    <cellStyle name="20% - Accent4 8 2 2 7" xfId="60794"/>
    <cellStyle name="20% - Accent4 8 2 3" xfId="8345"/>
    <cellStyle name="20% - Accent4 8 2 3 2" xfId="8346"/>
    <cellStyle name="20% - Accent4 8 2 3 2 2" xfId="8347"/>
    <cellStyle name="20% - Accent4 8 2 3 2 3" xfId="51599"/>
    <cellStyle name="20% - Accent4 8 2 3 3" xfId="8348"/>
    <cellStyle name="20% - Accent4 8 2 3 4" xfId="8349"/>
    <cellStyle name="20% - Accent4 8 2 4" xfId="8350"/>
    <cellStyle name="20% - Accent4 8 2 4 2" xfId="8351"/>
    <cellStyle name="20% - Accent4 8 2 4 2 2" xfId="8352"/>
    <cellStyle name="20% - Accent4 8 2 4 2 3" xfId="51600"/>
    <cellStyle name="20% - Accent4 8 2 4 3" xfId="8353"/>
    <cellStyle name="20% - Accent4 8 2 4 4" xfId="8354"/>
    <cellStyle name="20% - Accent4 8 2 5" xfId="8355"/>
    <cellStyle name="20% - Accent4 8 2 5 2" xfId="8356"/>
    <cellStyle name="20% - Accent4 8 2 5 3" xfId="51601"/>
    <cellStyle name="20% - Accent4 8 2 6" xfId="8357"/>
    <cellStyle name="20% - Accent4 8 2 7" xfId="8358"/>
    <cellStyle name="20% - Accent4 8 2 8" xfId="60426"/>
    <cellStyle name="20% - Accent4 8 3" xfId="8359"/>
    <cellStyle name="20% - Accent4 8 3 2" xfId="8360"/>
    <cellStyle name="20% - Accent4 8 3 2 2" xfId="8361"/>
    <cellStyle name="20% - Accent4 8 3 2 2 2" xfId="8362"/>
    <cellStyle name="20% - Accent4 8 3 2 2 3" xfId="51602"/>
    <cellStyle name="20% - Accent4 8 3 2 3" xfId="8363"/>
    <cellStyle name="20% - Accent4 8 3 2 4" xfId="8364"/>
    <cellStyle name="20% - Accent4 8 3 3" xfId="8365"/>
    <cellStyle name="20% - Accent4 8 3 3 2" xfId="8366"/>
    <cellStyle name="20% - Accent4 8 3 3 2 2" xfId="8367"/>
    <cellStyle name="20% - Accent4 8 3 3 2 3" xfId="51603"/>
    <cellStyle name="20% - Accent4 8 3 3 3" xfId="8368"/>
    <cellStyle name="20% - Accent4 8 3 3 4" xfId="8369"/>
    <cellStyle name="20% - Accent4 8 3 4" xfId="8370"/>
    <cellStyle name="20% - Accent4 8 3 4 2" xfId="8371"/>
    <cellStyle name="20% - Accent4 8 3 4 3" xfId="51604"/>
    <cellStyle name="20% - Accent4 8 3 5" xfId="8372"/>
    <cellStyle name="20% - Accent4 8 3 6" xfId="8373"/>
    <cellStyle name="20% - Accent4 8 3 7" xfId="60611"/>
    <cellStyle name="20% - Accent4 8 4" xfId="8374"/>
    <cellStyle name="20% - Accent4 8 4 2" xfId="8375"/>
    <cellStyle name="20% - Accent4 8 4 2 2" xfId="8376"/>
    <cellStyle name="20% - Accent4 8 4 2 3" xfId="51605"/>
    <cellStyle name="20% - Accent4 8 4 3" xfId="8377"/>
    <cellStyle name="20% - Accent4 8 4 4" xfId="8378"/>
    <cellStyle name="20% - Accent4 8 5" xfId="8379"/>
    <cellStyle name="20% - Accent4 8 5 2" xfId="8380"/>
    <cellStyle name="20% - Accent4 8 5 2 2" xfId="8381"/>
    <cellStyle name="20% - Accent4 8 5 2 3" xfId="51606"/>
    <cellStyle name="20% - Accent4 8 5 3" xfId="8382"/>
    <cellStyle name="20% - Accent4 8 5 4" xfId="8383"/>
    <cellStyle name="20% - Accent4 8 6" xfId="8384"/>
    <cellStyle name="20% - Accent4 8 6 2" xfId="8385"/>
    <cellStyle name="20% - Accent4 8 6 3" xfId="51607"/>
    <cellStyle name="20% - Accent4 8 7" xfId="8386"/>
    <cellStyle name="20% - Accent4 8 8" xfId="8387"/>
    <cellStyle name="20% - Accent4 8 9" xfId="60243"/>
    <cellStyle name="20% - Accent4 9" xfId="8388"/>
    <cellStyle name="20% - Accent4 9 2" xfId="8389"/>
    <cellStyle name="20% - Accent4 9 2 2" xfId="8390"/>
    <cellStyle name="20% - Accent4 9 2 2 2" xfId="8391"/>
    <cellStyle name="20% - Accent4 9 2 2 2 2" xfId="8392"/>
    <cellStyle name="20% - Accent4 9 2 2 2 3" xfId="51608"/>
    <cellStyle name="20% - Accent4 9 2 2 3" xfId="8393"/>
    <cellStyle name="20% - Accent4 9 2 2 4" xfId="8394"/>
    <cellStyle name="20% - Accent4 9 2 2 5" xfId="60808"/>
    <cellStyle name="20% - Accent4 9 2 3" xfId="8395"/>
    <cellStyle name="20% - Accent4 9 2 3 2" xfId="8396"/>
    <cellStyle name="20% - Accent4 9 2 3 2 2" xfId="8397"/>
    <cellStyle name="20% - Accent4 9 2 3 2 3" xfId="51609"/>
    <cellStyle name="20% - Accent4 9 2 3 3" xfId="8398"/>
    <cellStyle name="20% - Accent4 9 2 3 4" xfId="8399"/>
    <cellStyle name="20% - Accent4 9 2 4" xfId="8400"/>
    <cellStyle name="20% - Accent4 9 2 4 2" xfId="8401"/>
    <cellStyle name="20% - Accent4 9 2 4 3" xfId="51610"/>
    <cellStyle name="20% - Accent4 9 2 5" xfId="8402"/>
    <cellStyle name="20% - Accent4 9 2 6" xfId="8403"/>
    <cellStyle name="20% - Accent4 9 2 7" xfId="60440"/>
    <cellStyle name="20% - Accent4 9 3" xfId="8404"/>
    <cellStyle name="20% - Accent4 9 3 2" xfId="8405"/>
    <cellStyle name="20% - Accent4 9 3 2 2" xfId="8406"/>
    <cellStyle name="20% - Accent4 9 3 2 3" xfId="51611"/>
    <cellStyle name="20% - Accent4 9 3 3" xfId="8407"/>
    <cellStyle name="20% - Accent4 9 3 4" xfId="8408"/>
    <cellStyle name="20% - Accent4 9 3 5" xfId="60625"/>
    <cellStyle name="20% - Accent4 9 4" xfId="8409"/>
    <cellStyle name="20% - Accent4 9 4 2" xfId="8410"/>
    <cellStyle name="20% - Accent4 9 4 2 2" xfId="8411"/>
    <cellStyle name="20% - Accent4 9 4 2 3" xfId="51612"/>
    <cellStyle name="20% - Accent4 9 4 3" xfId="8412"/>
    <cellStyle name="20% - Accent4 9 4 4" xfId="8413"/>
    <cellStyle name="20% - Accent4 9 5" xfId="8414"/>
    <cellStyle name="20% - Accent4 9 5 2" xfId="8415"/>
    <cellStyle name="20% - Accent4 9 5 3" xfId="51613"/>
    <cellStyle name="20% - Accent4 9 6" xfId="8416"/>
    <cellStyle name="20% - Accent4 9 7" xfId="8417"/>
    <cellStyle name="20% - Accent4 9 8" xfId="60257"/>
    <cellStyle name="20% - Accent5 10" xfId="8418"/>
    <cellStyle name="20% - Accent5 10 2" xfId="8419"/>
    <cellStyle name="20% - Accent5 10 2 2" xfId="8420"/>
    <cellStyle name="20% - Accent5 10 2 2 2" xfId="8421"/>
    <cellStyle name="20% - Accent5 10 2 2 3" xfId="51614"/>
    <cellStyle name="20% - Accent5 10 2 2 4" xfId="60824"/>
    <cellStyle name="20% - Accent5 10 2 3" xfId="8422"/>
    <cellStyle name="20% - Accent5 10 2 4" xfId="8423"/>
    <cellStyle name="20% - Accent5 10 2 5" xfId="60456"/>
    <cellStyle name="20% - Accent5 10 3" xfId="8424"/>
    <cellStyle name="20% - Accent5 10 3 2" xfId="8425"/>
    <cellStyle name="20% - Accent5 10 3 2 2" xfId="8426"/>
    <cellStyle name="20% - Accent5 10 3 2 3" xfId="51615"/>
    <cellStyle name="20% - Accent5 10 3 3" xfId="8427"/>
    <cellStyle name="20% - Accent5 10 3 4" xfId="8428"/>
    <cellStyle name="20% - Accent5 10 3 5" xfId="60641"/>
    <cellStyle name="20% - Accent5 10 4" xfId="8429"/>
    <cellStyle name="20% - Accent5 10 4 2" xfId="8430"/>
    <cellStyle name="20% - Accent5 10 4 3" xfId="51616"/>
    <cellStyle name="20% - Accent5 10 5" xfId="8431"/>
    <cellStyle name="20% - Accent5 10 6" xfId="8432"/>
    <cellStyle name="20% - Accent5 10 7" xfId="60273"/>
    <cellStyle name="20% - Accent5 11" xfId="8433"/>
    <cellStyle name="20% - Accent5 11 2" xfId="8434"/>
    <cellStyle name="20% - Accent5 11 2 2" xfId="8435"/>
    <cellStyle name="20% - Accent5 11 2 2 2" xfId="8436"/>
    <cellStyle name="20% - Accent5 11 2 2 3" xfId="51617"/>
    <cellStyle name="20% - Accent5 11 2 2 4" xfId="60838"/>
    <cellStyle name="20% - Accent5 11 2 3" xfId="8437"/>
    <cellStyle name="20% - Accent5 11 2 4" xfId="8438"/>
    <cellStyle name="20% - Accent5 11 2 5" xfId="60470"/>
    <cellStyle name="20% - Accent5 11 3" xfId="8439"/>
    <cellStyle name="20% - Accent5 11 3 2" xfId="8440"/>
    <cellStyle name="20% - Accent5 11 3 3" xfId="51618"/>
    <cellStyle name="20% - Accent5 11 3 4" xfId="60655"/>
    <cellStyle name="20% - Accent5 11 4" xfId="8441"/>
    <cellStyle name="20% - Accent5 11 5" xfId="8442"/>
    <cellStyle name="20% - Accent5 11 6" xfId="60287"/>
    <cellStyle name="20% - Accent5 12" xfId="8443"/>
    <cellStyle name="20% - Accent5 12 2" xfId="8444"/>
    <cellStyle name="20% - Accent5 12 2 2" xfId="8445"/>
    <cellStyle name="20% - Accent5 12 2 2 2" xfId="60852"/>
    <cellStyle name="20% - Accent5 12 2 3" xfId="51619"/>
    <cellStyle name="20% - Accent5 12 2 4" xfId="60484"/>
    <cellStyle name="20% - Accent5 12 3" xfId="8446"/>
    <cellStyle name="20% - Accent5 12 3 2" xfId="60669"/>
    <cellStyle name="20% - Accent5 12 4" xfId="8447"/>
    <cellStyle name="20% - Accent5 12 5" xfId="60301"/>
    <cellStyle name="20% - Accent5 13" xfId="8448"/>
    <cellStyle name="20% - Accent5 13 2" xfId="8449"/>
    <cellStyle name="20% - Accent5 13 2 2" xfId="8450"/>
    <cellStyle name="20% - Accent5 13 2 2 2" xfId="60866"/>
    <cellStyle name="20% - Accent5 13 2 3" xfId="51620"/>
    <cellStyle name="20% - Accent5 13 2 4" xfId="60498"/>
    <cellStyle name="20% - Accent5 13 3" xfId="8451"/>
    <cellStyle name="20% - Accent5 13 3 2" xfId="60683"/>
    <cellStyle name="20% - Accent5 13 4" xfId="8452"/>
    <cellStyle name="20% - Accent5 13 5" xfId="60315"/>
    <cellStyle name="20% - Accent5 14" xfId="8453"/>
    <cellStyle name="20% - Accent5 14 2" xfId="8454"/>
    <cellStyle name="20% - Accent5 14 2 2" xfId="60696"/>
    <cellStyle name="20% - Accent5 14 3" xfId="51621"/>
    <cellStyle name="20% - Accent5 14 4" xfId="60328"/>
    <cellStyle name="20% - Accent5 15" xfId="8455"/>
    <cellStyle name="20% - Accent5 15 2" xfId="60512"/>
    <cellStyle name="20% - Accent5 16" xfId="8456"/>
    <cellStyle name="20% - Accent5 16 2" xfId="60880"/>
    <cellStyle name="20% - Accent5 17" xfId="51622"/>
    <cellStyle name="20% - Accent5 17 2" xfId="60894"/>
    <cellStyle name="20% - Accent5 18" xfId="51623"/>
    <cellStyle name="20% - Accent5 18 2" xfId="60908"/>
    <cellStyle name="20% - Accent5 19" xfId="60141"/>
    <cellStyle name="20% - Accent5 2" xfId="8457"/>
    <cellStyle name="20% - Accent5 2 10" xfId="8458"/>
    <cellStyle name="20% - Accent5 2 10 2" xfId="8459"/>
    <cellStyle name="20% - Accent5 2 10 2 2" xfId="8460"/>
    <cellStyle name="20% - Accent5 2 10 2 2 2" xfId="8461"/>
    <cellStyle name="20% - Accent5 2 10 2 2 3" xfId="51624"/>
    <cellStyle name="20% - Accent5 2 10 2 3" xfId="8462"/>
    <cellStyle name="20% - Accent5 2 10 2 4" xfId="8463"/>
    <cellStyle name="20% - Accent5 2 10 3" xfId="8464"/>
    <cellStyle name="20% - Accent5 2 10 3 2" xfId="8465"/>
    <cellStyle name="20% - Accent5 2 10 3 3" xfId="51625"/>
    <cellStyle name="20% - Accent5 2 10 4" xfId="8466"/>
    <cellStyle name="20% - Accent5 2 10 5" xfId="8467"/>
    <cellStyle name="20% - Accent5 2 11" xfId="8468"/>
    <cellStyle name="20% - Accent5 2 11 2" xfId="8469"/>
    <cellStyle name="20% - Accent5 2 11 2 2" xfId="8470"/>
    <cellStyle name="20% - Accent5 2 11 2 3" xfId="51626"/>
    <cellStyle name="20% - Accent5 2 11 3" xfId="8471"/>
    <cellStyle name="20% - Accent5 2 11 4" xfId="8472"/>
    <cellStyle name="20% - Accent5 2 12" xfId="8473"/>
    <cellStyle name="20% - Accent5 2 12 2" xfId="8474"/>
    <cellStyle name="20% - Accent5 2 12 2 2" xfId="8475"/>
    <cellStyle name="20% - Accent5 2 12 2 3" xfId="51627"/>
    <cellStyle name="20% - Accent5 2 12 3" xfId="8476"/>
    <cellStyle name="20% - Accent5 2 12 4" xfId="8477"/>
    <cellStyle name="20% - Accent5 2 13" xfId="8478"/>
    <cellStyle name="20% - Accent5 2 13 2" xfId="8479"/>
    <cellStyle name="20% - Accent5 2 13 3" xfId="51628"/>
    <cellStyle name="20% - Accent5 2 14" xfId="8480"/>
    <cellStyle name="20% - Accent5 2 15" xfId="8481"/>
    <cellStyle name="20% - Accent5 2 16" xfId="60160"/>
    <cellStyle name="20% - Accent5 2 2" xfId="8482"/>
    <cellStyle name="20% - Accent5 2 2 10" xfId="8483"/>
    <cellStyle name="20% - Accent5 2 2 11" xfId="8484"/>
    <cellStyle name="20% - Accent5 2 2 12" xfId="60344"/>
    <cellStyle name="20% - Accent5 2 2 2" xfId="8485"/>
    <cellStyle name="20% - Accent5 2 2 2 10" xfId="8486"/>
    <cellStyle name="20% - Accent5 2 2 2 11" xfId="60712"/>
    <cellStyle name="20% - Accent5 2 2 2 2" xfId="8487"/>
    <cellStyle name="20% - Accent5 2 2 2 2 2" xfId="8488"/>
    <cellStyle name="20% - Accent5 2 2 2 2 2 2" xfId="8489"/>
    <cellStyle name="20% - Accent5 2 2 2 2 2 2 2" xfId="8490"/>
    <cellStyle name="20% - Accent5 2 2 2 2 2 2 2 2" xfId="8491"/>
    <cellStyle name="20% - Accent5 2 2 2 2 2 2 2 2 2" xfId="8492"/>
    <cellStyle name="20% - Accent5 2 2 2 2 2 2 2 2 3" xfId="51629"/>
    <cellStyle name="20% - Accent5 2 2 2 2 2 2 2 3" xfId="8493"/>
    <cellStyle name="20% - Accent5 2 2 2 2 2 2 2 4" xfId="8494"/>
    <cellStyle name="20% - Accent5 2 2 2 2 2 2 3" xfId="8495"/>
    <cellStyle name="20% - Accent5 2 2 2 2 2 2 3 2" xfId="8496"/>
    <cellStyle name="20% - Accent5 2 2 2 2 2 2 3 2 2" xfId="8497"/>
    <cellStyle name="20% - Accent5 2 2 2 2 2 2 3 2 3" xfId="51630"/>
    <cellStyle name="20% - Accent5 2 2 2 2 2 2 3 3" xfId="8498"/>
    <cellStyle name="20% - Accent5 2 2 2 2 2 2 3 4" xfId="8499"/>
    <cellStyle name="20% - Accent5 2 2 2 2 2 2 4" xfId="8500"/>
    <cellStyle name="20% - Accent5 2 2 2 2 2 2 4 2" xfId="8501"/>
    <cellStyle name="20% - Accent5 2 2 2 2 2 2 4 3" xfId="51631"/>
    <cellStyle name="20% - Accent5 2 2 2 2 2 2 5" xfId="8502"/>
    <cellStyle name="20% - Accent5 2 2 2 2 2 2 6" xfId="8503"/>
    <cellStyle name="20% - Accent5 2 2 2 2 2 3" xfId="8504"/>
    <cellStyle name="20% - Accent5 2 2 2 2 2 3 2" xfId="8505"/>
    <cellStyle name="20% - Accent5 2 2 2 2 2 3 2 2" xfId="8506"/>
    <cellStyle name="20% - Accent5 2 2 2 2 2 3 2 3" xfId="51632"/>
    <cellStyle name="20% - Accent5 2 2 2 2 2 3 3" xfId="8507"/>
    <cellStyle name="20% - Accent5 2 2 2 2 2 3 4" xfId="8508"/>
    <cellStyle name="20% - Accent5 2 2 2 2 2 4" xfId="8509"/>
    <cellStyle name="20% - Accent5 2 2 2 2 2 4 2" xfId="8510"/>
    <cellStyle name="20% - Accent5 2 2 2 2 2 4 2 2" xfId="8511"/>
    <cellStyle name="20% - Accent5 2 2 2 2 2 4 2 3" xfId="51633"/>
    <cellStyle name="20% - Accent5 2 2 2 2 2 4 3" xfId="8512"/>
    <cellStyle name="20% - Accent5 2 2 2 2 2 4 4" xfId="8513"/>
    <cellStyle name="20% - Accent5 2 2 2 2 2 5" xfId="8514"/>
    <cellStyle name="20% - Accent5 2 2 2 2 2 5 2" xfId="8515"/>
    <cellStyle name="20% - Accent5 2 2 2 2 2 5 3" xfId="51634"/>
    <cellStyle name="20% - Accent5 2 2 2 2 2 6" xfId="8516"/>
    <cellStyle name="20% - Accent5 2 2 2 2 2 7" xfId="8517"/>
    <cellStyle name="20% - Accent5 2 2 2 2 3" xfId="8518"/>
    <cellStyle name="20% - Accent5 2 2 2 2 3 2" xfId="8519"/>
    <cellStyle name="20% - Accent5 2 2 2 2 3 2 2" xfId="8520"/>
    <cellStyle name="20% - Accent5 2 2 2 2 3 2 2 2" xfId="8521"/>
    <cellStyle name="20% - Accent5 2 2 2 2 3 2 2 3" xfId="51635"/>
    <cellStyle name="20% - Accent5 2 2 2 2 3 2 3" xfId="8522"/>
    <cellStyle name="20% - Accent5 2 2 2 2 3 2 4" xfId="8523"/>
    <cellStyle name="20% - Accent5 2 2 2 2 3 3" xfId="8524"/>
    <cellStyle name="20% - Accent5 2 2 2 2 3 3 2" xfId="8525"/>
    <cellStyle name="20% - Accent5 2 2 2 2 3 3 2 2" xfId="8526"/>
    <cellStyle name="20% - Accent5 2 2 2 2 3 3 2 3" xfId="51636"/>
    <cellStyle name="20% - Accent5 2 2 2 2 3 3 3" xfId="8527"/>
    <cellStyle name="20% - Accent5 2 2 2 2 3 3 4" xfId="8528"/>
    <cellStyle name="20% - Accent5 2 2 2 2 3 4" xfId="8529"/>
    <cellStyle name="20% - Accent5 2 2 2 2 3 4 2" xfId="8530"/>
    <cellStyle name="20% - Accent5 2 2 2 2 3 4 3" xfId="51637"/>
    <cellStyle name="20% - Accent5 2 2 2 2 3 5" xfId="8531"/>
    <cellStyle name="20% - Accent5 2 2 2 2 3 6" xfId="8532"/>
    <cellStyle name="20% - Accent5 2 2 2 2 4" xfId="8533"/>
    <cellStyle name="20% - Accent5 2 2 2 2 4 2" xfId="8534"/>
    <cellStyle name="20% - Accent5 2 2 2 2 4 2 2" xfId="8535"/>
    <cellStyle name="20% - Accent5 2 2 2 2 4 2 3" xfId="51638"/>
    <cellStyle name="20% - Accent5 2 2 2 2 4 3" xfId="8536"/>
    <cellStyle name="20% - Accent5 2 2 2 2 4 4" xfId="8537"/>
    <cellStyle name="20% - Accent5 2 2 2 2 5" xfId="8538"/>
    <cellStyle name="20% - Accent5 2 2 2 2 5 2" xfId="8539"/>
    <cellStyle name="20% - Accent5 2 2 2 2 5 2 2" xfId="8540"/>
    <cellStyle name="20% - Accent5 2 2 2 2 5 2 3" xfId="51639"/>
    <cellStyle name="20% - Accent5 2 2 2 2 5 3" xfId="8541"/>
    <cellStyle name="20% - Accent5 2 2 2 2 5 4" xfId="8542"/>
    <cellStyle name="20% - Accent5 2 2 2 2 6" xfId="8543"/>
    <cellStyle name="20% - Accent5 2 2 2 2 6 2" xfId="8544"/>
    <cellStyle name="20% - Accent5 2 2 2 2 6 3" xfId="51640"/>
    <cellStyle name="20% - Accent5 2 2 2 2 7" xfId="8545"/>
    <cellStyle name="20% - Accent5 2 2 2 2 8" xfId="8546"/>
    <cellStyle name="20% - Accent5 2 2 2 3" xfId="8547"/>
    <cellStyle name="20% - Accent5 2 2 2 3 2" xfId="8548"/>
    <cellStyle name="20% - Accent5 2 2 2 3 2 2" xfId="8549"/>
    <cellStyle name="20% - Accent5 2 2 2 3 2 2 2" xfId="8550"/>
    <cellStyle name="20% - Accent5 2 2 2 3 2 2 2 2" xfId="8551"/>
    <cellStyle name="20% - Accent5 2 2 2 3 2 2 2 3" xfId="51641"/>
    <cellStyle name="20% - Accent5 2 2 2 3 2 2 3" xfId="8552"/>
    <cellStyle name="20% - Accent5 2 2 2 3 2 2 4" xfId="8553"/>
    <cellStyle name="20% - Accent5 2 2 2 3 2 3" xfId="8554"/>
    <cellStyle name="20% - Accent5 2 2 2 3 2 3 2" xfId="8555"/>
    <cellStyle name="20% - Accent5 2 2 2 3 2 3 2 2" xfId="8556"/>
    <cellStyle name="20% - Accent5 2 2 2 3 2 3 2 3" xfId="51642"/>
    <cellStyle name="20% - Accent5 2 2 2 3 2 3 3" xfId="8557"/>
    <cellStyle name="20% - Accent5 2 2 2 3 2 3 4" xfId="8558"/>
    <cellStyle name="20% - Accent5 2 2 2 3 2 4" xfId="8559"/>
    <cellStyle name="20% - Accent5 2 2 2 3 2 4 2" xfId="8560"/>
    <cellStyle name="20% - Accent5 2 2 2 3 2 4 3" xfId="51643"/>
    <cellStyle name="20% - Accent5 2 2 2 3 2 5" xfId="8561"/>
    <cellStyle name="20% - Accent5 2 2 2 3 2 6" xfId="8562"/>
    <cellStyle name="20% - Accent5 2 2 2 3 3" xfId="8563"/>
    <cellStyle name="20% - Accent5 2 2 2 3 3 2" xfId="8564"/>
    <cellStyle name="20% - Accent5 2 2 2 3 3 2 2" xfId="8565"/>
    <cellStyle name="20% - Accent5 2 2 2 3 3 2 3" xfId="51644"/>
    <cellStyle name="20% - Accent5 2 2 2 3 3 3" xfId="8566"/>
    <cellStyle name="20% - Accent5 2 2 2 3 3 4" xfId="8567"/>
    <cellStyle name="20% - Accent5 2 2 2 3 4" xfId="8568"/>
    <cellStyle name="20% - Accent5 2 2 2 3 4 2" xfId="8569"/>
    <cellStyle name="20% - Accent5 2 2 2 3 4 2 2" xfId="8570"/>
    <cellStyle name="20% - Accent5 2 2 2 3 4 2 3" xfId="51645"/>
    <cellStyle name="20% - Accent5 2 2 2 3 4 3" xfId="8571"/>
    <cellStyle name="20% - Accent5 2 2 2 3 4 4" xfId="8572"/>
    <cellStyle name="20% - Accent5 2 2 2 3 5" xfId="8573"/>
    <cellStyle name="20% - Accent5 2 2 2 3 5 2" xfId="8574"/>
    <cellStyle name="20% - Accent5 2 2 2 3 5 3" xfId="51646"/>
    <cellStyle name="20% - Accent5 2 2 2 3 6" xfId="8575"/>
    <cellStyle name="20% - Accent5 2 2 2 3 7" xfId="8576"/>
    <cellStyle name="20% - Accent5 2 2 2 4" xfId="8577"/>
    <cellStyle name="20% - Accent5 2 2 2 4 2" xfId="8578"/>
    <cellStyle name="20% - Accent5 2 2 2 4 2 2" xfId="8579"/>
    <cellStyle name="20% - Accent5 2 2 2 4 2 2 2" xfId="8580"/>
    <cellStyle name="20% - Accent5 2 2 2 4 2 2 3" xfId="51647"/>
    <cellStyle name="20% - Accent5 2 2 2 4 2 3" xfId="8581"/>
    <cellStyle name="20% - Accent5 2 2 2 4 2 4" xfId="8582"/>
    <cellStyle name="20% - Accent5 2 2 2 4 3" xfId="8583"/>
    <cellStyle name="20% - Accent5 2 2 2 4 3 2" xfId="8584"/>
    <cellStyle name="20% - Accent5 2 2 2 4 3 2 2" xfId="8585"/>
    <cellStyle name="20% - Accent5 2 2 2 4 3 2 3" xfId="51648"/>
    <cellStyle name="20% - Accent5 2 2 2 4 3 3" xfId="8586"/>
    <cellStyle name="20% - Accent5 2 2 2 4 3 4" xfId="8587"/>
    <cellStyle name="20% - Accent5 2 2 2 4 4" xfId="8588"/>
    <cellStyle name="20% - Accent5 2 2 2 4 4 2" xfId="8589"/>
    <cellStyle name="20% - Accent5 2 2 2 4 4 3" xfId="51649"/>
    <cellStyle name="20% - Accent5 2 2 2 4 5" xfId="8590"/>
    <cellStyle name="20% - Accent5 2 2 2 4 6" xfId="8591"/>
    <cellStyle name="20% - Accent5 2 2 2 5" xfId="8592"/>
    <cellStyle name="20% - Accent5 2 2 2 5 2" xfId="8593"/>
    <cellStyle name="20% - Accent5 2 2 2 5 2 2" xfId="8594"/>
    <cellStyle name="20% - Accent5 2 2 2 5 2 2 2" xfId="8595"/>
    <cellStyle name="20% - Accent5 2 2 2 5 2 2 3" xfId="51650"/>
    <cellStyle name="20% - Accent5 2 2 2 5 2 3" xfId="8596"/>
    <cellStyle name="20% - Accent5 2 2 2 5 2 4" xfId="8597"/>
    <cellStyle name="20% - Accent5 2 2 2 5 3" xfId="8598"/>
    <cellStyle name="20% - Accent5 2 2 2 5 3 2" xfId="8599"/>
    <cellStyle name="20% - Accent5 2 2 2 5 3 3" xfId="51651"/>
    <cellStyle name="20% - Accent5 2 2 2 5 4" xfId="8600"/>
    <cellStyle name="20% - Accent5 2 2 2 5 5" xfId="8601"/>
    <cellStyle name="20% - Accent5 2 2 2 6" xfId="8602"/>
    <cellStyle name="20% - Accent5 2 2 2 6 2" xfId="8603"/>
    <cellStyle name="20% - Accent5 2 2 2 6 2 2" xfId="8604"/>
    <cellStyle name="20% - Accent5 2 2 2 6 2 3" xfId="51652"/>
    <cellStyle name="20% - Accent5 2 2 2 6 3" xfId="8605"/>
    <cellStyle name="20% - Accent5 2 2 2 6 4" xfId="8606"/>
    <cellStyle name="20% - Accent5 2 2 2 7" xfId="8607"/>
    <cellStyle name="20% - Accent5 2 2 2 7 2" xfId="8608"/>
    <cellStyle name="20% - Accent5 2 2 2 7 2 2" xfId="8609"/>
    <cellStyle name="20% - Accent5 2 2 2 7 2 3" xfId="51653"/>
    <cellStyle name="20% - Accent5 2 2 2 7 3" xfId="8610"/>
    <cellStyle name="20% - Accent5 2 2 2 7 4" xfId="8611"/>
    <cellStyle name="20% - Accent5 2 2 2 8" xfId="8612"/>
    <cellStyle name="20% - Accent5 2 2 2 8 2" xfId="8613"/>
    <cellStyle name="20% - Accent5 2 2 2 8 3" xfId="51654"/>
    <cellStyle name="20% - Accent5 2 2 2 9" xfId="8614"/>
    <cellStyle name="20% - Accent5 2 2 3" xfId="8615"/>
    <cellStyle name="20% - Accent5 2 2 3 2" xfId="8616"/>
    <cellStyle name="20% - Accent5 2 2 3 2 2" xfId="8617"/>
    <cellStyle name="20% - Accent5 2 2 3 2 2 2" xfId="8618"/>
    <cellStyle name="20% - Accent5 2 2 3 2 2 2 2" xfId="8619"/>
    <cellStyle name="20% - Accent5 2 2 3 2 2 2 2 2" xfId="8620"/>
    <cellStyle name="20% - Accent5 2 2 3 2 2 2 2 3" xfId="51655"/>
    <cellStyle name="20% - Accent5 2 2 3 2 2 2 3" xfId="8621"/>
    <cellStyle name="20% - Accent5 2 2 3 2 2 2 4" xfId="8622"/>
    <cellStyle name="20% - Accent5 2 2 3 2 2 3" xfId="8623"/>
    <cellStyle name="20% - Accent5 2 2 3 2 2 3 2" xfId="8624"/>
    <cellStyle name="20% - Accent5 2 2 3 2 2 3 2 2" xfId="8625"/>
    <cellStyle name="20% - Accent5 2 2 3 2 2 3 2 3" xfId="51656"/>
    <cellStyle name="20% - Accent5 2 2 3 2 2 3 3" xfId="8626"/>
    <cellStyle name="20% - Accent5 2 2 3 2 2 3 4" xfId="8627"/>
    <cellStyle name="20% - Accent5 2 2 3 2 2 4" xfId="8628"/>
    <cellStyle name="20% - Accent5 2 2 3 2 2 4 2" xfId="8629"/>
    <cellStyle name="20% - Accent5 2 2 3 2 2 4 3" xfId="51657"/>
    <cellStyle name="20% - Accent5 2 2 3 2 2 5" xfId="8630"/>
    <cellStyle name="20% - Accent5 2 2 3 2 2 6" xfId="8631"/>
    <cellStyle name="20% - Accent5 2 2 3 2 3" xfId="8632"/>
    <cellStyle name="20% - Accent5 2 2 3 2 3 2" xfId="8633"/>
    <cellStyle name="20% - Accent5 2 2 3 2 3 2 2" xfId="8634"/>
    <cellStyle name="20% - Accent5 2 2 3 2 3 2 3" xfId="51658"/>
    <cellStyle name="20% - Accent5 2 2 3 2 3 3" xfId="8635"/>
    <cellStyle name="20% - Accent5 2 2 3 2 3 4" xfId="8636"/>
    <cellStyle name="20% - Accent5 2 2 3 2 4" xfId="8637"/>
    <cellStyle name="20% - Accent5 2 2 3 2 4 2" xfId="8638"/>
    <cellStyle name="20% - Accent5 2 2 3 2 4 2 2" xfId="8639"/>
    <cellStyle name="20% - Accent5 2 2 3 2 4 2 3" xfId="51659"/>
    <cellStyle name="20% - Accent5 2 2 3 2 4 3" xfId="8640"/>
    <cellStyle name="20% - Accent5 2 2 3 2 4 4" xfId="8641"/>
    <cellStyle name="20% - Accent5 2 2 3 2 5" xfId="8642"/>
    <cellStyle name="20% - Accent5 2 2 3 2 5 2" xfId="8643"/>
    <cellStyle name="20% - Accent5 2 2 3 2 5 3" xfId="51660"/>
    <cellStyle name="20% - Accent5 2 2 3 2 6" xfId="8644"/>
    <cellStyle name="20% - Accent5 2 2 3 2 7" xfId="8645"/>
    <cellStyle name="20% - Accent5 2 2 3 3" xfId="8646"/>
    <cellStyle name="20% - Accent5 2 2 3 3 2" xfId="8647"/>
    <cellStyle name="20% - Accent5 2 2 3 3 2 2" xfId="8648"/>
    <cellStyle name="20% - Accent5 2 2 3 3 2 2 2" xfId="8649"/>
    <cellStyle name="20% - Accent5 2 2 3 3 2 2 3" xfId="51661"/>
    <cellStyle name="20% - Accent5 2 2 3 3 2 3" xfId="8650"/>
    <cellStyle name="20% - Accent5 2 2 3 3 2 4" xfId="8651"/>
    <cellStyle name="20% - Accent5 2 2 3 3 3" xfId="8652"/>
    <cellStyle name="20% - Accent5 2 2 3 3 3 2" xfId="8653"/>
    <cellStyle name="20% - Accent5 2 2 3 3 3 2 2" xfId="8654"/>
    <cellStyle name="20% - Accent5 2 2 3 3 3 2 3" xfId="51662"/>
    <cellStyle name="20% - Accent5 2 2 3 3 3 3" xfId="8655"/>
    <cellStyle name="20% - Accent5 2 2 3 3 3 4" xfId="8656"/>
    <cellStyle name="20% - Accent5 2 2 3 3 4" xfId="8657"/>
    <cellStyle name="20% - Accent5 2 2 3 3 4 2" xfId="8658"/>
    <cellStyle name="20% - Accent5 2 2 3 3 4 3" xfId="51663"/>
    <cellStyle name="20% - Accent5 2 2 3 3 5" xfId="8659"/>
    <cellStyle name="20% - Accent5 2 2 3 3 6" xfId="8660"/>
    <cellStyle name="20% - Accent5 2 2 3 4" xfId="8661"/>
    <cellStyle name="20% - Accent5 2 2 3 4 2" xfId="8662"/>
    <cellStyle name="20% - Accent5 2 2 3 4 2 2" xfId="8663"/>
    <cellStyle name="20% - Accent5 2 2 3 4 2 2 2" xfId="8664"/>
    <cellStyle name="20% - Accent5 2 2 3 4 2 2 3" xfId="51664"/>
    <cellStyle name="20% - Accent5 2 2 3 4 2 3" xfId="8665"/>
    <cellStyle name="20% - Accent5 2 2 3 4 2 4" xfId="8666"/>
    <cellStyle name="20% - Accent5 2 2 3 4 3" xfId="8667"/>
    <cellStyle name="20% - Accent5 2 2 3 4 3 2" xfId="8668"/>
    <cellStyle name="20% - Accent5 2 2 3 4 3 3" xfId="51665"/>
    <cellStyle name="20% - Accent5 2 2 3 4 4" xfId="8669"/>
    <cellStyle name="20% - Accent5 2 2 3 4 5" xfId="8670"/>
    <cellStyle name="20% - Accent5 2 2 3 5" xfId="8671"/>
    <cellStyle name="20% - Accent5 2 2 3 5 2" xfId="8672"/>
    <cellStyle name="20% - Accent5 2 2 3 5 2 2" xfId="8673"/>
    <cellStyle name="20% - Accent5 2 2 3 5 2 3" xfId="51666"/>
    <cellStyle name="20% - Accent5 2 2 3 5 3" xfId="8674"/>
    <cellStyle name="20% - Accent5 2 2 3 5 4" xfId="8675"/>
    <cellStyle name="20% - Accent5 2 2 3 6" xfId="8676"/>
    <cellStyle name="20% - Accent5 2 2 3 6 2" xfId="8677"/>
    <cellStyle name="20% - Accent5 2 2 3 6 2 2" xfId="8678"/>
    <cellStyle name="20% - Accent5 2 2 3 6 2 3" xfId="51667"/>
    <cellStyle name="20% - Accent5 2 2 3 6 3" xfId="8679"/>
    <cellStyle name="20% - Accent5 2 2 3 6 4" xfId="8680"/>
    <cellStyle name="20% - Accent5 2 2 3 7" xfId="8681"/>
    <cellStyle name="20% - Accent5 2 2 3 7 2" xfId="8682"/>
    <cellStyle name="20% - Accent5 2 2 3 7 3" xfId="51668"/>
    <cellStyle name="20% - Accent5 2 2 3 8" xfId="8683"/>
    <cellStyle name="20% - Accent5 2 2 3 9" xfId="8684"/>
    <cellStyle name="20% - Accent5 2 2 4" xfId="8685"/>
    <cellStyle name="20% - Accent5 2 2 4 2" xfId="8686"/>
    <cellStyle name="20% - Accent5 2 2 4 2 2" xfId="8687"/>
    <cellStyle name="20% - Accent5 2 2 4 2 2 2" xfId="8688"/>
    <cellStyle name="20% - Accent5 2 2 4 2 2 2 2" xfId="8689"/>
    <cellStyle name="20% - Accent5 2 2 4 2 2 2 3" xfId="51669"/>
    <cellStyle name="20% - Accent5 2 2 4 2 2 3" xfId="8690"/>
    <cellStyle name="20% - Accent5 2 2 4 2 2 4" xfId="8691"/>
    <cellStyle name="20% - Accent5 2 2 4 2 3" xfId="8692"/>
    <cellStyle name="20% - Accent5 2 2 4 2 3 2" xfId="8693"/>
    <cellStyle name="20% - Accent5 2 2 4 2 3 2 2" xfId="8694"/>
    <cellStyle name="20% - Accent5 2 2 4 2 3 2 3" xfId="51670"/>
    <cellStyle name="20% - Accent5 2 2 4 2 3 3" xfId="8695"/>
    <cellStyle name="20% - Accent5 2 2 4 2 3 4" xfId="8696"/>
    <cellStyle name="20% - Accent5 2 2 4 2 4" xfId="8697"/>
    <cellStyle name="20% - Accent5 2 2 4 2 4 2" xfId="8698"/>
    <cellStyle name="20% - Accent5 2 2 4 2 4 3" xfId="51671"/>
    <cellStyle name="20% - Accent5 2 2 4 2 5" xfId="8699"/>
    <cellStyle name="20% - Accent5 2 2 4 2 6" xfId="8700"/>
    <cellStyle name="20% - Accent5 2 2 4 3" xfId="8701"/>
    <cellStyle name="20% - Accent5 2 2 4 3 2" xfId="8702"/>
    <cellStyle name="20% - Accent5 2 2 4 3 2 2" xfId="8703"/>
    <cellStyle name="20% - Accent5 2 2 4 3 2 3" xfId="51672"/>
    <cellStyle name="20% - Accent5 2 2 4 3 3" xfId="8704"/>
    <cellStyle name="20% - Accent5 2 2 4 3 4" xfId="8705"/>
    <cellStyle name="20% - Accent5 2 2 4 4" xfId="8706"/>
    <cellStyle name="20% - Accent5 2 2 4 4 2" xfId="8707"/>
    <cellStyle name="20% - Accent5 2 2 4 4 2 2" xfId="8708"/>
    <cellStyle name="20% - Accent5 2 2 4 4 2 3" xfId="51673"/>
    <cellStyle name="20% - Accent5 2 2 4 4 3" xfId="8709"/>
    <cellStyle name="20% - Accent5 2 2 4 4 4" xfId="8710"/>
    <cellStyle name="20% - Accent5 2 2 4 5" xfId="8711"/>
    <cellStyle name="20% - Accent5 2 2 4 5 2" xfId="8712"/>
    <cellStyle name="20% - Accent5 2 2 4 5 3" xfId="51674"/>
    <cellStyle name="20% - Accent5 2 2 4 6" xfId="8713"/>
    <cellStyle name="20% - Accent5 2 2 4 7" xfId="8714"/>
    <cellStyle name="20% - Accent5 2 2 5" xfId="8715"/>
    <cellStyle name="20% - Accent5 2 2 5 2" xfId="8716"/>
    <cellStyle name="20% - Accent5 2 2 5 2 2" xfId="8717"/>
    <cellStyle name="20% - Accent5 2 2 5 2 2 2" xfId="8718"/>
    <cellStyle name="20% - Accent5 2 2 5 2 2 3" xfId="51675"/>
    <cellStyle name="20% - Accent5 2 2 5 2 3" xfId="8719"/>
    <cellStyle name="20% - Accent5 2 2 5 2 4" xfId="8720"/>
    <cellStyle name="20% - Accent5 2 2 5 3" xfId="8721"/>
    <cellStyle name="20% - Accent5 2 2 5 3 2" xfId="8722"/>
    <cellStyle name="20% - Accent5 2 2 5 3 2 2" xfId="8723"/>
    <cellStyle name="20% - Accent5 2 2 5 3 2 3" xfId="51676"/>
    <cellStyle name="20% - Accent5 2 2 5 3 3" xfId="8724"/>
    <cellStyle name="20% - Accent5 2 2 5 3 4" xfId="8725"/>
    <cellStyle name="20% - Accent5 2 2 5 4" xfId="8726"/>
    <cellStyle name="20% - Accent5 2 2 5 4 2" xfId="8727"/>
    <cellStyle name="20% - Accent5 2 2 5 4 3" xfId="51677"/>
    <cellStyle name="20% - Accent5 2 2 5 5" xfId="8728"/>
    <cellStyle name="20% - Accent5 2 2 5 6" xfId="8729"/>
    <cellStyle name="20% - Accent5 2 2 6" xfId="8730"/>
    <cellStyle name="20% - Accent5 2 2 6 2" xfId="8731"/>
    <cellStyle name="20% - Accent5 2 2 6 2 2" xfId="8732"/>
    <cellStyle name="20% - Accent5 2 2 6 2 2 2" xfId="8733"/>
    <cellStyle name="20% - Accent5 2 2 6 2 2 3" xfId="51678"/>
    <cellStyle name="20% - Accent5 2 2 6 2 3" xfId="8734"/>
    <cellStyle name="20% - Accent5 2 2 6 2 4" xfId="8735"/>
    <cellStyle name="20% - Accent5 2 2 6 3" xfId="8736"/>
    <cellStyle name="20% - Accent5 2 2 6 3 2" xfId="8737"/>
    <cellStyle name="20% - Accent5 2 2 6 3 3" xfId="51679"/>
    <cellStyle name="20% - Accent5 2 2 6 4" xfId="8738"/>
    <cellStyle name="20% - Accent5 2 2 6 5" xfId="8739"/>
    <cellStyle name="20% - Accent5 2 2 7" xfId="8740"/>
    <cellStyle name="20% - Accent5 2 2 7 2" xfId="8741"/>
    <cellStyle name="20% - Accent5 2 2 7 2 2" xfId="8742"/>
    <cellStyle name="20% - Accent5 2 2 7 2 3" xfId="51680"/>
    <cellStyle name="20% - Accent5 2 2 7 3" xfId="8743"/>
    <cellStyle name="20% - Accent5 2 2 7 4" xfId="8744"/>
    <cellStyle name="20% - Accent5 2 2 8" xfId="8745"/>
    <cellStyle name="20% - Accent5 2 2 8 2" xfId="8746"/>
    <cellStyle name="20% - Accent5 2 2 8 2 2" xfId="8747"/>
    <cellStyle name="20% - Accent5 2 2 8 2 3" xfId="51681"/>
    <cellStyle name="20% - Accent5 2 2 8 3" xfId="8748"/>
    <cellStyle name="20% - Accent5 2 2 8 4" xfId="8749"/>
    <cellStyle name="20% - Accent5 2 2 9" xfId="8750"/>
    <cellStyle name="20% - Accent5 2 2 9 2" xfId="8751"/>
    <cellStyle name="20% - Accent5 2 2 9 3" xfId="51682"/>
    <cellStyle name="20% - Accent5 2 3" xfId="8752"/>
    <cellStyle name="20% - Accent5 2 3 10" xfId="8753"/>
    <cellStyle name="20% - Accent5 2 3 11" xfId="8754"/>
    <cellStyle name="20% - Accent5 2 3 12" xfId="60529"/>
    <cellStyle name="20% - Accent5 2 3 2" xfId="8755"/>
    <cellStyle name="20% - Accent5 2 3 2 10" xfId="8756"/>
    <cellStyle name="20% - Accent5 2 3 2 2" xfId="8757"/>
    <cellStyle name="20% - Accent5 2 3 2 2 2" xfId="8758"/>
    <cellStyle name="20% - Accent5 2 3 2 2 2 2" xfId="8759"/>
    <cellStyle name="20% - Accent5 2 3 2 2 2 2 2" xfId="8760"/>
    <cellStyle name="20% - Accent5 2 3 2 2 2 2 2 2" xfId="8761"/>
    <cellStyle name="20% - Accent5 2 3 2 2 2 2 2 2 2" xfId="8762"/>
    <cellStyle name="20% - Accent5 2 3 2 2 2 2 2 2 3" xfId="51683"/>
    <cellStyle name="20% - Accent5 2 3 2 2 2 2 2 3" xfId="8763"/>
    <cellStyle name="20% - Accent5 2 3 2 2 2 2 2 4" xfId="8764"/>
    <cellStyle name="20% - Accent5 2 3 2 2 2 2 3" xfId="8765"/>
    <cellStyle name="20% - Accent5 2 3 2 2 2 2 3 2" xfId="8766"/>
    <cellStyle name="20% - Accent5 2 3 2 2 2 2 3 2 2" xfId="8767"/>
    <cellStyle name="20% - Accent5 2 3 2 2 2 2 3 2 3" xfId="51684"/>
    <cellStyle name="20% - Accent5 2 3 2 2 2 2 3 3" xfId="8768"/>
    <cellStyle name="20% - Accent5 2 3 2 2 2 2 3 4" xfId="8769"/>
    <cellStyle name="20% - Accent5 2 3 2 2 2 2 4" xfId="8770"/>
    <cellStyle name="20% - Accent5 2 3 2 2 2 2 4 2" xfId="8771"/>
    <cellStyle name="20% - Accent5 2 3 2 2 2 2 4 3" xfId="51685"/>
    <cellStyle name="20% - Accent5 2 3 2 2 2 2 5" xfId="8772"/>
    <cellStyle name="20% - Accent5 2 3 2 2 2 2 6" xfId="8773"/>
    <cellStyle name="20% - Accent5 2 3 2 2 2 3" xfId="8774"/>
    <cellStyle name="20% - Accent5 2 3 2 2 2 3 2" xfId="8775"/>
    <cellStyle name="20% - Accent5 2 3 2 2 2 3 2 2" xfId="8776"/>
    <cellStyle name="20% - Accent5 2 3 2 2 2 3 2 3" xfId="51686"/>
    <cellStyle name="20% - Accent5 2 3 2 2 2 3 3" xfId="8777"/>
    <cellStyle name="20% - Accent5 2 3 2 2 2 3 4" xfId="8778"/>
    <cellStyle name="20% - Accent5 2 3 2 2 2 4" xfId="8779"/>
    <cellStyle name="20% - Accent5 2 3 2 2 2 4 2" xfId="8780"/>
    <cellStyle name="20% - Accent5 2 3 2 2 2 4 2 2" xfId="8781"/>
    <cellStyle name="20% - Accent5 2 3 2 2 2 4 2 3" xfId="51687"/>
    <cellStyle name="20% - Accent5 2 3 2 2 2 4 3" xfId="8782"/>
    <cellStyle name="20% - Accent5 2 3 2 2 2 4 4" xfId="8783"/>
    <cellStyle name="20% - Accent5 2 3 2 2 2 5" xfId="8784"/>
    <cellStyle name="20% - Accent5 2 3 2 2 2 5 2" xfId="8785"/>
    <cellStyle name="20% - Accent5 2 3 2 2 2 5 3" xfId="51688"/>
    <cellStyle name="20% - Accent5 2 3 2 2 2 6" xfId="8786"/>
    <cellStyle name="20% - Accent5 2 3 2 2 2 7" xfId="8787"/>
    <cellStyle name="20% - Accent5 2 3 2 2 3" xfId="8788"/>
    <cellStyle name="20% - Accent5 2 3 2 2 3 2" xfId="8789"/>
    <cellStyle name="20% - Accent5 2 3 2 2 3 2 2" xfId="8790"/>
    <cellStyle name="20% - Accent5 2 3 2 2 3 2 2 2" xfId="8791"/>
    <cellStyle name="20% - Accent5 2 3 2 2 3 2 2 3" xfId="51689"/>
    <cellStyle name="20% - Accent5 2 3 2 2 3 2 3" xfId="8792"/>
    <cellStyle name="20% - Accent5 2 3 2 2 3 2 4" xfId="8793"/>
    <cellStyle name="20% - Accent5 2 3 2 2 3 3" xfId="8794"/>
    <cellStyle name="20% - Accent5 2 3 2 2 3 3 2" xfId="8795"/>
    <cellStyle name="20% - Accent5 2 3 2 2 3 3 2 2" xfId="8796"/>
    <cellStyle name="20% - Accent5 2 3 2 2 3 3 2 3" xfId="51690"/>
    <cellStyle name="20% - Accent5 2 3 2 2 3 3 3" xfId="8797"/>
    <cellStyle name="20% - Accent5 2 3 2 2 3 3 4" xfId="8798"/>
    <cellStyle name="20% - Accent5 2 3 2 2 3 4" xfId="8799"/>
    <cellStyle name="20% - Accent5 2 3 2 2 3 4 2" xfId="8800"/>
    <cellStyle name="20% - Accent5 2 3 2 2 3 4 3" xfId="51691"/>
    <cellStyle name="20% - Accent5 2 3 2 2 3 5" xfId="8801"/>
    <cellStyle name="20% - Accent5 2 3 2 2 3 6" xfId="8802"/>
    <cellStyle name="20% - Accent5 2 3 2 2 4" xfId="8803"/>
    <cellStyle name="20% - Accent5 2 3 2 2 4 2" xfId="8804"/>
    <cellStyle name="20% - Accent5 2 3 2 2 4 2 2" xfId="8805"/>
    <cellStyle name="20% - Accent5 2 3 2 2 4 2 3" xfId="51692"/>
    <cellStyle name="20% - Accent5 2 3 2 2 4 3" xfId="8806"/>
    <cellStyle name="20% - Accent5 2 3 2 2 4 4" xfId="8807"/>
    <cellStyle name="20% - Accent5 2 3 2 2 5" xfId="8808"/>
    <cellStyle name="20% - Accent5 2 3 2 2 5 2" xfId="8809"/>
    <cellStyle name="20% - Accent5 2 3 2 2 5 2 2" xfId="8810"/>
    <cellStyle name="20% - Accent5 2 3 2 2 5 2 3" xfId="51693"/>
    <cellStyle name="20% - Accent5 2 3 2 2 5 3" xfId="8811"/>
    <cellStyle name="20% - Accent5 2 3 2 2 5 4" xfId="8812"/>
    <cellStyle name="20% - Accent5 2 3 2 2 6" xfId="8813"/>
    <cellStyle name="20% - Accent5 2 3 2 2 6 2" xfId="8814"/>
    <cellStyle name="20% - Accent5 2 3 2 2 6 3" xfId="51694"/>
    <cellStyle name="20% - Accent5 2 3 2 2 7" xfId="8815"/>
    <cellStyle name="20% - Accent5 2 3 2 2 8" xfId="8816"/>
    <cellStyle name="20% - Accent5 2 3 2 3" xfId="8817"/>
    <cellStyle name="20% - Accent5 2 3 2 3 2" xfId="8818"/>
    <cellStyle name="20% - Accent5 2 3 2 3 2 2" xfId="8819"/>
    <cellStyle name="20% - Accent5 2 3 2 3 2 2 2" xfId="8820"/>
    <cellStyle name="20% - Accent5 2 3 2 3 2 2 2 2" xfId="8821"/>
    <cellStyle name="20% - Accent5 2 3 2 3 2 2 2 3" xfId="51695"/>
    <cellStyle name="20% - Accent5 2 3 2 3 2 2 3" xfId="8822"/>
    <cellStyle name="20% - Accent5 2 3 2 3 2 2 4" xfId="8823"/>
    <cellStyle name="20% - Accent5 2 3 2 3 2 3" xfId="8824"/>
    <cellStyle name="20% - Accent5 2 3 2 3 2 3 2" xfId="8825"/>
    <cellStyle name="20% - Accent5 2 3 2 3 2 3 2 2" xfId="8826"/>
    <cellStyle name="20% - Accent5 2 3 2 3 2 3 2 3" xfId="51696"/>
    <cellStyle name="20% - Accent5 2 3 2 3 2 3 3" xfId="8827"/>
    <cellStyle name="20% - Accent5 2 3 2 3 2 3 4" xfId="8828"/>
    <cellStyle name="20% - Accent5 2 3 2 3 2 4" xfId="8829"/>
    <cellStyle name="20% - Accent5 2 3 2 3 2 4 2" xfId="8830"/>
    <cellStyle name="20% - Accent5 2 3 2 3 2 4 3" xfId="51697"/>
    <cellStyle name="20% - Accent5 2 3 2 3 2 5" xfId="8831"/>
    <cellStyle name="20% - Accent5 2 3 2 3 2 6" xfId="8832"/>
    <cellStyle name="20% - Accent5 2 3 2 3 3" xfId="8833"/>
    <cellStyle name="20% - Accent5 2 3 2 3 3 2" xfId="8834"/>
    <cellStyle name="20% - Accent5 2 3 2 3 3 2 2" xfId="8835"/>
    <cellStyle name="20% - Accent5 2 3 2 3 3 2 3" xfId="51698"/>
    <cellStyle name="20% - Accent5 2 3 2 3 3 3" xfId="8836"/>
    <cellStyle name="20% - Accent5 2 3 2 3 3 4" xfId="8837"/>
    <cellStyle name="20% - Accent5 2 3 2 3 4" xfId="8838"/>
    <cellStyle name="20% - Accent5 2 3 2 3 4 2" xfId="8839"/>
    <cellStyle name="20% - Accent5 2 3 2 3 4 2 2" xfId="8840"/>
    <cellStyle name="20% - Accent5 2 3 2 3 4 2 3" xfId="51699"/>
    <cellStyle name="20% - Accent5 2 3 2 3 4 3" xfId="8841"/>
    <cellStyle name="20% - Accent5 2 3 2 3 4 4" xfId="8842"/>
    <cellStyle name="20% - Accent5 2 3 2 3 5" xfId="8843"/>
    <cellStyle name="20% - Accent5 2 3 2 3 5 2" xfId="8844"/>
    <cellStyle name="20% - Accent5 2 3 2 3 5 3" xfId="51700"/>
    <cellStyle name="20% - Accent5 2 3 2 3 6" xfId="8845"/>
    <cellStyle name="20% - Accent5 2 3 2 3 7" xfId="8846"/>
    <cellStyle name="20% - Accent5 2 3 2 4" xfId="8847"/>
    <cellStyle name="20% - Accent5 2 3 2 4 2" xfId="8848"/>
    <cellStyle name="20% - Accent5 2 3 2 4 2 2" xfId="8849"/>
    <cellStyle name="20% - Accent5 2 3 2 4 2 2 2" xfId="8850"/>
    <cellStyle name="20% - Accent5 2 3 2 4 2 2 3" xfId="51701"/>
    <cellStyle name="20% - Accent5 2 3 2 4 2 3" xfId="8851"/>
    <cellStyle name="20% - Accent5 2 3 2 4 2 4" xfId="8852"/>
    <cellStyle name="20% - Accent5 2 3 2 4 3" xfId="8853"/>
    <cellStyle name="20% - Accent5 2 3 2 4 3 2" xfId="8854"/>
    <cellStyle name="20% - Accent5 2 3 2 4 3 2 2" xfId="8855"/>
    <cellStyle name="20% - Accent5 2 3 2 4 3 2 3" xfId="51702"/>
    <cellStyle name="20% - Accent5 2 3 2 4 3 3" xfId="8856"/>
    <cellStyle name="20% - Accent5 2 3 2 4 3 4" xfId="8857"/>
    <cellStyle name="20% - Accent5 2 3 2 4 4" xfId="8858"/>
    <cellStyle name="20% - Accent5 2 3 2 4 4 2" xfId="8859"/>
    <cellStyle name="20% - Accent5 2 3 2 4 4 3" xfId="51703"/>
    <cellStyle name="20% - Accent5 2 3 2 4 5" xfId="8860"/>
    <cellStyle name="20% - Accent5 2 3 2 4 6" xfId="8861"/>
    <cellStyle name="20% - Accent5 2 3 2 5" xfId="8862"/>
    <cellStyle name="20% - Accent5 2 3 2 5 2" xfId="8863"/>
    <cellStyle name="20% - Accent5 2 3 2 5 2 2" xfId="8864"/>
    <cellStyle name="20% - Accent5 2 3 2 5 2 2 2" xfId="8865"/>
    <cellStyle name="20% - Accent5 2 3 2 5 2 2 3" xfId="51704"/>
    <cellStyle name="20% - Accent5 2 3 2 5 2 3" xfId="8866"/>
    <cellStyle name="20% - Accent5 2 3 2 5 2 4" xfId="8867"/>
    <cellStyle name="20% - Accent5 2 3 2 5 3" xfId="8868"/>
    <cellStyle name="20% - Accent5 2 3 2 5 3 2" xfId="8869"/>
    <cellStyle name="20% - Accent5 2 3 2 5 3 3" xfId="51705"/>
    <cellStyle name="20% - Accent5 2 3 2 5 4" xfId="8870"/>
    <cellStyle name="20% - Accent5 2 3 2 5 5" xfId="8871"/>
    <cellStyle name="20% - Accent5 2 3 2 6" xfId="8872"/>
    <cellStyle name="20% - Accent5 2 3 2 6 2" xfId="8873"/>
    <cellStyle name="20% - Accent5 2 3 2 6 2 2" xfId="8874"/>
    <cellStyle name="20% - Accent5 2 3 2 6 2 3" xfId="51706"/>
    <cellStyle name="20% - Accent5 2 3 2 6 3" xfId="8875"/>
    <cellStyle name="20% - Accent5 2 3 2 6 4" xfId="8876"/>
    <cellStyle name="20% - Accent5 2 3 2 7" xfId="8877"/>
    <cellStyle name="20% - Accent5 2 3 2 7 2" xfId="8878"/>
    <cellStyle name="20% - Accent5 2 3 2 7 2 2" xfId="8879"/>
    <cellStyle name="20% - Accent5 2 3 2 7 2 3" xfId="51707"/>
    <cellStyle name="20% - Accent5 2 3 2 7 3" xfId="8880"/>
    <cellStyle name="20% - Accent5 2 3 2 7 4" xfId="8881"/>
    <cellStyle name="20% - Accent5 2 3 2 8" xfId="8882"/>
    <cellStyle name="20% - Accent5 2 3 2 8 2" xfId="8883"/>
    <cellStyle name="20% - Accent5 2 3 2 8 3" xfId="51708"/>
    <cellStyle name="20% - Accent5 2 3 2 9" xfId="8884"/>
    <cellStyle name="20% - Accent5 2 3 3" xfId="8885"/>
    <cellStyle name="20% - Accent5 2 3 3 2" xfId="8886"/>
    <cellStyle name="20% - Accent5 2 3 3 2 2" xfId="8887"/>
    <cellStyle name="20% - Accent5 2 3 3 2 2 2" xfId="8888"/>
    <cellStyle name="20% - Accent5 2 3 3 2 2 2 2" xfId="8889"/>
    <cellStyle name="20% - Accent5 2 3 3 2 2 2 2 2" xfId="8890"/>
    <cellStyle name="20% - Accent5 2 3 3 2 2 2 2 3" xfId="51709"/>
    <cellStyle name="20% - Accent5 2 3 3 2 2 2 3" xfId="8891"/>
    <cellStyle name="20% - Accent5 2 3 3 2 2 2 4" xfId="8892"/>
    <cellStyle name="20% - Accent5 2 3 3 2 2 3" xfId="8893"/>
    <cellStyle name="20% - Accent5 2 3 3 2 2 3 2" xfId="8894"/>
    <cellStyle name="20% - Accent5 2 3 3 2 2 3 2 2" xfId="8895"/>
    <cellStyle name="20% - Accent5 2 3 3 2 2 3 2 3" xfId="51710"/>
    <cellStyle name="20% - Accent5 2 3 3 2 2 3 3" xfId="8896"/>
    <cellStyle name="20% - Accent5 2 3 3 2 2 3 4" xfId="8897"/>
    <cellStyle name="20% - Accent5 2 3 3 2 2 4" xfId="8898"/>
    <cellStyle name="20% - Accent5 2 3 3 2 2 4 2" xfId="8899"/>
    <cellStyle name="20% - Accent5 2 3 3 2 2 4 3" xfId="51711"/>
    <cellStyle name="20% - Accent5 2 3 3 2 2 5" xfId="8900"/>
    <cellStyle name="20% - Accent5 2 3 3 2 2 6" xfId="8901"/>
    <cellStyle name="20% - Accent5 2 3 3 2 3" xfId="8902"/>
    <cellStyle name="20% - Accent5 2 3 3 2 3 2" xfId="8903"/>
    <cellStyle name="20% - Accent5 2 3 3 2 3 2 2" xfId="8904"/>
    <cellStyle name="20% - Accent5 2 3 3 2 3 2 3" xfId="51712"/>
    <cellStyle name="20% - Accent5 2 3 3 2 3 3" xfId="8905"/>
    <cellStyle name="20% - Accent5 2 3 3 2 3 4" xfId="8906"/>
    <cellStyle name="20% - Accent5 2 3 3 2 4" xfId="8907"/>
    <cellStyle name="20% - Accent5 2 3 3 2 4 2" xfId="8908"/>
    <cellStyle name="20% - Accent5 2 3 3 2 4 2 2" xfId="8909"/>
    <cellStyle name="20% - Accent5 2 3 3 2 4 2 3" xfId="51713"/>
    <cellStyle name="20% - Accent5 2 3 3 2 4 3" xfId="8910"/>
    <cellStyle name="20% - Accent5 2 3 3 2 4 4" xfId="8911"/>
    <cellStyle name="20% - Accent5 2 3 3 2 5" xfId="8912"/>
    <cellStyle name="20% - Accent5 2 3 3 2 5 2" xfId="8913"/>
    <cellStyle name="20% - Accent5 2 3 3 2 5 3" xfId="51714"/>
    <cellStyle name="20% - Accent5 2 3 3 2 6" xfId="8914"/>
    <cellStyle name="20% - Accent5 2 3 3 2 7" xfId="8915"/>
    <cellStyle name="20% - Accent5 2 3 3 3" xfId="8916"/>
    <cellStyle name="20% - Accent5 2 3 3 3 2" xfId="8917"/>
    <cellStyle name="20% - Accent5 2 3 3 3 2 2" xfId="8918"/>
    <cellStyle name="20% - Accent5 2 3 3 3 2 2 2" xfId="8919"/>
    <cellStyle name="20% - Accent5 2 3 3 3 2 2 3" xfId="51715"/>
    <cellStyle name="20% - Accent5 2 3 3 3 2 3" xfId="8920"/>
    <cellStyle name="20% - Accent5 2 3 3 3 2 4" xfId="8921"/>
    <cellStyle name="20% - Accent5 2 3 3 3 3" xfId="8922"/>
    <cellStyle name="20% - Accent5 2 3 3 3 3 2" xfId="8923"/>
    <cellStyle name="20% - Accent5 2 3 3 3 3 2 2" xfId="8924"/>
    <cellStyle name="20% - Accent5 2 3 3 3 3 2 3" xfId="51716"/>
    <cellStyle name="20% - Accent5 2 3 3 3 3 3" xfId="8925"/>
    <cellStyle name="20% - Accent5 2 3 3 3 3 4" xfId="8926"/>
    <cellStyle name="20% - Accent5 2 3 3 3 4" xfId="8927"/>
    <cellStyle name="20% - Accent5 2 3 3 3 4 2" xfId="8928"/>
    <cellStyle name="20% - Accent5 2 3 3 3 4 3" xfId="51717"/>
    <cellStyle name="20% - Accent5 2 3 3 3 5" xfId="8929"/>
    <cellStyle name="20% - Accent5 2 3 3 3 6" xfId="8930"/>
    <cellStyle name="20% - Accent5 2 3 3 4" xfId="8931"/>
    <cellStyle name="20% - Accent5 2 3 3 4 2" xfId="8932"/>
    <cellStyle name="20% - Accent5 2 3 3 4 2 2" xfId="8933"/>
    <cellStyle name="20% - Accent5 2 3 3 4 2 3" xfId="51718"/>
    <cellStyle name="20% - Accent5 2 3 3 4 3" xfId="8934"/>
    <cellStyle name="20% - Accent5 2 3 3 4 4" xfId="8935"/>
    <cellStyle name="20% - Accent5 2 3 3 5" xfId="8936"/>
    <cellStyle name="20% - Accent5 2 3 3 5 2" xfId="8937"/>
    <cellStyle name="20% - Accent5 2 3 3 5 2 2" xfId="8938"/>
    <cellStyle name="20% - Accent5 2 3 3 5 2 3" xfId="51719"/>
    <cellStyle name="20% - Accent5 2 3 3 5 3" xfId="8939"/>
    <cellStyle name="20% - Accent5 2 3 3 5 4" xfId="8940"/>
    <cellStyle name="20% - Accent5 2 3 3 6" xfId="8941"/>
    <cellStyle name="20% - Accent5 2 3 3 6 2" xfId="8942"/>
    <cellStyle name="20% - Accent5 2 3 3 6 3" xfId="51720"/>
    <cellStyle name="20% - Accent5 2 3 3 7" xfId="8943"/>
    <cellStyle name="20% - Accent5 2 3 3 8" xfId="8944"/>
    <cellStyle name="20% - Accent5 2 3 4" xfId="8945"/>
    <cellStyle name="20% - Accent5 2 3 4 2" xfId="8946"/>
    <cellStyle name="20% - Accent5 2 3 4 2 2" xfId="8947"/>
    <cellStyle name="20% - Accent5 2 3 4 2 2 2" xfId="8948"/>
    <cellStyle name="20% - Accent5 2 3 4 2 2 2 2" xfId="8949"/>
    <cellStyle name="20% - Accent5 2 3 4 2 2 2 3" xfId="51721"/>
    <cellStyle name="20% - Accent5 2 3 4 2 2 3" xfId="8950"/>
    <cellStyle name="20% - Accent5 2 3 4 2 2 4" xfId="8951"/>
    <cellStyle name="20% - Accent5 2 3 4 2 3" xfId="8952"/>
    <cellStyle name="20% - Accent5 2 3 4 2 3 2" xfId="8953"/>
    <cellStyle name="20% - Accent5 2 3 4 2 3 2 2" xfId="8954"/>
    <cellStyle name="20% - Accent5 2 3 4 2 3 2 3" xfId="51722"/>
    <cellStyle name="20% - Accent5 2 3 4 2 3 3" xfId="8955"/>
    <cellStyle name="20% - Accent5 2 3 4 2 3 4" xfId="8956"/>
    <cellStyle name="20% - Accent5 2 3 4 2 4" xfId="8957"/>
    <cellStyle name="20% - Accent5 2 3 4 2 4 2" xfId="8958"/>
    <cellStyle name="20% - Accent5 2 3 4 2 4 3" xfId="51723"/>
    <cellStyle name="20% - Accent5 2 3 4 2 5" xfId="8959"/>
    <cellStyle name="20% - Accent5 2 3 4 2 6" xfId="8960"/>
    <cellStyle name="20% - Accent5 2 3 4 3" xfId="8961"/>
    <cellStyle name="20% - Accent5 2 3 4 3 2" xfId="8962"/>
    <cellStyle name="20% - Accent5 2 3 4 3 2 2" xfId="8963"/>
    <cellStyle name="20% - Accent5 2 3 4 3 2 3" xfId="51724"/>
    <cellStyle name="20% - Accent5 2 3 4 3 3" xfId="8964"/>
    <cellStyle name="20% - Accent5 2 3 4 3 4" xfId="8965"/>
    <cellStyle name="20% - Accent5 2 3 4 4" xfId="8966"/>
    <cellStyle name="20% - Accent5 2 3 4 4 2" xfId="8967"/>
    <cellStyle name="20% - Accent5 2 3 4 4 2 2" xfId="8968"/>
    <cellStyle name="20% - Accent5 2 3 4 4 2 3" xfId="51725"/>
    <cellStyle name="20% - Accent5 2 3 4 4 3" xfId="8969"/>
    <cellStyle name="20% - Accent5 2 3 4 4 4" xfId="8970"/>
    <cellStyle name="20% - Accent5 2 3 4 5" xfId="8971"/>
    <cellStyle name="20% - Accent5 2 3 4 5 2" xfId="8972"/>
    <cellStyle name="20% - Accent5 2 3 4 5 3" xfId="51726"/>
    <cellStyle name="20% - Accent5 2 3 4 6" xfId="8973"/>
    <cellStyle name="20% - Accent5 2 3 4 7" xfId="8974"/>
    <cellStyle name="20% - Accent5 2 3 5" xfId="8975"/>
    <cellStyle name="20% - Accent5 2 3 5 2" xfId="8976"/>
    <cellStyle name="20% - Accent5 2 3 5 2 2" xfId="8977"/>
    <cellStyle name="20% - Accent5 2 3 5 2 2 2" xfId="8978"/>
    <cellStyle name="20% - Accent5 2 3 5 2 2 3" xfId="51727"/>
    <cellStyle name="20% - Accent5 2 3 5 2 3" xfId="8979"/>
    <cellStyle name="20% - Accent5 2 3 5 2 4" xfId="8980"/>
    <cellStyle name="20% - Accent5 2 3 5 3" xfId="8981"/>
    <cellStyle name="20% - Accent5 2 3 5 3 2" xfId="8982"/>
    <cellStyle name="20% - Accent5 2 3 5 3 2 2" xfId="8983"/>
    <cellStyle name="20% - Accent5 2 3 5 3 2 3" xfId="51728"/>
    <cellStyle name="20% - Accent5 2 3 5 3 3" xfId="8984"/>
    <cellStyle name="20% - Accent5 2 3 5 3 4" xfId="8985"/>
    <cellStyle name="20% - Accent5 2 3 5 4" xfId="8986"/>
    <cellStyle name="20% - Accent5 2 3 5 4 2" xfId="8987"/>
    <cellStyle name="20% - Accent5 2 3 5 4 3" xfId="51729"/>
    <cellStyle name="20% - Accent5 2 3 5 5" xfId="8988"/>
    <cellStyle name="20% - Accent5 2 3 5 6" xfId="8989"/>
    <cellStyle name="20% - Accent5 2 3 6" xfId="8990"/>
    <cellStyle name="20% - Accent5 2 3 6 2" xfId="8991"/>
    <cellStyle name="20% - Accent5 2 3 6 2 2" xfId="8992"/>
    <cellStyle name="20% - Accent5 2 3 6 2 2 2" xfId="8993"/>
    <cellStyle name="20% - Accent5 2 3 6 2 2 3" xfId="51730"/>
    <cellStyle name="20% - Accent5 2 3 6 2 3" xfId="8994"/>
    <cellStyle name="20% - Accent5 2 3 6 2 4" xfId="8995"/>
    <cellStyle name="20% - Accent5 2 3 6 3" xfId="8996"/>
    <cellStyle name="20% - Accent5 2 3 6 3 2" xfId="8997"/>
    <cellStyle name="20% - Accent5 2 3 6 3 3" xfId="51731"/>
    <cellStyle name="20% - Accent5 2 3 6 4" xfId="8998"/>
    <cellStyle name="20% - Accent5 2 3 6 5" xfId="8999"/>
    <cellStyle name="20% - Accent5 2 3 7" xfId="9000"/>
    <cellStyle name="20% - Accent5 2 3 7 2" xfId="9001"/>
    <cellStyle name="20% - Accent5 2 3 7 2 2" xfId="9002"/>
    <cellStyle name="20% - Accent5 2 3 7 2 3" xfId="51732"/>
    <cellStyle name="20% - Accent5 2 3 7 3" xfId="9003"/>
    <cellStyle name="20% - Accent5 2 3 7 4" xfId="9004"/>
    <cellStyle name="20% - Accent5 2 3 8" xfId="9005"/>
    <cellStyle name="20% - Accent5 2 3 8 2" xfId="9006"/>
    <cellStyle name="20% - Accent5 2 3 8 2 2" xfId="9007"/>
    <cellStyle name="20% - Accent5 2 3 8 2 3" xfId="51733"/>
    <cellStyle name="20% - Accent5 2 3 8 3" xfId="9008"/>
    <cellStyle name="20% - Accent5 2 3 8 4" xfId="9009"/>
    <cellStyle name="20% - Accent5 2 3 9" xfId="9010"/>
    <cellStyle name="20% - Accent5 2 3 9 2" xfId="9011"/>
    <cellStyle name="20% - Accent5 2 3 9 3" xfId="51734"/>
    <cellStyle name="20% - Accent5 2 4" xfId="9012"/>
    <cellStyle name="20% - Accent5 2 4 10" xfId="9013"/>
    <cellStyle name="20% - Accent5 2 4 2" xfId="9014"/>
    <cellStyle name="20% - Accent5 2 4 2 2" xfId="9015"/>
    <cellStyle name="20% - Accent5 2 4 2 2 2" xfId="9016"/>
    <cellStyle name="20% - Accent5 2 4 2 2 2 2" xfId="9017"/>
    <cellStyle name="20% - Accent5 2 4 2 2 2 2 2" xfId="9018"/>
    <cellStyle name="20% - Accent5 2 4 2 2 2 2 2 2" xfId="9019"/>
    <cellStyle name="20% - Accent5 2 4 2 2 2 2 2 3" xfId="51735"/>
    <cellStyle name="20% - Accent5 2 4 2 2 2 2 3" xfId="9020"/>
    <cellStyle name="20% - Accent5 2 4 2 2 2 2 4" xfId="9021"/>
    <cellStyle name="20% - Accent5 2 4 2 2 2 3" xfId="9022"/>
    <cellStyle name="20% - Accent5 2 4 2 2 2 3 2" xfId="9023"/>
    <cellStyle name="20% - Accent5 2 4 2 2 2 3 2 2" xfId="9024"/>
    <cellStyle name="20% - Accent5 2 4 2 2 2 3 2 3" xfId="51736"/>
    <cellStyle name="20% - Accent5 2 4 2 2 2 3 3" xfId="9025"/>
    <cellStyle name="20% - Accent5 2 4 2 2 2 3 4" xfId="9026"/>
    <cellStyle name="20% - Accent5 2 4 2 2 2 4" xfId="9027"/>
    <cellStyle name="20% - Accent5 2 4 2 2 2 4 2" xfId="9028"/>
    <cellStyle name="20% - Accent5 2 4 2 2 2 4 3" xfId="51737"/>
    <cellStyle name="20% - Accent5 2 4 2 2 2 5" xfId="9029"/>
    <cellStyle name="20% - Accent5 2 4 2 2 2 6" xfId="9030"/>
    <cellStyle name="20% - Accent5 2 4 2 2 3" xfId="9031"/>
    <cellStyle name="20% - Accent5 2 4 2 2 3 2" xfId="9032"/>
    <cellStyle name="20% - Accent5 2 4 2 2 3 2 2" xfId="9033"/>
    <cellStyle name="20% - Accent5 2 4 2 2 3 2 3" xfId="51738"/>
    <cellStyle name="20% - Accent5 2 4 2 2 3 3" xfId="9034"/>
    <cellStyle name="20% - Accent5 2 4 2 2 3 4" xfId="9035"/>
    <cellStyle name="20% - Accent5 2 4 2 2 4" xfId="9036"/>
    <cellStyle name="20% - Accent5 2 4 2 2 4 2" xfId="9037"/>
    <cellStyle name="20% - Accent5 2 4 2 2 4 2 2" xfId="9038"/>
    <cellStyle name="20% - Accent5 2 4 2 2 4 2 3" xfId="51739"/>
    <cellStyle name="20% - Accent5 2 4 2 2 4 3" xfId="9039"/>
    <cellStyle name="20% - Accent5 2 4 2 2 4 4" xfId="9040"/>
    <cellStyle name="20% - Accent5 2 4 2 2 5" xfId="9041"/>
    <cellStyle name="20% - Accent5 2 4 2 2 5 2" xfId="9042"/>
    <cellStyle name="20% - Accent5 2 4 2 2 5 3" xfId="51740"/>
    <cellStyle name="20% - Accent5 2 4 2 2 6" xfId="9043"/>
    <cellStyle name="20% - Accent5 2 4 2 2 7" xfId="9044"/>
    <cellStyle name="20% - Accent5 2 4 2 3" xfId="9045"/>
    <cellStyle name="20% - Accent5 2 4 2 3 2" xfId="9046"/>
    <cellStyle name="20% - Accent5 2 4 2 3 2 2" xfId="9047"/>
    <cellStyle name="20% - Accent5 2 4 2 3 2 2 2" xfId="9048"/>
    <cellStyle name="20% - Accent5 2 4 2 3 2 2 3" xfId="51741"/>
    <cellStyle name="20% - Accent5 2 4 2 3 2 3" xfId="9049"/>
    <cellStyle name="20% - Accent5 2 4 2 3 2 4" xfId="9050"/>
    <cellStyle name="20% - Accent5 2 4 2 3 3" xfId="9051"/>
    <cellStyle name="20% - Accent5 2 4 2 3 3 2" xfId="9052"/>
    <cellStyle name="20% - Accent5 2 4 2 3 3 2 2" xfId="9053"/>
    <cellStyle name="20% - Accent5 2 4 2 3 3 2 3" xfId="51742"/>
    <cellStyle name="20% - Accent5 2 4 2 3 3 3" xfId="9054"/>
    <cellStyle name="20% - Accent5 2 4 2 3 3 4" xfId="9055"/>
    <cellStyle name="20% - Accent5 2 4 2 3 4" xfId="9056"/>
    <cellStyle name="20% - Accent5 2 4 2 3 4 2" xfId="9057"/>
    <cellStyle name="20% - Accent5 2 4 2 3 4 3" xfId="51743"/>
    <cellStyle name="20% - Accent5 2 4 2 3 5" xfId="9058"/>
    <cellStyle name="20% - Accent5 2 4 2 3 6" xfId="9059"/>
    <cellStyle name="20% - Accent5 2 4 2 4" xfId="9060"/>
    <cellStyle name="20% - Accent5 2 4 2 4 2" xfId="9061"/>
    <cellStyle name="20% - Accent5 2 4 2 4 2 2" xfId="9062"/>
    <cellStyle name="20% - Accent5 2 4 2 4 2 3" xfId="51744"/>
    <cellStyle name="20% - Accent5 2 4 2 4 3" xfId="9063"/>
    <cellStyle name="20% - Accent5 2 4 2 4 4" xfId="9064"/>
    <cellStyle name="20% - Accent5 2 4 2 5" xfId="9065"/>
    <cellStyle name="20% - Accent5 2 4 2 5 2" xfId="9066"/>
    <cellStyle name="20% - Accent5 2 4 2 5 2 2" xfId="9067"/>
    <cellStyle name="20% - Accent5 2 4 2 5 2 3" xfId="51745"/>
    <cellStyle name="20% - Accent5 2 4 2 5 3" xfId="9068"/>
    <cellStyle name="20% - Accent5 2 4 2 5 4" xfId="9069"/>
    <cellStyle name="20% - Accent5 2 4 2 6" xfId="9070"/>
    <cellStyle name="20% - Accent5 2 4 2 6 2" xfId="9071"/>
    <cellStyle name="20% - Accent5 2 4 2 6 3" xfId="51746"/>
    <cellStyle name="20% - Accent5 2 4 2 7" xfId="9072"/>
    <cellStyle name="20% - Accent5 2 4 2 8" xfId="9073"/>
    <cellStyle name="20% - Accent5 2 4 3" xfId="9074"/>
    <cellStyle name="20% - Accent5 2 4 3 2" xfId="9075"/>
    <cellStyle name="20% - Accent5 2 4 3 2 2" xfId="9076"/>
    <cellStyle name="20% - Accent5 2 4 3 2 2 2" xfId="9077"/>
    <cellStyle name="20% - Accent5 2 4 3 2 2 2 2" xfId="9078"/>
    <cellStyle name="20% - Accent5 2 4 3 2 2 2 3" xfId="51747"/>
    <cellStyle name="20% - Accent5 2 4 3 2 2 3" xfId="9079"/>
    <cellStyle name="20% - Accent5 2 4 3 2 2 4" xfId="9080"/>
    <cellStyle name="20% - Accent5 2 4 3 2 3" xfId="9081"/>
    <cellStyle name="20% - Accent5 2 4 3 2 3 2" xfId="9082"/>
    <cellStyle name="20% - Accent5 2 4 3 2 3 2 2" xfId="9083"/>
    <cellStyle name="20% - Accent5 2 4 3 2 3 2 3" xfId="51748"/>
    <cellStyle name="20% - Accent5 2 4 3 2 3 3" xfId="9084"/>
    <cellStyle name="20% - Accent5 2 4 3 2 3 4" xfId="9085"/>
    <cellStyle name="20% - Accent5 2 4 3 2 4" xfId="9086"/>
    <cellStyle name="20% - Accent5 2 4 3 2 4 2" xfId="9087"/>
    <cellStyle name="20% - Accent5 2 4 3 2 4 3" xfId="51749"/>
    <cellStyle name="20% - Accent5 2 4 3 2 5" xfId="9088"/>
    <cellStyle name="20% - Accent5 2 4 3 2 6" xfId="9089"/>
    <cellStyle name="20% - Accent5 2 4 3 3" xfId="9090"/>
    <cellStyle name="20% - Accent5 2 4 3 3 2" xfId="9091"/>
    <cellStyle name="20% - Accent5 2 4 3 3 2 2" xfId="9092"/>
    <cellStyle name="20% - Accent5 2 4 3 3 2 3" xfId="51750"/>
    <cellStyle name="20% - Accent5 2 4 3 3 3" xfId="9093"/>
    <cellStyle name="20% - Accent5 2 4 3 3 4" xfId="9094"/>
    <cellStyle name="20% - Accent5 2 4 3 4" xfId="9095"/>
    <cellStyle name="20% - Accent5 2 4 3 4 2" xfId="9096"/>
    <cellStyle name="20% - Accent5 2 4 3 4 2 2" xfId="9097"/>
    <cellStyle name="20% - Accent5 2 4 3 4 2 3" xfId="51751"/>
    <cellStyle name="20% - Accent5 2 4 3 4 3" xfId="9098"/>
    <cellStyle name="20% - Accent5 2 4 3 4 4" xfId="9099"/>
    <cellStyle name="20% - Accent5 2 4 3 5" xfId="9100"/>
    <cellStyle name="20% - Accent5 2 4 3 5 2" xfId="9101"/>
    <cellStyle name="20% - Accent5 2 4 3 5 3" xfId="51752"/>
    <cellStyle name="20% - Accent5 2 4 3 6" xfId="9102"/>
    <cellStyle name="20% - Accent5 2 4 3 7" xfId="9103"/>
    <cellStyle name="20% - Accent5 2 4 4" xfId="9104"/>
    <cellStyle name="20% - Accent5 2 4 4 2" xfId="9105"/>
    <cellStyle name="20% - Accent5 2 4 4 2 2" xfId="9106"/>
    <cellStyle name="20% - Accent5 2 4 4 2 2 2" xfId="9107"/>
    <cellStyle name="20% - Accent5 2 4 4 2 2 3" xfId="51753"/>
    <cellStyle name="20% - Accent5 2 4 4 2 3" xfId="9108"/>
    <cellStyle name="20% - Accent5 2 4 4 2 4" xfId="9109"/>
    <cellStyle name="20% - Accent5 2 4 4 3" xfId="9110"/>
    <cellStyle name="20% - Accent5 2 4 4 3 2" xfId="9111"/>
    <cellStyle name="20% - Accent5 2 4 4 3 2 2" xfId="9112"/>
    <cellStyle name="20% - Accent5 2 4 4 3 2 3" xfId="51754"/>
    <cellStyle name="20% - Accent5 2 4 4 3 3" xfId="9113"/>
    <cellStyle name="20% - Accent5 2 4 4 3 4" xfId="9114"/>
    <cellStyle name="20% - Accent5 2 4 4 4" xfId="9115"/>
    <cellStyle name="20% - Accent5 2 4 4 4 2" xfId="9116"/>
    <cellStyle name="20% - Accent5 2 4 4 4 3" xfId="51755"/>
    <cellStyle name="20% - Accent5 2 4 4 5" xfId="9117"/>
    <cellStyle name="20% - Accent5 2 4 4 6" xfId="9118"/>
    <cellStyle name="20% - Accent5 2 4 5" xfId="9119"/>
    <cellStyle name="20% - Accent5 2 4 5 2" xfId="9120"/>
    <cellStyle name="20% - Accent5 2 4 5 2 2" xfId="9121"/>
    <cellStyle name="20% - Accent5 2 4 5 2 2 2" xfId="9122"/>
    <cellStyle name="20% - Accent5 2 4 5 2 2 3" xfId="51756"/>
    <cellStyle name="20% - Accent5 2 4 5 2 3" xfId="9123"/>
    <cellStyle name="20% - Accent5 2 4 5 2 4" xfId="9124"/>
    <cellStyle name="20% - Accent5 2 4 5 3" xfId="9125"/>
    <cellStyle name="20% - Accent5 2 4 5 3 2" xfId="9126"/>
    <cellStyle name="20% - Accent5 2 4 5 3 3" xfId="51757"/>
    <cellStyle name="20% - Accent5 2 4 5 4" xfId="9127"/>
    <cellStyle name="20% - Accent5 2 4 5 5" xfId="9128"/>
    <cellStyle name="20% - Accent5 2 4 6" xfId="9129"/>
    <cellStyle name="20% - Accent5 2 4 6 2" xfId="9130"/>
    <cellStyle name="20% - Accent5 2 4 6 2 2" xfId="9131"/>
    <cellStyle name="20% - Accent5 2 4 6 2 3" xfId="51758"/>
    <cellStyle name="20% - Accent5 2 4 6 3" xfId="9132"/>
    <cellStyle name="20% - Accent5 2 4 6 4" xfId="9133"/>
    <cellStyle name="20% - Accent5 2 4 7" xfId="9134"/>
    <cellStyle name="20% - Accent5 2 4 7 2" xfId="9135"/>
    <cellStyle name="20% - Accent5 2 4 7 2 2" xfId="9136"/>
    <cellStyle name="20% - Accent5 2 4 7 2 3" xfId="51759"/>
    <cellStyle name="20% - Accent5 2 4 7 3" xfId="9137"/>
    <cellStyle name="20% - Accent5 2 4 7 4" xfId="9138"/>
    <cellStyle name="20% - Accent5 2 4 8" xfId="9139"/>
    <cellStyle name="20% - Accent5 2 4 8 2" xfId="9140"/>
    <cellStyle name="20% - Accent5 2 4 8 3" xfId="51760"/>
    <cellStyle name="20% - Accent5 2 4 9" xfId="9141"/>
    <cellStyle name="20% - Accent5 2 5" xfId="9142"/>
    <cellStyle name="20% - Accent5 2 5 10" xfId="9143"/>
    <cellStyle name="20% - Accent5 2 5 2" xfId="9144"/>
    <cellStyle name="20% - Accent5 2 5 2 2" xfId="9145"/>
    <cellStyle name="20% - Accent5 2 5 2 2 2" xfId="9146"/>
    <cellStyle name="20% - Accent5 2 5 2 2 2 2" xfId="9147"/>
    <cellStyle name="20% - Accent5 2 5 2 2 2 2 2" xfId="9148"/>
    <cellStyle name="20% - Accent5 2 5 2 2 2 2 2 2" xfId="9149"/>
    <cellStyle name="20% - Accent5 2 5 2 2 2 2 2 3" xfId="51761"/>
    <cellStyle name="20% - Accent5 2 5 2 2 2 2 3" xfId="9150"/>
    <cellStyle name="20% - Accent5 2 5 2 2 2 2 4" xfId="9151"/>
    <cellStyle name="20% - Accent5 2 5 2 2 2 3" xfId="9152"/>
    <cellStyle name="20% - Accent5 2 5 2 2 2 3 2" xfId="9153"/>
    <cellStyle name="20% - Accent5 2 5 2 2 2 3 2 2" xfId="9154"/>
    <cellStyle name="20% - Accent5 2 5 2 2 2 3 2 3" xfId="51762"/>
    <cellStyle name="20% - Accent5 2 5 2 2 2 3 3" xfId="9155"/>
    <cellStyle name="20% - Accent5 2 5 2 2 2 3 4" xfId="9156"/>
    <cellStyle name="20% - Accent5 2 5 2 2 2 4" xfId="9157"/>
    <cellStyle name="20% - Accent5 2 5 2 2 2 4 2" xfId="9158"/>
    <cellStyle name="20% - Accent5 2 5 2 2 2 4 3" xfId="51763"/>
    <cellStyle name="20% - Accent5 2 5 2 2 2 5" xfId="9159"/>
    <cellStyle name="20% - Accent5 2 5 2 2 2 6" xfId="9160"/>
    <cellStyle name="20% - Accent5 2 5 2 2 3" xfId="9161"/>
    <cellStyle name="20% - Accent5 2 5 2 2 3 2" xfId="9162"/>
    <cellStyle name="20% - Accent5 2 5 2 2 3 2 2" xfId="9163"/>
    <cellStyle name="20% - Accent5 2 5 2 2 3 2 3" xfId="51764"/>
    <cellStyle name="20% - Accent5 2 5 2 2 3 3" xfId="9164"/>
    <cellStyle name="20% - Accent5 2 5 2 2 3 4" xfId="9165"/>
    <cellStyle name="20% - Accent5 2 5 2 2 4" xfId="9166"/>
    <cellStyle name="20% - Accent5 2 5 2 2 4 2" xfId="9167"/>
    <cellStyle name="20% - Accent5 2 5 2 2 4 2 2" xfId="9168"/>
    <cellStyle name="20% - Accent5 2 5 2 2 4 2 3" xfId="51765"/>
    <cellStyle name="20% - Accent5 2 5 2 2 4 3" xfId="9169"/>
    <cellStyle name="20% - Accent5 2 5 2 2 4 4" xfId="9170"/>
    <cellStyle name="20% - Accent5 2 5 2 2 5" xfId="9171"/>
    <cellStyle name="20% - Accent5 2 5 2 2 5 2" xfId="9172"/>
    <cellStyle name="20% - Accent5 2 5 2 2 5 3" xfId="51766"/>
    <cellStyle name="20% - Accent5 2 5 2 2 6" xfId="9173"/>
    <cellStyle name="20% - Accent5 2 5 2 2 7" xfId="9174"/>
    <cellStyle name="20% - Accent5 2 5 2 3" xfId="9175"/>
    <cellStyle name="20% - Accent5 2 5 2 3 2" xfId="9176"/>
    <cellStyle name="20% - Accent5 2 5 2 3 2 2" xfId="9177"/>
    <cellStyle name="20% - Accent5 2 5 2 3 2 2 2" xfId="9178"/>
    <cellStyle name="20% - Accent5 2 5 2 3 2 2 3" xfId="51767"/>
    <cellStyle name="20% - Accent5 2 5 2 3 2 3" xfId="9179"/>
    <cellStyle name="20% - Accent5 2 5 2 3 2 4" xfId="9180"/>
    <cellStyle name="20% - Accent5 2 5 2 3 3" xfId="9181"/>
    <cellStyle name="20% - Accent5 2 5 2 3 3 2" xfId="9182"/>
    <cellStyle name="20% - Accent5 2 5 2 3 3 2 2" xfId="9183"/>
    <cellStyle name="20% - Accent5 2 5 2 3 3 2 3" xfId="51768"/>
    <cellStyle name="20% - Accent5 2 5 2 3 3 3" xfId="9184"/>
    <cellStyle name="20% - Accent5 2 5 2 3 3 4" xfId="9185"/>
    <cellStyle name="20% - Accent5 2 5 2 3 4" xfId="9186"/>
    <cellStyle name="20% - Accent5 2 5 2 3 4 2" xfId="9187"/>
    <cellStyle name="20% - Accent5 2 5 2 3 4 3" xfId="51769"/>
    <cellStyle name="20% - Accent5 2 5 2 3 5" xfId="9188"/>
    <cellStyle name="20% - Accent5 2 5 2 3 6" xfId="9189"/>
    <cellStyle name="20% - Accent5 2 5 2 4" xfId="9190"/>
    <cellStyle name="20% - Accent5 2 5 2 4 2" xfId="9191"/>
    <cellStyle name="20% - Accent5 2 5 2 4 2 2" xfId="9192"/>
    <cellStyle name="20% - Accent5 2 5 2 4 2 3" xfId="51770"/>
    <cellStyle name="20% - Accent5 2 5 2 4 3" xfId="9193"/>
    <cellStyle name="20% - Accent5 2 5 2 4 4" xfId="9194"/>
    <cellStyle name="20% - Accent5 2 5 2 5" xfId="9195"/>
    <cellStyle name="20% - Accent5 2 5 2 5 2" xfId="9196"/>
    <cellStyle name="20% - Accent5 2 5 2 5 2 2" xfId="9197"/>
    <cellStyle name="20% - Accent5 2 5 2 5 2 3" xfId="51771"/>
    <cellStyle name="20% - Accent5 2 5 2 5 3" xfId="9198"/>
    <cellStyle name="20% - Accent5 2 5 2 5 4" xfId="9199"/>
    <cellStyle name="20% - Accent5 2 5 2 6" xfId="9200"/>
    <cellStyle name="20% - Accent5 2 5 2 6 2" xfId="9201"/>
    <cellStyle name="20% - Accent5 2 5 2 6 3" xfId="51772"/>
    <cellStyle name="20% - Accent5 2 5 2 7" xfId="9202"/>
    <cellStyle name="20% - Accent5 2 5 2 8" xfId="9203"/>
    <cellStyle name="20% - Accent5 2 5 3" xfId="9204"/>
    <cellStyle name="20% - Accent5 2 5 3 2" xfId="9205"/>
    <cellStyle name="20% - Accent5 2 5 3 2 2" xfId="9206"/>
    <cellStyle name="20% - Accent5 2 5 3 2 2 2" xfId="9207"/>
    <cellStyle name="20% - Accent5 2 5 3 2 2 2 2" xfId="9208"/>
    <cellStyle name="20% - Accent5 2 5 3 2 2 2 3" xfId="51773"/>
    <cellStyle name="20% - Accent5 2 5 3 2 2 3" xfId="9209"/>
    <cellStyle name="20% - Accent5 2 5 3 2 2 4" xfId="9210"/>
    <cellStyle name="20% - Accent5 2 5 3 2 3" xfId="9211"/>
    <cellStyle name="20% - Accent5 2 5 3 2 3 2" xfId="9212"/>
    <cellStyle name="20% - Accent5 2 5 3 2 3 2 2" xfId="9213"/>
    <cellStyle name="20% - Accent5 2 5 3 2 3 2 3" xfId="51774"/>
    <cellStyle name="20% - Accent5 2 5 3 2 3 3" xfId="9214"/>
    <cellStyle name="20% - Accent5 2 5 3 2 3 4" xfId="9215"/>
    <cellStyle name="20% - Accent5 2 5 3 2 4" xfId="9216"/>
    <cellStyle name="20% - Accent5 2 5 3 2 4 2" xfId="9217"/>
    <cellStyle name="20% - Accent5 2 5 3 2 4 3" xfId="51775"/>
    <cellStyle name="20% - Accent5 2 5 3 2 5" xfId="9218"/>
    <cellStyle name="20% - Accent5 2 5 3 2 6" xfId="9219"/>
    <cellStyle name="20% - Accent5 2 5 3 3" xfId="9220"/>
    <cellStyle name="20% - Accent5 2 5 3 3 2" xfId="9221"/>
    <cellStyle name="20% - Accent5 2 5 3 3 2 2" xfId="9222"/>
    <cellStyle name="20% - Accent5 2 5 3 3 2 3" xfId="51776"/>
    <cellStyle name="20% - Accent5 2 5 3 3 3" xfId="9223"/>
    <cellStyle name="20% - Accent5 2 5 3 3 4" xfId="9224"/>
    <cellStyle name="20% - Accent5 2 5 3 4" xfId="9225"/>
    <cellStyle name="20% - Accent5 2 5 3 4 2" xfId="9226"/>
    <cellStyle name="20% - Accent5 2 5 3 4 2 2" xfId="9227"/>
    <cellStyle name="20% - Accent5 2 5 3 4 2 3" xfId="51777"/>
    <cellStyle name="20% - Accent5 2 5 3 4 3" xfId="9228"/>
    <cellStyle name="20% - Accent5 2 5 3 4 4" xfId="9229"/>
    <cellStyle name="20% - Accent5 2 5 3 5" xfId="9230"/>
    <cellStyle name="20% - Accent5 2 5 3 5 2" xfId="9231"/>
    <cellStyle name="20% - Accent5 2 5 3 5 3" xfId="51778"/>
    <cellStyle name="20% - Accent5 2 5 3 6" xfId="9232"/>
    <cellStyle name="20% - Accent5 2 5 3 7" xfId="9233"/>
    <cellStyle name="20% - Accent5 2 5 4" xfId="9234"/>
    <cellStyle name="20% - Accent5 2 5 4 2" xfId="9235"/>
    <cellStyle name="20% - Accent5 2 5 4 2 2" xfId="9236"/>
    <cellStyle name="20% - Accent5 2 5 4 2 2 2" xfId="9237"/>
    <cellStyle name="20% - Accent5 2 5 4 2 2 3" xfId="51779"/>
    <cellStyle name="20% - Accent5 2 5 4 2 3" xfId="9238"/>
    <cellStyle name="20% - Accent5 2 5 4 2 4" xfId="9239"/>
    <cellStyle name="20% - Accent5 2 5 4 3" xfId="9240"/>
    <cellStyle name="20% - Accent5 2 5 4 3 2" xfId="9241"/>
    <cellStyle name="20% - Accent5 2 5 4 3 2 2" xfId="9242"/>
    <cellStyle name="20% - Accent5 2 5 4 3 2 3" xfId="51780"/>
    <cellStyle name="20% - Accent5 2 5 4 3 3" xfId="9243"/>
    <cellStyle name="20% - Accent5 2 5 4 3 4" xfId="9244"/>
    <cellStyle name="20% - Accent5 2 5 4 4" xfId="9245"/>
    <cellStyle name="20% - Accent5 2 5 4 4 2" xfId="9246"/>
    <cellStyle name="20% - Accent5 2 5 4 4 3" xfId="51781"/>
    <cellStyle name="20% - Accent5 2 5 4 5" xfId="9247"/>
    <cellStyle name="20% - Accent5 2 5 4 6" xfId="9248"/>
    <cellStyle name="20% - Accent5 2 5 5" xfId="9249"/>
    <cellStyle name="20% - Accent5 2 5 5 2" xfId="9250"/>
    <cellStyle name="20% - Accent5 2 5 5 2 2" xfId="9251"/>
    <cellStyle name="20% - Accent5 2 5 5 2 2 2" xfId="9252"/>
    <cellStyle name="20% - Accent5 2 5 5 2 2 3" xfId="51782"/>
    <cellStyle name="20% - Accent5 2 5 5 2 3" xfId="9253"/>
    <cellStyle name="20% - Accent5 2 5 5 2 4" xfId="9254"/>
    <cellStyle name="20% - Accent5 2 5 5 3" xfId="9255"/>
    <cellStyle name="20% - Accent5 2 5 5 3 2" xfId="9256"/>
    <cellStyle name="20% - Accent5 2 5 5 3 3" xfId="51783"/>
    <cellStyle name="20% - Accent5 2 5 5 4" xfId="9257"/>
    <cellStyle name="20% - Accent5 2 5 5 5" xfId="9258"/>
    <cellStyle name="20% - Accent5 2 5 6" xfId="9259"/>
    <cellStyle name="20% - Accent5 2 5 6 2" xfId="9260"/>
    <cellStyle name="20% - Accent5 2 5 6 2 2" xfId="9261"/>
    <cellStyle name="20% - Accent5 2 5 6 2 3" xfId="51784"/>
    <cellStyle name="20% - Accent5 2 5 6 3" xfId="9262"/>
    <cellStyle name="20% - Accent5 2 5 6 4" xfId="9263"/>
    <cellStyle name="20% - Accent5 2 5 7" xfId="9264"/>
    <cellStyle name="20% - Accent5 2 5 7 2" xfId="9265"/>
    <cellStyle name="20% - Accent5 2 5 7 2 2" xfId="9266"/>
    <cellStyle name="20% - Accent5 2 5 7 2 3" xfId="51785"/>
    <cellStyle name="20% - Accent5 2 5 7 3" xfId="9267"/>
    <cellStyle name="20% - Accent5 2 5 7 4" xfId="9268"/>
    <cellStyle name="20% - Accent5 2 5 8" xfId="9269"/>
    <cellStyle name="20% - Accent5 2 5 8 2" xfId="9270"/>
    <cellStyle name="20% - Accent5 2 5 8 3" xfId="51786"/>
    <cellStyle name="20% - Accent5 2 5 9" xfId="9271"/>
    <cellStyle name="20% - Accent5 2 6" xfId="9272"/>
    <cellStyle name="20% - Accent5 2 6 10" xfId="9273"/>
    <cellStyle name="20% - Accent5 2 6 2" xfId="9274"/>
    <cellStyle name="20% - Accent5 2 6 2 2" xfId="9275"/>
    <cellStyle name="20% - Accent5 2 6 2 2 2" xfId="9276"/>
    <cellStyle name="20% - Accent5 2 6 2 2 2 2" xfId="9277"/>
    <cellStyle name="20% - Accent5 2 6 2 2 2 2 2" xfId="9278"/>
    <cellStyle name="20% - Accent5 2 6 2 2 2 2 2 2" xfId="9279"/>
    <cellStyle name="20% - Accent5 2 6 2 2 2 2 2 3" xfId="51787"/>
    <cellStyle name="20% - Accent5 2 6 2 2 2 2 3" xfId="9280"/>
    <cellStyle name="20% - Accent5 2 6 2 2 2 2 4" xfId="9281"/>
    <cellStyle name="20% - Accent5 2 6 2 2 2 3" xfId="9282"/>
    <cellStyle name="20% - Accent5 2 6 2 2 2 3 2" xfId="9283"/>
    <cellStyle name="20% - Accent5 2 6 2 2 2 3 2 2" xfId="9284"/>
    <cellStyle name="20% - Accent5 2 6 2 2 2 3 2 3" xfId="51788"/>
    <cellStyle name="20% - Accent5 2 6 2 2 2 3 3" xfId="9285"/>
    <cellStyle name="20% - Accent5 2 6 2 2 2 3 4" xfId="9286"/>
    <cellStyle name="20% - Accent5 2 6 2 2 2 4" xfId="9287"/>
    <cellStyle name="20% - Accent5 2 6 2 2 2 4 2" xfId="9288"/>
    <cellStyle name="20% - Accent5 2 6 2 2 2 4 3" xfId="51789"/>
    <cellStyle name="20% - Accent5 2 6 2 2 2 5" xfId="9289"/>
    <cellStyle name="20% - Accent5 2 6 2 2 2 6" xfId="9290"/>
    <cellStyle name="20% - Accent5 2 6 2 2 3" xfId="9291"/>
    <cellStyle name="20% - Accent5 2 6 2 2 3 2" xfId="9292"/>
    <cellStyle name="20% - Accent5 2 6 2 2 3 2 2" xfId="9293"/>
    <cellStyle name="20% - Accent5 2 6 2 2 3 2 3" xfId="51790"/>
    <cellStyle name="20% - Accent5 2 6 2 2 3 3" xfId="9294"/>
    <cellStyle name="20% - Accent5 2 6 2 2 3 4" xfId="9295"/>
    <cellStyle name="20% - Accent5 2 6 2 2 4" xfId="9296"/>
    <cellStyle name="20% - Accent5 2 6 2 2 4 2" xfId="9297"/>
    <cellStyle name="20% - Accent5 2 6 2 2 4 2 2" xfId="9298"/>
    <cellStyle name="20% - Accent5 2 6 2 2 4 2 3" xfId="51791"/>
    <cellStyle name="20% - Accent5 2 6 2 2 4 3" xfId="9299"/>
    <cellStyle name="20% - Accent5 2 6 2 2 4 4" xfId="9300"/>
    <cellStyle name="20% - Accent5 2 6 2 2 5" xfId="9301"/>
    <cellStyle name="20% - Accent5 2 6 2 2 5 2" xfId="9302"/>
    <cellStyle name="20% - Accent5 2 6 2 2 5 3" xfId="51792"/>
    <cellStyle name="20% - Accent5 2 6 2 2 6" xfId="9303"/>
    <cellStyle name="20% - Accent5 2 6 2 2 7" xfId="9304"/>
    <cellStyle name="20% - Accent5 2 6 2 3" xfId="9305"/>
    <cellStyle name="20% - Accent5 2 6 2 3 2" xfId="9306"/>
    <cellStyle name="20% - Accent5 2 6 2 3 2 2" xfId="9307"/>
    <cellStyle name="20% - Accent5 2 6 2 3 2 2 2" xfId="9308"/>
    <cellStyle name="20% - Accent5 2 6 2 3 2 2 3" xfId="51793"/>
    <cellStyle name="20% - Accent5 2 6 2 3 2 3" xfId="9309"/>
    <cellStyle name="20% - Accent5 2 6 2 3 2 4" xfId="9310"/>
    <cellStyle name="20% - Accent5 2 6 2 3 3" xfId="9311"/>
    <cellStyle name="20% - Accent5 2 6 2 3 3 2" xfId="9312"/>
    <cellStyle name="20% - Accent5 2 6 2 3 3 2 2" xfId="9313"/>
    <cellStyle name="20% - Accent5 2 6 2 3 3 2 3" xfId="51794"/>
    <cellStyle name="20% - Accent5 2 6 2 3 3 3" xfId="9314"/>
    <cellStyle name="20% - Accent5 2 6 2 3 3 4" xfId="9315"/>
    <cellStyle name="20% - Accent5 2 6 2 3 4" xfId="9316"/>
    <cellStyle name="20% - Accent5 2 6 2 3 4 2" xfId="9317"/>
    <cellStyle name="20% - Accent5 2 6 2 3 4 3" xfId="51795"/>
    <cellStyle name="20% - Accent5 2 6 2 3 5" xfId="9318"/>
    <cellStyle name="20% - Accent5 2 6 2 3 6" xfId="9319"/>
    <cellStyle name="20% - Accent5 2 6 2 4" xfId="9320"/>
    <cellStyle name="20% - Accent5 2 6 2 4 2" xfId="9321"/>
    <cellStyle name="20% - Accent5 2 6 2 4 2 2" xfId="9322"/>
    <cellStyle name="20% - Accent5 2 6 2 4 2 3" xfId="51796"/>
    <cellStyle name="20% - Accent5 2 6 2 4 3" xfId="9323"/>
    <cellStyle name="20% - Accent5 2 6 2 4 4" xfId="9324"/>
    <cellStyle name="20% - Accent5 2 6 2 5" xfId="9325"/>
    <cellStyle name="20% - Accent5 2 6 2 5 2" xfId="9326"/>
    <cellStyle name="20% - Accent5 2 6 2 5 2 2" xfId="9327"/>
    <cellStyle name="20% - Accent5 2 6 2 5 2 3" xfId="51797"/>
    <cellStyle name="20% - Accent5 2 6 2 5 3" xfId="9328"/>
    <cellStyle name="20% - Accent5 2 6 2 5 4" xfId="9329"/>
    <cellStyle name="20% - Accent5 2 6 2 6" xfId="9330"/>
    <cellStyle name="20% - Accent5 2 6 2 6 2" xfId="9331"/>
    <cellStyle name="20% - Accent5 2 6 2 6 3" xfId="51798"/>
    <cellStyle name="20% - Accent5 2 6 2 7" xfId="9332"/>
    <cellStyle name="20% - Accent5 2 6 2 8" xfId="9333"/>
    <cellStyle name="20% - Accent5 2 6 3" xfId="9334"/>
    <cellStyle name="20% - Accent5 2 6 3 2" xfId="9335"/>
    <cellStyle name="20% - Accent5 2 6 3 2 2" xfId="9336"/>
    <cellStyle name="20% - Accent5 2 6 3 2 2 2" xfId="9337"/>
    <cellStyle name="20% - Accent5 2 6 3 2 2 2 2" xfId="9338"/>
    <cellStyle name="20% - Accent5 2 6 3 2 2 2 3" xfId="51799"/>
    <cellStyle name="20% - Accent5 2 6 3 2 2 3" xfId="9339"/>
    <cellStyle name="20% - Accent5 2 6 3 2 2 4" xfId="9340"/>
    <cellStyle name="20% - Accent5 2 6 3 2 3" xfId="9341"/>
    <cellStyle name="20% - Accent5 2 6 3 2 3 2" xfId="9342"/>
    <cellStyle name="20% - Accent5 2 6 3 2 3 2 2" xfId="9343"/>
    <cellStyle name="20% - Accent5 2 6 3 2 3 2 3" xfId="51800"/>
    <cellStyle name="20% - Accent5 2 6 3 2 3 3" xfId="9344"/>
    <cellStyle name="20% - Accent5 2 6 3 2 3 4" xfId="9345"/>
    <cellStyle name="20% - Accent5 2 6 3 2 4" xfId="9346"/>
    <cellStyle name="20% - Accent5 2 6 3 2 4 2" xfId="9347"/>
    <cellStyle name="20% - Accent5 2 6 3 2 4 3" xfId="51801"/>
    <cellStyle name="20% - Accent5 2 6 3 2 5" xfId="9348"/>
    <cellStyle name="20% - Accent5 2 6 3 2 6" xfId="9349"/>
    <cellStyle name="20% - Accent5 2 6 3 3" xfId="9350"/>
    <cellStyle name="20% - Accent5 2 6 3 3 2" xfId="9351"/>
    <cellStyle name="20% - Accent5 2 6 3 3 2 2" xfId="9352"/>
    <cellStyle name="20% - Accent5 2 6 3 3 2 3" xfId="51802"/>
    <cellStyle name="20% - Accent5 2 6 3 3 3" xfId="9353"/>
    <cellStyle name="20% - Accent5 2 6 3 3 4" xfId="9354"/>
    <cellStyle name="20% - Accent5 2 6 3 4" xfId="9355"/>
    <cellStyle name="20% - Accent5 2 6 3 4 2" xfId="9356"/>
    <cellStyle name="20% - Accent5 2 6 3 4 2 2" xfId="9357"/>
    <cellStyle name="20% - Accent5 2 6 3 4 2 3" xfId="51803"/>
    <cellStyle name="20% - Accent5 2 6 3 4 3" xfId="9358"/>
    <cellStyle name="20% - Accent5 2 6 3 4 4" xfId="9359"/>
    <cellStyle name="20% - Accent5 2 6 3 5" xfId="9360"/>
    <cellStyle name="20% - Accent5 2 6 3 5 2" xfId="9361"/>
    <cellStyle name="20% - Accent5 2 6 3 5 3" xfId="51804"/>
    <cellStyle name="20% - Accent5 2 6 3 6" xfId="9362"/>
    <cellStyle name="20% - Accent5 2 6 3 7" xfId="9363"/>
    <cellStyle name="20% - Accent5 2 6 4" xfId="9364"/>
    <cellStyle name="20% - Accent5 2 6 4 2" xfId="9365"/>
    <cellStyle name="20% - Accent5 2 6 4 2 2" xfId="9366"/>
    <cellStyle name="20% - Accent5 2 6 4 2 2 2" xfId="9367"/>
    <cellStyle name="20% - Accent5 2 6 4 2 2 3" xfId="51805"/>
    <cellStyle name="20% - Accent5 2 6 4 2 3" xfId="9368"/>
    <cellStyle name="20% - Accent5 2 6 4 2 4" xfId="9369"/>
    <cellStyle name="20% - Accent5 2 6 4 3" xfId="9370"/>
    <cellStyle name="20% - Accent5 2 6 4 3 2" xfId="9371"/>
    <cellStyle name="20% - Accent5 2 6 4 3 2 2" xfId="9372"/>
    <cellStyle name="20% - Accent5 2 6 4 3 2 3" xfId="51806"/>
    <cellStyle name="20% - Accent5 2 6 4 3 3" xfId="9373"/>
    <cellStyle name="20% - Accent5 2 6 4 3 4" xfId="9374"/>
    <cellStyle name="20% - Accent5 2 6 4 4" xfId="9375"/>
    <cellStyle name="20% - Accent5 2 6 4 4 2" xfId="9376"/>
    <cellStyle name="20% - Accent5 2 6 4 4 3" xfId="51807"/>
    <cellStyle name="20% - Accent5 2 6 4 5" xfId="9377"/>
    <cellStyle name="20% - Accent5 2 6 4 6" xfId="9378"/>
    <cellStyle name="20% - Accent5 2 6 5" xfId="9379"/>
    <cellStyle name="20% - Accent5 2 6 5 2" xfId="9380"/>
    <cellStyle name="20% - Accent5 2 6 5 2 2" xfId="9381"/>
    <cellStyle name="20% - Accent5 2 6 5 2 2 2" xfId="9382"/>
    <cellStyle name="20% - Accent5 2 6 5 2 2 3" xfId="51808"/>
    <cellStyle name="20% - Accent5 2 6 5 2 3" xfId="9383"/>
    <cellStyle name="20% - Accent5 2 6 5 2 4" xfId="9384"/>
    <cellStyle name="20% - Accent5 2 6 5 3" xfId="9385"/>
    <cellStyle name="20% - Accent5 2 6 5 3 2" xfId="9386"/>
    <cellStyle name="20% - Accent5 2 6 5 3 3" xfId="51809"/>
    <cellStyle name="20% - Accent5 2 6 5 4" xfId="9387"/>
    <cellStyle name="20% - Accent5 2 6 5 5" xfId="9388"/>
    <cellStyle name="20% - Accent5 2 6 6" xfId="9389"/>
    <cellStyle name="20% - Accent5 2 6 6 2" xfId="9390"/>
    <cellStyle name="20% - Accent5 2 6 6 2 2" xfId="9391"/>
    <cellStyle name="20% - Accent5 2 6 6 2 3" xfId="51810"/>
    <cellStyle name="20% - Accent5 2 6 6 3" xfId="9392"/>
    <cellStyle name="20% - Accent5 2 6 6 4" xfId="9393"/>
    <cellStyle name="20% - Accent5 2 6 7" xfId="9394"/>
    <cellStyle name="20% - Accent5 2 6 7 2" xfId="9395"/>
    <cellStyle name="20% - Accent5 2 6 7 2 2" xfId="9396"/>
    <cellStyle name="20% - Accent5 2 6 7 2 3" xfId="51811"/>
    <cellStyle name="20% - Accent5 2 6 7 3" xfId="9397"/>
    <cellStyle name="20% - Accent5 2 6 7 4" xfId="9398"/>
    <cellStyle name="20% - Accent5 2 6 8" xfId="9399"/>
    <cellStyle name="20% - Accent5 2 6 8 2" xfId="9400"/>
    <cellStyle name="20% - Accent5 2 6 8 3" xfId="51812"/>
    <cellStyle name="20% - Accent5 2 6 9" xfId="9401"/>
    <cellStyle name="20% - Accent5 2 7" xfId="9402"/>
    <cellStyle name="20% - Accent5 2 7 2" xfId="9403"/>
    <cellStyle name="20% - Accent5 2 7 2 2" xfId="9404"/>
    <cellStyle name="20% - Accent5 2 7 2 2 2" xfId="9405"/>
    <cellStyle name="20% - Accent5 2 7 2 2 2 2" xfId="9406"/>
    <cellStyle name="20% - Accent5 2 7 2 2 2 2 2" xfId="9407"/>
    <cellStyle name="20% - Accent5 2 7 2 2 2 2 3" xfId="51813"/>
    <cellStyle name="20% - Accent5 2 7 2 2 2 3" xfId="9408"/>
    <cellStyle name="20% - Accent5 2 7 2 2 2 4" xfId="9409"/>
    <cellStyle name="20% - Accent5 2 7 2 2 3" xfId="9410"/>
    <cellStyle name="20% - Accent5 2 7 2 2 3 2" xfId="9411"/>
    <cellStyle name="20% - Accent5 2 7 2 2 3 2 2" xfId="9412"/>
    <cellStyle name="20% - Accent5 2 7 2 2 3 2 3" xfId="51814"/>
    <cellStyle name="20% - Accent5 2 7 2 2 3 3" xfId="9413"/>
    <cellStyle name="20% - Accent5 2 7 2 2 3 4" xfId="9414"/>
    <cellStyle name="20% - Accent5 2 7 2 2 4" xfId="9415"/>
    <cellStyle name="20% - Accent5 2 7 2 2 4 2" xfId="9416"/>
    <cellStyle name="20% - Accent5 2 7 2 2 4 3" xfId="51815"/>
    <cellStyle name="20% - Accent5 2 7 2 2 5" xfId="9417"/>
    <cellStyle name="20% - Accent5 2 7 2 2 6" xfId="9418"/>
    <cellStyle name="20% - Accent5 2 7 2 3" xfId="9419"/>
    <cellStyle name="20% - Accent5 2 7 2 3 2" xfId="9420"/>
    <cellStyle name="20% - Accent5 2 7 2 3 2 2" xfId="9421"/>
    <cellStyle name="20% - Accent5 2 7 2 3 2 3" xfId="51816"/>
    <cellStyle name="20% - Accent5 2 7 2 3 3" xfId="9422"/>
    <cellStyle name="20% - Accent5 2 7 2 3 4" xfId="9423"/>
    <cellStyle name="20% - Accent5 2 7 2 4" xfId="9424"/>
    <cellStyle name="20% - Accent5 2 7 2 4 2" xfId="9425"/>
    <cellStyle name="20% - Accent5 2 7 2 4 2 2" xfId="9426"/>
    <cellStyle name="20% - Accent5 2 7 2 4 2 3" xfId="51817"/>
    <cellStyle name="20% - Accent5 2 7 2 4 3" xfId="9427"/>
    <cellStyle name="20% - Accent5 2 7 2 4 4" xfId="9428"/>
    <cellStyle name="20% - Accent5 2 7 2 5" xfId="9429"/>
    <cellStyle name="20% - Accent5 2 7 2 5 2" xfId="9430"/>
    <cellStyle name="20% - Accent5 2 7 2 5 3" xfId="51818"/>
    <cellStyle name="20% - Accent5 2 7 2 6" xfId="9431"/>
    <cellStyle name="20% - Accent5 2 7 2 7" xfId="9432"/>
    <cellStyle name="20% - Accent5 2 7 3" xfId="9433"/>
    <cellStyle name="20% - Accent5 2 7 3 2" xfId="9434"/>
    <cellStyle name="20% - Accent5 2 7 3 2 2" xfId="9435"/>
    <cellStyle name="20% - Accent5 2 7 3 2 2 2" xfId="9436"/>
    <cellStyle name="20% - Accent5 2 7 3 2 2 3" xfId="51819"/>
    <cellStyle name="20% - Accent5 2 7 3 2 3" xfId="9437"/>
    <cellStyle name="20% - Accent5 2 7 3 2 4" xfId="9438"/>
    <cellStyle name="20% - Accent5 2 7 3 3" xfId="9439"/>
    <cellStyle name="20% - Accent5 2 7 3 3 2" xfId="9440"/>
    <cellStyle name="20% - Accent5 2 7 3 3 2 2" xfId="9441"/>
    <cellStyle name="20% - Accent5 2 7 3 3 2 3" xfId="51820"/>
    <cellStyle name="20% - Accent5 2 7 3 3 3" xfId="9442"/>
    <cellStyle name="20% - Accent5 2 7 3 3 4" xfId="9443"/>
    <cellStyle name="20% - Accent5 2 7 3 4" xfId="9444"/>
    <cellStyle name="20% - Accent5 2 7 3 4 2" xfId="9445"/>
    <cellStyle name="20% - Accent5 2 7 3 4 3" xfId="51821"/>
    <cellStyle name="20% - Accent5 2 7 3 5" xfId="9446"/>
    <cellStyle name="20% - Accent5 2 7 3 6" xfId="9447"/>
    <cellStyle name="20% - Accent5 2 7 4" xfId="9448"/>
    <cellStyle name="20% - Accent5 2 7 4 2" xfId="9449"/>
    <cellStyle name="20% - Accent5 2 7 4 2 2" xfId="9450"/>
    <cellStyle name="20% - Accent5 2 7 4 2 3" xfId="51822"/>
    <cellStyle name="20% - Accent5 2 7 4 3" xfId="9451"/>
    <cellStyle name="20% - Accent5 2 7 4 4" xfId="9452"/>
    <cellStyle name="20% - Accent5 2 7 5" xfId="9453"/>
    <cellStyle name="20% - Accent5 2 7 5 2" xfId="9454"/>
    <cellStyle name="20% - Accent5 2 7 5 2 2" xfId="9455"/>
    <cellStyle name="20% - Accent5 2 7 5 2 3" xfId="51823"/>
    <cellStyle name="20% - Accent5 2 7 5 3" xfId="9456"/>
    <cellStyle name="20% - Accent5 2 7 5 4" xfId="9457"/>
    <cellStyle name="20% - Accent5 2 7 6" xfId="9458"/>
    <cellStyle name="20% - Accent5 2 7 6 2" xfId="9459"/>
    <cellStyle name="20% - Accent5 2 7 6 3" xfId="51824"/>
    <cellStyle name="20% - Accent5 2 7 7" xfId="9460"/>
    <cellStyle name="20% - Accent5 2 7 8" xfId="9461"/>
    <cellStyle name="20% - Accent5 2 8" xfId="9462"/>
    <cellStyle name="20% - Accent5 2 8 2" xfId="9463"/>
    <cellStyle name="20% - Accent5 2 8 2 2" xfId="9464"/>
    <cellStyle name="20% - Accent5 2 8 2 2 2" xfId="9465"/>
    <cellStyle name="20% - Accent5 2 8 2 2 2 2" xfId="9466"/>
    <cellStyle name="20% - Accent5 2 8 2 2 2 3" xfId="51825"/>
    <cellStyle name="20% - Accent5 2 8 2 2 3" xfId="9467"/>
    <cellStyle name="20% - Accent5 2 8 2 2 4" xfId="9468"/>
    <cellStyle name="20% - Accent5 2 8 2 3" xfId="9469"/>
    <cellStyle name="20% - Accent5 2 8 2 3 2" xfId="9470"/>
    <cellStyle name="20% - Accent5 2 8 2 3 2 2" xfId="9471"/>
    <cellStyle name="20% - Accent5 2 8 2 3 2 3" xfId="51826"/>
    <cellStyle name="20% - Accent5 2 8 2 3 3" xfId="9472"/>
    <cellStyle name="20% - Accent5 2 8 2 3 4" xfId="9473"/>
    <cellStyle name="20% - Accent5 2 8 2 4" xfId="9474"/>
    <cellStyle name="20% - Accent5 2 8 2 4 2" xfId="9475"/>
    <cellStyle name="20% - Accent5 2 8 2 4 3" xfId="51827"/>
    <cellStyle name="20% - Accent5 2 8 2 5" xfId="9476"/>
    <cellStyle name="20% - Accent5 2 8 2 6" xfId="9477"/>
    <cellStyle name="20% - Accent5 2 8 3" xfId="9478"/>
    <cellStyle name="20% - Accent5 2 8 3 2" xfId="9479"/>
    <cellStyle name="20% - Accent5 2 8 3 2 2" xfId="9480"/>
    <cellStyle name="20% - Accent5 2 8 3 2 3" xfId="51828"/>
    <cellStyle name="20% - Accent5 2 8 3 3" xfId="9481"/>
    <cellStyle name="20% - Accent5 2 8 3 4" xfId="9482"/>
    <cellStyle name="20% - Accent5 2 8 4" xfId="9483"/>
    <cellStyle name="20% - Accent5 2 8 4 2" xfId="9484"/>
    <cellStyle name="20% - Accent5 2 8 4 2 2" xfId="9485"/>
    <cellStyle name="20% - Accent5 2 8 4 2 3" xfId="51829"/>
    <cellStyle name="20% - Accent5 2 8 4 3" xfId="9486"/>
    <cellStyle name="20% - Accent5 2 8 4 4" xfId="9487"/>
    <cellStyle name="20% - Accent5 2 8 5" xfId="9488"/>
    <cellStyle name="20% - Accent5 2 8 5 2" xfId="9489"/>
    <cellStyle name="20% - Accent5 2 8 5 3" xfId="51830"/>
    <cellStyle name="20% - Accent5 2 8 6" xfId="9490"/>
    <cellStyle name="20% - Accent5 2 8 7" xfId="9491"/>
    <cellStyle name="20% - Accent5 2 9" xfId="9492"/>
    <cellStyle name="20% - Accent5 2 9 2" xfId="9493"/>
    <cellStyle name="20% - Accent5 2 9 2 2" xfId="9494"/>
    <cellStyle name="20% - Accent5 2 9 2 2 2" xfId="9495"/>
    <cellStyle name="20% - Accent5 2 9 2 2 3" xfId="51831"/>
    <cellStyle name="20% - Accent5 2 9 2 3" xfId="9496"/>
    <cellStyle name="20% - Accent5 2 9 2 4" xfId="9497"/>
    <cellStyle name="20% - Accent5 2 9 3" xfId="9498"/>
    <cellStyle name="20% - Accent5 2 9 3 2" xfId="9499"/>
    <cellStyle name="20% - Accent5 2 9 3 2 2" xfId="9500"/>
    <cellStyle name="20% - Accent5 2 9 3 2 3" xfId="51832"/>
    <cellStyle name="20% - Accent5 2 9 3 3" xfId="9501"/>
    <cellStyle name="20% - Accent5 2 9 3 4" xfId="9502"/>
    <cellStyle name="20% - Accent5 2 9 4" xfId="9503"/>
    <cellStyle name="20% - Accent5 2 9 4 2" xfId="9504"/>
    <cellStyle name="20% - Accent5 2 9 4 3" xfId="51833"/>
    <cellStyle name="20% - Accent5 2 9 5" xfId="9505"/>
    <cellStyle name="20% - Accent5 2 9 6" xfId="9506"/>
    <cellStyle name="20% - Accent5 3" xfId="9507"/>
    <cellStyle name="20% - Accent5 3 10" xfId="9508"/>
    <cellStyle name="20% - Accent5 3 11" xfId="9509"/>
    <cellStyle name="20% - Accent5 3 12" xfId="60175"/>
    <cellStyle name="20% - Accent5 3 2" xfId="9510"/>
    <cellStyle name="20% - Accent5 3 2 10" xfId="9511"/>
    <cellStyle name="20% - Accent5 3 2 11" xfId="60358"/>
    <cellStyle name="20% - Accent5 3 2 2" xfId="9512"/>
    <cellStyle name="20% - Accent5 3 2 2 2" xfId="9513"/>
    <cellStyle name="20% - Accent5 3 2 2 2 2" xfId="9514"/>
    <cellStyle name="20% - Accent5 3 2 2 2 2 2" xfId="9515"/>
    <cellStyle name="20% - Accent5 3 2 2 2 2 2 2" xfId="9516"/>
    <cellStyle name="20% - Accent5 3 2 2 2 2 2 2 2" xfId="9517"/>
    <cellStyle name="20% - Accent5 3 2 2 2 2 2 2 3" xfId="51834"/>
    <cellStyle name="20% - Accent5 3 2 2 2 2 2 3" xfId="9518"/>
    <cellStyle name="20% - Accent5 3 2 2 2 2 2 4" xfId="9519"/>
    <cellStyle name="20% - Accent5 3 2 2 2 2 3" xfId="9520"/>
    <cellStyle name="20% - Accent5 3 2 2 2 2 3 2" xfId="9521"/>
    <cellStyle name="20% - Accent5 3 2 2 2 2 3 2 2" xfId="9522"/>
    <cellStyle name="20% - Accent5 3 2 2 2 2 3 2 3" xfId="51835"/>
    <cellStyle name="20% - Accent5 3 2 2 2 2 3 3" xfId="9523"/>
    <cellStyle name="20% - Accent5 3 2 2 2 2 3 4" xfId="9524"/>
    <cellStyle name="20% - Accent5 3 2 2 2 2 4" xfId="9525"/>
    <cellStyle name="20% - Accent5 3 2 2 2 2 4 2" xfId="9526"/>
    <cellStyle name="20% - Accent5 3 2 2 2 2 4 3" xfId="51836"/>
    <cellStyle name="20% - Accent5 3 2 2 2 2 5" xfId="9527"/>
    <cellStyle name="20% - Accent5 3 2 2 2 2 6" xfId="9528"/>
    <cellStyle name="20% - Accent5 3 2 2 2 3" xfId="9529"/>
    <cellStyle name="20% - Accent5 3 2 2 2 3 2" xfId="9530"/>
    <cellStyle name="20% - Accent5 3 2 2 2 3 2 2" xfId="9531"/>
    <cellStyle name="20% - Accent5 3 2 2 2 3 2 3" xfId="51837"/>
    <cellStyle name="20% - Accent5 3 2 2 2 3 3" xfId="9532"/>
    <cellStyle name="20% - Accent5 3 2 2 2 3 4" xfId="9533"/>
    <cellStyle name="20% - Accent5 3 2 2 2 4" xfId="9534"/>
    <cellStyle name="20% - Accent5 3 2 2 2 4 2" xfId="9535"/>
    <cellStyle name="20% - Accent5 3 2 2 2 4 2 2" xfId="9536"/>
    <cellStyle name="20% - Accent5 3 2 2 2 4 2 3" xfId="51838"/>
    <cellStyle name="20% - Accent5 3 2 2 2 4 3" xfId="9537"/>
    <cellStyle name="20% - Accent5 3 2 2 2 4 4" xfId="9538"/>
    <cellStyle name="20% - Accent5 3 2 2 2 5" xfId="9539"/>
    <cellStyle name="20% - Accent5 3 2 2 2 5 2" xfId="9540"/>
    <cellStyle name="20% - Accent5 3 2 2 2 5 3" xfId="51839"/>
    <cellStyle name="20% - Accent5 3 2 2 2 6" xfId="9541"/>
    <cellStyle name="20% - Accent5 3 2 2 2 7" xfId="9542"/>
    <cellStyle name="20% - Accent5 3 2 2 3" xfId="9543"/>
    <cellStyle name="20% - Accent5 3 2 2 3 2" xfId="9544"/>
    <cellStyle name="20% - Accent5 3 2 2 3 2 2" xfId="9545"/>
    <cellStyle name="20% - Accent5 3 2 2 3 2 2 2" xfId="9546"/>
    <cellStyle name="20% - Accent5 3 2 2 3 2 2 3" xfId="51840"/>
    <cellStyle name="20% - Accent5 3 2 2 3 2 3" xfId="9547"/>
    <cellStyle name="20% - Accent5 3 2 2 3 2 4" xfId="9548"/>
    <cellStyle name="20% - Accent5 3 2 2 3 3" xfId="9549"/>
    <cellStyle name="20% - Accent5 3 2 2 3 3 2" xfId="9550"/>
    <cellStyle name="20% - Accent5 3 2 2 3 3 2 2" xfId="9551"/>
    <cellStyle name="20% - Accent5 3 2 2 3 3 2 3" xfId="51841"/>
    <cellStyle name="20% - Accent5 3 2 2 3 3 3" xfId="9552"/>
    <cellStyle name="20% - Accent5 3 2 2 3 3 4" xfId="9553"/>
    <cellStyle name="20% - Accent5 3 2 2 3 4" xfId="9554"/>
    <cellStyle name="20% - Accent5 3 2 2 3 4 2" xfId="9555"/>
    <cellStyle name="20% - Accent5 3 2 2 3 4 3" xfId="51842"/>
    <cellStyle name="20% - Accent5 3 2 2 3 5" xfId="9556"/>
    <cellStyle name="20% - Accent5 3 2 2 3 6" xfId="9557"/>
    <cellStyle name="20% - Accent5 3 2 2 4" xfId="9558"/>
    <cellStyle name="20% - Accent5 3 2 2 4 2" xfId="9559"/>
    <cellStyle name="20% - Accent5 3 2 2 4 2 2" xfId="9560"/>
    <cellStyle name="20% - Accent5 3 2 2 4 2 3" xfId="51843"/>
    <cellStyle name="20% - Accent5 3 2 2 4 3" xfId="9561"/>
    <cellStyle name="20% - Accent5 3 2 2 4 4" xfId="9562"/>
    <cellStyle name="20% - Accent5 3 2 2 5" xfId="9563"/>
    <cellStyle name="20% - Accent5 3 2 2 5 2" xfId="9564"/>
    <cellStyle name="20% - Accent5 3 2 2 5 2 2" xfId="9565"/>
    <cellStyle name="20% - Accent5 3 2 2 5 2 3" xfId="51844"/>
    <cellStyle name="20% - Accent5 3 2 2 5 3" xfId="9566"/>
    <cellStyle name="20% - Accent5 3 2 2 5 4" xfId="9567"/>
    <cellStyle name="20% - Accent5 3 2 2 6" xfId="9568"/>
    <cellStyle name="20% - Accent5 3 2 2 6 2" xfId="9569"/>
    <cellStyle name="20% - Accent5 3 2 2 6 3" xfId="51845"/>
    <cellStyle name="20% - Accent5 3 2 2 7" xfId="9570"/>
    <cellStyle name="20% - Accent5 3 2 2 8" xfId="9571"/>
    <cellStyle name="20% - Accent5 3 2 2 9" xfId="60726"/>
    <cellStyle name="20% - Accent5 3 2 3" xfId="9572"/>
    <cellStyle name="20% - Accent5 3 2 3 2" xfId="9573"/>
    <cellStyle name="20% - Accent5 3 2 3 2 2" xfId="9574"/>
    <cellStyle name="20% - Accent5 3 2 3 2 2 2" xfId="9575"/>
    <cellStyle name="20% - Accent5 3 2 3 2 2 2 2" xfId="9576"/>
    <cellStyle name="20% - Accent5 3 2 3 2 2 2 3" xfId="51846"/>
    <cellStyle name="20% - Accent5 3 2 3 2 2 3" xfId="9577"/>
    <cellStyle name="20% - Accent5 3 2 3 2 2 4" xfId="9578"/>
    <cellStyle name="20% - Accent5 3 2 3 2 3" xfId="9579"/>
    <cellStyle name="20% - Accent5 3 2 3 2 3 2" xfId="9580"/>
    <cellStyle name="20% - Accent5 3 2 3 2 3 2 2" xfId="9581"/>
    <cellStyle name="20% - Accent5 3 2 3 2 3 2 3" xfId="51847"/>
    <cellStyle name="20% - Accent5 3 2 3 2 3 3" xfId="9582"/>
    <cellStyle name="20% - Accent5 3 2 3 2 3 4" xfId="9583"/>
    <cellStyle name="20% - Accent5 3 2 3 2 4" xfId="9584"/>
    <cellStyle name="20% - Accent5 3 2 3 2 4 2" xfId="9585"/>
    <cellStyle name="20% - Accent5 3 2 3 2 4 3" xfId="51848"/>
    <cellStyle name="20% - Accent5 3 2 3 2 5" xfId="9586"/>
    <cellStyle name="20% - Accent5 3 2 3 2 6" xfId="9587"/>
    <cellStyle name="20% - Accent5 3 2 3 3" xfId="9588"/>
    <cellStyle name="20% - Accent5 3 2 3 3 2" xfId="9589"/>
    <cellStyle name="20% - Accent5 3 2 3 3 2 2" xfId="9590"/>
    <cellStyle name="20% - Accent5 3 2 3 3 2 3" xfId="51849"/>
    <cellStyle name="20% - Accent5 3 2 3 3 3" xfId="9591"/>
    <cellStyle name="20% - Accent5 3 2 3 3 4" xfId="9592"/>
    <cellStyle name="20% - Accent5 3 2 3 4" xfId="9593"/>
    <cellStyle name="20% - Accent5 3 2 3 4 2" xfId="9594"/>
    <cellStyle name="20% - Accent5 3 2 3 4 2 2" xfId="9595"/>
    <cellStyle name="20% - Accent5 3 2 3 4 2 3" xfId="51850"/>
    <cellStyle name="20% - Accent5 3 2 3 4 3" xfId="9596"/>
    <cellStyle name="20% - Accent5 3 2 3 4 4" xfId="9597"/>
    <cellStyle name="20% - Accent5 3 2 3 5" xfId="9598"/>
    <cellStyle name="20% - Accent5 3 2 3 5 2" xfId="9599"/>
    <cellStyle name="20% - Accent5 3 2 3 5 3" xfId="51851"/>
    <cellStyle name="20% - Accent5 3 2 3 6" xfId="9600"/>
    <cellStyle name="20% - Accent5 3 2 3 7" xfId="9601"/>
    <cellStyle name="20% - Accent5 3 2 4" xfId="9602"/>
    <cellStyle name="20% - Accent5 3 2 4 2" xfId="9603"/>
    <cellStyle name="20% - Accent5 3 2 4 2 2" xfId="9604"/>
    <cellStyle name="20% - Accent5 3 2 4 2 2 2" xfId="9605"/>
    <cellStyle name="20% - Accent5 3 2 4 2 2 3" xfId="51852"/>
    <cellStyle name="20% - Accent5 3 2 4 2 3" xfId="9606"/>
    <cellStyle name="20% - Accent5 3 2 4 2 4" xfId="9607"/>
    <cellStyle name="20% - Accent5 3 2 4 3" xfId="9608"/>
    <cellStyle name="20% - Accent5 3 2 4 3 2" xfId="9609"/>
    <cellStyle name="20% - Accent5 3 2 4 3 2 2" xfId="9610"/>
    <cellStyle name="20% - Accent5 3 2 4 3 2 3" xfId="51853"/>
    <cellStyle name="20% - Accent5 3 2 4 3 3" xfId="9611"/>
    <cellStyle name="20% - Accent5 3 2 4 3 4" xfId="9612"/>
    <cellStyle name="20% - Accent5 3 2 4 4" xfId="9613"/>
    <cellStyle name="20% - Accent5 3 2 4 4 2" xfId="9614"/>
    <cellStyle name="20% - Accent5 3 2 4 4 3" xfId="51854"/>
    <cellStyle name="20% - Accent5 3 2 4 5" xfId="9615"/>
    <cellStyle name="20% - Accent5 3 2 4 6" xfId="9616"/>
    <cellStyle name="20% - Accent5 3 2 5" xfId="9617"/>
    <cellStyle name="20% - Accent5 3 2 5 2" xfId="9618"/>
    <cellStyle name="20% - Accent5 3 2 5 2 2" xfId="9619"/>
    <cellStyle name="20% - Accent5 3 2 5 2 2 2" xfId="9620"/>
    <cellStyle name="20% - Accent5 3 2 5 2 2 3" xfId="51855"/>
    <cellStyle name="20% - Accent5 3 2 5 2 3" xfId="9621"/>
    <cellStyle name="20% - Accent5 3 2 5 2 4" xfId="9622"/>
    <cellStyle name="20% - Accent5 3 2 5 3" xfId="9623"/>
    <cellStyle name="20% - Accent5 3 2 5 3 2" xfId="9624"/>
    <cellStyle name="20% - Accent5 3 2 5 3 3" xfId="51856"/>
    <cellStyle name="20% - Accent5 3 2 5 4" xfId="9625"/>
    <cellStyle name="20% - Accent5 3 2 5 5" xfId="9626"/>
    <cellStyle name="20% - Accent5 3 2 6" xfId="9627"/>
    <cellStyle name="20% - Accent5 3 2 6 2" xfId="9628"/>
    <cellStyle name="20% - Accent5 3 2 6 2 2" xfId="9629"/>
    <cellStyle name="20% - Accent5 3 2 6 2 3" xfId="51857"/>
    <cellStyle name="20% - Accent5 3 2 6 3" xfId="9630"/>
    <cellStyle name="20% - Accent5 3 2 6 4" xfId="9631"/>
    <cellStyle name="20% - Accent5 3 2 7" xfId="9632"/>
    <cellStyle name="20% - Accent5 3 2 7 2" xfId="9633"/>
    <cellStyle name="20% - Accent5 3 2 7 2 2" xfId="9634"/>
    <cellStyle name="20% - Accent5 3 2 7 2 3" xfId="51858"/>
    <cellStyle name="20% - Accent5 3 2 7 3" xfId="9635"/>
    <cellStyle name="20% - Accent5 3 2 7 4" xfId="9636"/>
    <cellStyle name="20% - Accent5 3 2 8" xfId="9637"/>
    <cellStyle name="20% - Accent5 3 2 8 2" xfId="9638"/>
    <cellStyle name="20% - Accent5 3 2 8 3" xfId="51859"/>
    <cellStyle name="20% - Accent5 3 2 9" xfId="9639"/>
    <cellStyle name="20% - Accent5 3 3" xfId="9640"/>
    <cellStyle name="20% - Accent5 3 3 10" xfId="60543"/>
    <cellStyle name="20% - Accent5 3 3 2" xfId="9641"/>
    <cellStyle name="20% - Accent5 3 3 2 2" xfId="9642"/>
    <cellStyle name="20% - Accent5 3 3 2 2 2" xfId="9643"/>
    <cellStyle name="20% - Accent5 3 3 2 2 2 2" xfId="9644"/>
    <cellStyle name="20% - Accent5 3 3 2 2 2 2 2" xfId="9645"/>
    <cellStyle name="20% - Accent5 3 3 2 2 2 2 3" xfId="51860"/>
    <cellStyle name="20% - Accent5 3 3 2 2 2 3" xfId="9646"/>
    <cellStyle name="20% - Accent5 3 3 2 2 2 4" xfId="9647"/>
    <cellStyle name="20% - Accent5 3 3 2 2 3" xfId="9648"/>
    <cellStyle name="20% - Accent5 3 3 2 2 3 2" xfId="9649"/>
    <cellStyle name="20% - Accent5 3 3 2 2 3 2 2" xfId="9650"/>
    <cellStyle name="20% - Accent5 3 3 2 2 3 2 3" xfId="51861"/>
    <cellStyle name="20% - Accent5 3 3 2 2 3 3" xfId="9651"/>
    <cellStyle name="20% - Accent5 3 3 2 2 3 4" xfId="9652"/>
    <cellStyle name="20% - Accent5 3 3 2 2 4" xfId="9653"/>
    <cellStyle name="20% - Accent5 3 3 2 2 4 2" xfId="9654"/>
    <cellStyle name="20% - Accent5 3 3 2 2 4 3" xfId="51862"/>
    <cellStyle name="20% - Accent5 3 3 2 2 5" xfId="9655"/>
    <cellStyle name="20% - Accent5 3 3 2 2 6" xfId="9656"/>
    <cellStyle name="20% - Accent5 3 3 2 3" xfId="9657"/>
    <cellStyle name="20% - Accent5 3 3 2 3 2" xfId="9658"/>
    <cellStyle name="20% - Accent5 3 3 2 3 2 2" xfId="9659"/>
    <cellStyle name="20% - Accent5 3 3 2 3 2 3" xfId="51863"/>
    <cellStyle name="20% - Accent5 3 3 2 3 3" xfId="9660"/>
    <cellStyle name="20% - Accent5 3 3 2 3 4" xfId="9661"/>
    <cellStyle name="20% - Accent5 3 3 2 4" xfId="9662"/>
    <cellStyle name="20% - Accent5 3 3 2 4 2" xfId="9663"/>
    <cellStyle name="20% - Accent5 3 3 2 4 2 2" xfId="9664"/>
    <cellStyle name="20% - Accent5 3 3 2 4 2 3" xfId="51864"/>
    <cellStyle name="20% - Accent5 3 3 2 4 3" xfId="9665"/>
    <cellStyle name="20% - Accent5 3 3 2 4 4" xfId="9666"/>
    <cellStyle name="20% - Accent5 3 3 2 5" xfId="9667"/>
    <cellStyle name="20% - Accent5 3 3 2 5 2" xfId="9668"/>
    <cellStyle name="20% - Accent5 3 3 2 5 3" xfId="51865"/>
    <cellStyle name="20% - Accent5 3 3 2 6" xfId="9669"/>
    <cellStyle name="20% - Accent5 3 3 2 7" xfId="9670"/>
    <cellStyle name="20% - Accent5 3 3 3" xfId="9671"/>
    <cellStyle name="20% - Accent5 3 3 3 2" xfId="9672"/>
    <cellStyle name="20% - Accent5 3 3 3 2 2" xfId="9673"/>
    <cellStyle name="20% - Accent5 3 3 3 2 2 2" xfId="9674"/>
    <cellStyle name="20% - Accent5 3 3 3 2 2 3" xfId="51866"/>
    <cellStyle name="20% - Accent5 3 3 3 2 3" xfId="9675"/>
    <cellStyle name="20% - Accent5 3 3 3 2 4" xfId="9676"/>
    <cellStyle name="20% - Accent5 3 3 3 3" xfId="9677"/>
    <cellStyle name="20% - Accent5 3 3 3 3 2" xfId="9678"/>
    <cellStyle name="20% - Accent5 3 3 3 3 2 2" xfId="9679"/>
    <cellStyle name="20% - Accent5 3 3 3 3 2 3" xfId="51867"/>
    <cellStyle name="20% - Accent5 3 3 3 3 3" xfId="9680"/>
    <cellStyle name="20% - Accent5 3 3 3 3 4" xfId="9681"/>
    <cellStyle name="20% - Accent5 3 3 3 4" xfId="9682"/>
    <cellStyle name="20% - Accent5 3 3 3 4 2" xfId="9683"/>
    <cellStyle name="20% - Accent5 3 3 3 4 3" xfId="51868"/>
    <cellStyle name="20% - Accent5 3 3 3 5" xfId="9684"/>
    <cellStyle name="20% - Accent5 3 3 3 6" xfId="9685"/>
    <cellStyle name="20% - Accent5 3 3 4" xfId="9686"/>
    <cellStyle name="20% - Accent5 3 3 4 2" xfId="9687"/>
    <cellStyle name="20% - Accent5 3 3 4 2 2" xfId="9688"/>
    <cellStyle name="20% - Accent5 3 3 4 2 2 2" xfId="9689"/>
    <cellStyle name="20% - Accent5 3 3 4 2 2 3" xfId="51869"/>
    <cellStyle name="20% - Accent5 3 3 4 2 3" xfId="9690"/>
    <cellStyle name="20% - Accent5 3 3 4 2 4" xfId="9691"/>
    <cellStyle name="20% - Accent5 3 3 4 3" xfId="9692"/>
    <cellStyle name="20% - Accent5 3 3 4 3 2" xfId="9693"/>
    <cellStyle name="20% - Accent5 3 3 4 3 3" xfId="51870"/>
    <cellStyle name="20% - Accent5 3 3 4 4" xfId="9694"/>
    <cellStyle name="20% - Accent5 3 3 4 5" xfId="9695"/>
    <cellStyle name="20% - Accent5 3 3 5" xfId="9696"/>
    <cellStyle name="20% - Accent5 3 3 5 2" xfId="9697"/>
    <cellStyle name="20% - Accent5 3 3 5 2 2" xfId="9698"/>
    <cellStyle name="20% - Accent5 3 3 5 2 3" xfId="51871"/>
    <cellStyle name="20% - Accent5 3 3 5 3" xfId="9699"/>
    <cellStyle name="20% - Accent5 3 3 5 4" xfId="9700"/>
    <cellStyle name="20% - Accent5 3 3 6" xfId="9701"/>
    <cellStyle name="20% - Accent5 3 3 6 2" xfId="9702"/>
    <cellStyle name="20% - Accent5 3 3 6 2 2" xfId="9703"/>
    <cellStyle name="20% - Accent5 3 3 6 2 3" xfId="51872"/>
    <cellStyle name="20% - Accent5 3 3 6 3" xfId="9704"/>
    <cellStyle name="20% - Accent5 3 3 6 4" xfId="9705"/>
    <cellStyle name="20% - Accent5 3 3 7" xfId="9706"/>
    <cellStyle name="20% - Accent5 3 3 7 2" xfId="9707"/>
    <cellStyle name="20% - Accent5 3 3 7 3" xfId="51873"/>
    <cellStyle name="20% - Accent5 3 3 8" xfId="9708"/>
    <cellStyle name="20% - Accent5 3 3 9" xfId="9709"/>
    <cellStyle name="20% - Accent5 3 4" xfId="9710"/>
    <cellStyle name="20% - Accent5 3 4 2" xfId="9711"/>
    <cellStyle name="20% - Accent5 3 4 2 2" xfId="9712"/>
    <cellStyle name="20% - Accent5 3 4 2 2 2" xfId="9713"/>
    <cellStyle name="20% - Accent5 3 4 2 2 2 2" xfId="9714"/>
    <cellStyle name="20% - Accent5 3 4 2 2 2 3" xfId="51874"/>
    <cellStyle name="20% - Accent5 3 4 2 2 3" xfId="9715"/>
    <cellStyle name="20% - Accent5 3 4 2 2 4" xfId="9716"/>
    <cellStyle name="20% - Accent5 3 4 2 3" xfId="9717"/>
    <cellStyle name="20% - Accent5 3 4 2 3 2" xfId="9718"/>
    <cellStyle name="20% - Accent5 3 4 2 3 2 2" xfId="9719"/>
    <cellStyle name="20% - Accent5 3 4 2 3 2 3" xfId="51875"/>
    <cellStyle name="20% - Accent5 3 4 2 3 3" xfId="9720"/>
    <cellStyle name="20% - Accent5 3 4 2 3 4" xfId="9721"/>
    <cellStyle name="20% - Accent5 3 4 2 4" xfId="9722"/>
    <cellStyle name="20% - Accent5 3 4 2 4 2" xfId="9723"/>
    <cellStyle name="20% - Accent5 3 4 2 4 3" xfId="51876"/>
    <cellStyle name="20% - Accent5 3 4 2 5" xfId="9724"/>
    <cellStyle name="20% - Accent5 3 4 2 6" xfId="9725"/>
    <cellStyle name="20% - Accent5 3 4 3" xfId="9726"/>
    <cellStyle name="20% - Accent5 3 4 3 2" xfId="9727"/>
    <cellStyle name="20% - Accent5 3 4 3 2 2" xfId="9728"/>
    <cellStyle name="20% - Accent5 3 4 3 2 3" xfId="51877"/>
    <cellStyle name="20% - Accent5 3 4 3 3" xfId="9729"/>
    <cellStyle name="20% - Accent5 3 4 3 4" xfId="9730"/>
    <cellStyle name="20% - Accent5 3 4 4" xfId="9731"/>
    <cellStyle name="20% - Accent5 3 4 4 2" xfId="9732"/>
    <cellStyle name="20% - Accent5 3 4 4 2 2" xfId="9733"/>
    <cellStyle name="20% - Accent5 3 4 4 2 3" xfId="51878"/>
    <cellStyle name="20% - Accent5 3 4 4 3" xfId="9734"/>
    <cellStyle name="20% - Accent5 3 4 4 4" xfId="9735"/>
    <cellStyle name="20% - Accent5 3 4 5" xfId="9736"/>
    <cellStyle name="20% - Accent5 3 4 5 2" xfId="9737"/>
    <cellStyle name="20% - Accent5 3 4 5 3" xfId="51879"/>
    <cellStyle name="20% - Accent5 3 4 6" xfId="9738"/>
    <cellStyle name="20% - Accent5 3 4 7" xfId="9739"/>
    <cellStyle name="20% - Accent5 3 5" xfId="9740"/>
    <cellStyle name="20% - Accent5 3 5 2" xfId="9741"/>
    <cellStyle name="20% - Accent5 3 5 2 2" xfId="9742"/>
    <cellStyle name="20% - Accent5 3 5 2 2 2" xfId="9743"/>
    <cellStyle name="20% - Accent5 3 5 2 2 3" xfId="51880"/>
    <cellStyle name="20% - Accent5 3 5 2 3" xfId="9744"/>
    <cellStyle name="20% - Accent5 3 5 2 4" xfId="9745"/>
    <cellStyle name="20% - Accent5 3 5 3" xfId="9746"/>
    <cellStyle name="20% - Accent5 3 5 3 2" xfId="9747"/>
    <cellStyle name="20% - Accent5 3 5 3 2 2" xfId="9748"/>
    <cellStyle name="20% - Accent5 3 5 3 2 3" xfId="51881"/>
    <cellStyle name="20% - Accent5 3 5 3 3" xfId="9749"/>
    <cellStyle name="20% - Accent5 3 5 3 4" xfId="9750"/>
    <cellStyle name="20% - Accent5 3 5 4" xfId="9751"/>
    <cellStyle name="20% - Accent5 3 5 4 2" xfId="9752"/>
    <cellStyle name="20% - Accent5 3 5 4 3" xfId="51882"/>
    <cellStyle name="20% - Accent5 3 5 5" xfId="9753"/>
    <cellStyle name="20% - Accent5 3 5 6" xfId="9754"/>
    <cellStyle name="20% - Accent5 3 6" xfId="9755"/>
    <cellStyle name="20% - Accent5 3 6 2" xfId="9756"/>
    <cellStyle name="20% - Accent5 3 6 2 2" xfId="9757"/>
    <cellStyle name="20% - Accent5 3 6 2 2 2" xfId="9758"/>
    <cellStyle name="20% - Accent5 3 6 2 2 3" xfId="51883"/>
    <cellStyle name="20% - Accent5 3 6 2 3" xfId="9759"/>
    <cellStyle name="20% - Accent5 3 6 2 4" xfId="9760"/>
    <cellStyle name="20% - Accent5 3 6 3" xfId="9761"/>
    <cellStyle name="20% - Accent5 3 6 3 2" xfId="9762"/>
    <cellStyle name="20% - Accent5 3 6 3 3" xfId="51884"/>
    <cellStyle name="20% - Accent5 3 6 4" xfId="9763"/>
    <cellStyle name="20% - Accent5 3 6 5" xfId="9764"/>
    <cellStyle name="20% - Accent5 3 7" xfId="9765"/>
    <cellStyle name="20% - Accent5 3 7 2" xfId="9766"/>
    <cellStyle name="20% - Accent5 3 7 2 2" xfId="9767"/>
    <cellStyle name="20% - Accent5 3 7 2 3" xfId="51885"/>
    <cellStyle name="20% - Accent5 3 7 3" xfId="9768"/>
    <cellStyle name="20% - Accent5 3 7 4" xfId="9769"/>
    <cellStyle name="20% - Accent5 3 8" xfId="9770"/>
    <cellStyle name="20% - Accent5 3 8 2" xfId="9771"/>
    <cellStyle name="20% - Accent5 3 8 2 2" xfId="9772"/>
    <cellStyle name="20% - Accent5 3 8 2 3" xfId="51886"/>
    <cellStyle name="20% - Accent5 3 8 3" xfId="9773"/>
    <cellStyle name="20% - Accent5 3 8 4" xfId="9774"/>
    <cellStyle name="20% - Accent5 3 9" xfId="9775"/>
    <cellStyle name="20% - Accent5 3 9 2" xfId="9776"/>
    <cellStyle name="20% - Accent5 3 9 3" xfId="51887"/>
    <cellStyle name="20% - Accent5 4" xfId="9777"/>
    <cellStyle name="20% - Accent5 4 10" xfId="9778"/>
    <cellStyle name="20% - Accent5 4 11" xfId="9779"/>
    <cellStyle name="20% - Accent5 4 12" xfId="60189"/>
    <cellStyle name="20% - Accent5 4 2" xfId="9780"/>
    <cellStyle name="20% - Accent5 4 2 10" xfId="9781"/>
    <cellStyle name="20% - Accent5 4 2 11" xfId="60372"/>
    <cellStyle name="20% - Accent5 4 2 2" xfId="9782"/>
    <cellStyle name="20% - Accent5 4 2 2 2" xfId="9783"/>
    <cellStyle name="20% - Accent5 4 2 2 2 2" xfId="9784"/>
    <cellStyle name="20% - Accent5 4 2 2 2 2 2" xfId="9785"/>
    <cellStyle name="20% - Accent5 4 2 2 2 2 2 2" xfId="9786"/>
    <cellStyle name="20% - Accent5 4 2 2 2 2 2 2 2" xfId="9787"/>
    <cellStyle name="20% - Accent5 4 2 2 2 2 2 2 3" xfId="51888"/>
    <cellStyle name="20% - Accent5 4 2 2 2 2 2 3" xfId="9788"/>
    <cellStyle name="20% - Accent5 4 2 2 2 2 2 4" xfId="9789"/>
    <cellStyle name="20% - Accent5 4 2 2 2 2 3" xfId="9790"/>
    <cellStyle name="20% - Accent5 4 2 2 2 2 3 2" xfId="9791"/>
    <cellStyle name="20% - Accent5 4 2 2 2 2 3 2 2" xfId="9792"/>
    <cellStyle name="20% - Accent5 4 2 2 2 2 3 2 3" xfId="51889"/>
    <cellStyle name="20% - Accent5 4 2 2 2 2 3 3" xfId="9793"/>
    <cellStyle name="20% - Accent5 4 2 2 2 2 3 4" xfId="9794"/>
    <cellStyle name="20% - Accent5 4 2 2 2 2 4" xfId="9795"/>
    <cellStyle name="20% - Accent5 4 2 2 2 2 4 2" xfId="9796"/>
    <cellStyle name="20% - Accent5 4 2 2 2 2 4 3" xfId="51890"/>
    <cellStyle name="20% - Accent5 4 2 2 2 2 5" xfId="9797"/>
    <cellStyle name="20% - Accent5 4 2 2 2 2 6" xfId="9798"/>
    <cellStyle name="20% - Accent5 4 2 2 2 3" xfId="9799"/>
    <cellStyle name="20% - Accent5 4 2 2 2 3 2" xfId="9800"/>
    <cellStyle name="20% - Accent5 4 2 2 2 3 2 2" xfId="9801"/>
    <cellStyle name="20% - Accent5 4 2 2 2 3 2 3" xfId="51891"/>
    <cellStyle name="20% - Accent5 4 2 2 2 3 3" xfId="9802"/>
    <cellStyle name="20% - Accent5 4 2 2 2 3 4" xfId="9803"/>
    <cellStyle name="20% - Accent5 4 2 2 2 4" xfId="9804"/>
    <cellStyle name="20% - Accent5 4 2 2 2 4 2" xfId="9805"/>
    <cellStyle name="20% - Accent5 4 2 2 2 4 2 2" xfId="9806"/>
    <cellStyle name="20% - Accent5 4 2 2 2 4 2 3" xfId="51892"/>
    <cellStyle name="20% - Accent5 4 2 2 2 4 3" xfId="9807"/>
    <cellStyle name="20% - Accent5 4 2 2 2 4 4" xfId="9808"/>
    <cellStyle name="20% - Accent5 4 2 2 2 5" xfId="9809"/>
    <cellStyle name="20% - Accent5 4 2 2 2 5 2" xfId="9810"/>
    <cellStyle name="20% - Accent5 4 2 2 2 5 3" xfId="51893"/>
    <cellStyle name="20% - Accent5 4 2 2 2 6" xfId="9811"/>
    <cellStyle name="20% - Accent5 4 2 2 2 7" xfId="9812"/>
    <cellStyle name="20% - Accent5 4 2 2 3" xfId="9813"/>
    <cellStyle name="20% - Accent5 4 2 2 3 2" xfId="9814"/>
    <cellStyle name="20% - Accent5 4 2 2 3 2 2" xfId="9815"/>
    <cellStyle name="20% - Accent5 4 2 2 3 2 2 2" xfId="9816"/>
    <cellStyle name="20% - Accent5 4 2 2 3 2 2 3" xfId="51894"/>
    <cellStyle name="20% - Accent5 4 2 2 3 2 3" xfId="9817"/>
    <cellStyle name="20% - Accent5 4 2 2 3 2 4" xfId="9818"/>
    <cellStyle name="20% - Accent5 4 2 2 3 3" xfId="9819"/>
    <cellStyle name="20% - Accent5 4 2 2 3 3 2" xfId="9820"/>
    <cellStyle name="20% - Accent5 4 2 2 3 3 2 2" xfId="9821"/>
    <cellStyle name="20% - Accent5 4 2 2 3 3 2 3" xfId="51895"/>
    <cellStyle name="20% - Accent5 4 2 2 3 3 3" xfId="9822"/>
    <cellStyle name="20% - Accent5 4 2 2 3 3 4" xfId="9823"/>
    <cellStyle name="20% - Accent5 4 2 2 3 4" xfId="9824"/>
    <cellStyle name="20% - Accent5 4 2 2 3 4 2" xfId="9825"/>
    <cellStyle name="20% - Accent5 4 2 2 3 4 3" xfId="51896"/>
    <cellStyle name="20% - Accent5 4 2 2 3 5" xfId="9826"/>
    <cellStyle name="20% - Accent5 4 2 2 3 6" xfId="9827"/>
    <cellStyle name="20% - Accent5 4 2 2 4" xfId="9828"/>
    <cellStyle name="20% - Accent5 4 2 2 4 2" xfId="9829"/>
    <cellStyle name="20% - Accent5 4 2 2 4 2 2" xfId="9830"/>
    <cellStyle name="20% - Accent5 4 2 2 4 2 3" xfId="51897"/>
    <cellStyle name="20% - Accent5 4 2 2 4 3" xfId="9831"/>
    <cellStyle name="20% - Accent5 4 2 2 4 4" xfId="9832"/>
    <cellStyle name="20% - Accent5 4 2 2 5" xfId="9833"/>
    <cellStyle name="20% - Accent5 4 2 2 5 2" xfId="9834"/>
    <cellStyle name="20% - Accent5 4 2 2 5 2 2" xfId="9835"/>
    <cellStyle name="20% - Accent5 4 2 2 5 2 3" xfId="51898"/>
    <cellStyle name="20% - Accent5 4 2 2 5 3" xfId="9836"/>
    <cellStyle name="20% - Accent5 4 2 2 5 4" xfId="9837"/>
    <cellStyle name="20% - Accent5 4 2 2 6" xfId="9838"/>
    <cellStyle name="20% - Accent5 4 2 2 6 2" xfId="9839"/>
    <cellStyle name="20% - Accent5 4 2 2 6 3" xfId="51899"/>
    <cellStyle name="20% - Accent5 4 2 2 7" xfId="9840"/>
    <cellStyle name="20% - Accent5 4 2 2 8" xfId="9841"/>
    <cellStyle name="20% - Accent5 4 2 2 9" xfId="60740"/>
    <cellStyle name="20% - Accent5 4 2 3" xfId="9842"/>
    <cellStyle name="20% - Accent5 4 2 3 2" xfId="9843"/>
    <cellStyle name="20% - Accent5 4 2 3 2 2" xfId="9844"/>
    <cellStyle name="20% - Accent5 4 2 3 2 2 2" xfId="9845"/>
    <cellStyle name="20% - Accent5 4 2 3 2 2 2 2" xfId="9846"/>
    <cellStyle name="20% - Accent5 4 2 3 2 2 2 3" xfId="51900"/>
    <cellStyle name="20% - Accent5 4 2 3 2 2 3" xfId="9847"/>
    <cellStyle name="20% - Accent5 4 2 3 2 2 4" xfId="9848"/>
    <cellStyle name="20% - Accent5 4 2 3 2 3" xfId="9849"/>
    <cellStyle name="20% - Accent5 4 2 3 2 3 2" xfId="9850"/>
    <cellStyle name="20% - Accent5 4 2 3 2 3 2 2" xfId="9851"/>
    <cellStyle name="20% - Accent5 4 2 3 2 3 2 3" xfId="51901"/>
    <cellStyle name="20% - Accent5 4 2 3 2 3 3" xfId="9852"/>
    <cellStyle name="20% - Accent5 4 2 3 2 3 4" xfId="9853"/>
    <cellStyle name="20% - Accent5 4 2 3 2 4" xfId="9854"/>
    <cellStyle name="20% - Accent5 4 2 3 2 4 2" xfId="9855"/>
    <cellStyle name="20% - Accent5 4 2 3 2 4 3" xfId="51902"/>
    <cellStyle name="20% - Accent5 4 2 3 2 5" xfId="9856"/>
    <cellStyle name="20% - Accent5 4 2 3 2 6" xfId="9857"/>
    <cellStyle name="20% - Accent5 4 2 3 3" xfId="9858"/>
    <cellStyle name="20% - Accent5 4 2 3 3 2" xfId="9859"/>
    <cellStyle name="20% - Accent5 4 2 3 3 2 2" xfId="9860"/>
    <cellStyle name="20% - Accent5 4 2 3 3 2 3" xfId="51903"/>
    <cellStyle name="20% - Accent5 4 2 3 3 3" xfId="9861"/>
    <cellStyle name="20% - Accent5 4 2 3 3 4" xfId="9862"/>
    <cellStyle name="20% - Accent5 4 2 3 4" xfId="9863"/>
    <cellStyle name="20% - Accent5 4 2 3 4 2" xfId="9864"/>
    <cellStyle name="20% - Accent5 4 2 3 4 2 2" xfId="9865"/>
    <cellStyle name="20% - Accent5 4 2 3 4 2 3" xfId="51904"/>
    <cellStyle name="20% - Accent5 4 2 3 4 3" xfId="9866"/>
    <cellStyle name="20% - Accent5 4 2 3 4 4" xfId="9867"/>
    <cellStyle name="20% - Accent5 4 2 3 5" xfId="9868"/>
    <cellStyle name="20% - Accent5 4 2 3 5 2" xfId="9869"/>
    <cellStyle name="20% - Accent5 4 2 3 5 3" xfId="51905"/>
    <cellStyle name="20% - Accent5 4 2 3 6" xfId="9870"/>
    <cellStyle name="20% - Accent5 4 2 3 7" xfId="9871"/>
    <cellStyle name="20% - Accent5 4 2 4" xfId="9872"/>
    <cellStyle name="20% - Accent5 4 2 4 2" xfId="9873"/>
    <cellStyle name="20% - Accent5 4 2 4 2 2" xfId="9874"/>
    <cellStyle name="20% - Accent5 4 2 4 2 2 2" xfId="9875"/>
    <cellStyle name="20% - Accent5 4 2 4 2 2 3" xfId="51906"/>
    <cellStyle name="20% - Accent5 4 2 4 2 3" xfId="9876"/>
    <cellStyle name="20% - Accent5 4 2 4 2 4" xfId="9877"/>
    <cellStyle name="20% - Accent5 4 2 4 3" xfId="9878"/>
    <cellStyle name="20% - Accent5 4 2 4 3 2" xfId="9879"/>
    <cellStyle name="20% - Accent5 4 2 4 3 2 2" xfId="9880"/>
    <cellStyle name="20% - Accent5 4 2 4 3 2 3" xfId="51907"/>
    <cellStyle name="20% - Accent5 4 2 4 3 3" xfId="9881"/>
    <cellStyle name="20% - Accent5 4 2 4 3 4" xfId="9882"/>
    <cellStyle name="20% - Accent5 4 2 4 4" xfId="9883"/>
    <cellStyle name="20% - Accent5 4 2 4 4 2" xfId="9884"/>
    <cellStyle name="20% - Accent5 4 2 4 4 3" xfId="51908"/>
    <cellStyle name="20% - Accent5 4 2 4 5" xfId="9885"/>
    <cellStyle name="20% - Accent5 4 2 4 6" xfId="9886"/>
    <cellStyle name="20% - Accent5 4 2 5" xfId="9887"/>
    <cellStyle name="20% - Accent5 4 2 5 2" xfId="9888"/>
    <cellStyle name="20% - Accent5 4 2 5 2 2" xfId="9889"/>
    <cellStyle name="20% - Accent5 4 2 5 2 2 2" xfId="9890"/>
    <cellStyle name="20% - Accent5 4 2 5 2 2 3" xfId="51909"/>
    <cellStyle name="20% - Accent5 4 2 5 2 3" xfId="9891"/>
    <cellStyle name="20% - Accent5 4 2 5 2 4" xfId="9892"/>
    <cellStyle name="20% - Accent5 4 2 5 3" xfId="9893"/>
    <cellStyle name="20% - Accent5 4 2 5 3 2" xfId="9894"/>
    <cellStyle name="20% - Accent5 4 2 5 3 3" xfId="51910"/>
    <cellStyle name="20% - Accent5 4 2 5 4" xfId="9895"/>
    <cellStyle name="20% - Accent5 4 2 5 5" xfId="9896"/>
    <cellStyle name="20% - Accent5 4 2 6" xfId="9897"/>
    <cellStyle name="20% - Accent5 4 2 6 2" xfId="9898"/>
    <cellStyle name="20% - Accent5 4 2 6 2 2" xfId="9899"/>
    <cellStyle name="20% - Accent5 4 2 6 2 3" xfId="51911"/>
    <cellStyle name="20% - Accent5 4 2 6 3" xfId="9900"/>
    <cellStyle name="20% - Accent5 4 2 6 4" xfId="9901"/>
    <cellStyle name="20% - Accent5 4 2 7" xfId="9902"/>
    <cellStyle name="20% - Accent5 4 2 7 2" xfId="9903"/>
    <cellStyle name="20% - Accent5 4 2 7 2 2" xfId="9904"/>
    <cellStyle name="20% - Accent5 4 2 7 2 3" xfId="51912"/>
    <cellStyle name="20% - Accent5 4 2 7 3" xfId="9905"/>
    <cellStyle name="20% - Accent5 4 2 7 4" xfId="9906"/>
    <cellStyle name="20% - Accent5 4 2 8" xfId="9907"/>
    <cellStyle name="20% - Accent5 4 2 8 2" xfId="9908"/>
    <cellStyle name="20% - Accent5 4 2 8 3" xfId="51913"/>
    <cellStyle name="20% - Accent5 4 2 9" xfId="9909"/>
    <cellStyle name="20% - Accent5 4 3" xfId="9910"/>
    <cellStyle name="20% - Accent5 4 3 2" xfId="9911"/>
    <cellStyle name="20% - Accent5 4 3 2 2" xfId="9912"/>
    <cellStyle name="20% - Accent5 4 3 2 2 2" xfId="9913"/>
    <cellStyle name="20% - Accent5 4 3 2 2 2 2" xfId="9914"/>
    <cellStyle name="20% - Accent5 4 3 2 2 2 2 2" xfId="9915"/>
    <cellStyle name="20% - Accent5 4 3 2 2 2 2 3" xfId="51914"/>
    <cellStyle name="20% - Accent5 4 3 2 2 2 3" xfId="9916"/>
    <cellStyle name="20% - Accent5 4 3 2 2 2 4" xfId="9917"/>
    <cellStyle name="20% - Accent5 4 3 2 2 3" xfId="9918"/>
    <cellStyle name="20% - Accent5 4 3 2 2 3 2" xfId="9919"/>
    <cellStyle name="20% - Accent5 4 3 2 2 3 2 2" xfId="9920"/>
    <cellStyle name="20% - Accent5 4 3 2 2 3 2 3" xfId="51915"/>
    <cellStyle name="20% - Accent5 4 3 2 2 3 3" xfId="9921"/>
    <cellStyle name="20% - Accent5 4 3 2 2 3 4" xfId="9922"/>
    <cellStyle name="20% - Accent5 4 3 2 2 4" xfId="9923"/>
    <cellStyle name="20% - Accent5 4 3 2 2 4 2" xfId="9924"/>
    <cellStyle name="20% - Accent5 4 3 2 2 4 3" xfId="51916"/>
    <cellStyle name="20% - Accent5 4 3 2 2 5" xfId="9925"/>
    <cellStyle name="20% - Accent5 4 3 2 2 6" xfId="9926"/>
    <cellStyle name="20% - Accent5 4 3 2 3" xfId="9927"/>
    <cellStyle name="20% - Accent5 4 3 2 3 2" xfId="9928"/>
    <cellStyle name="20% - Accent5 4 3 2 3 2 2" xfId="9929"/>
    <cellStyle name="20% - Accent5 4 3 2 3 2 3" xfId="51917"/>
    <cellStyle name="20% - Accent5 4 3 2 3 3" xfId="9930"/>
    <cellStyle name="20% - Accent5 4 3 2 3 4" xfId="9931"/>
    <cellStyle name="20% - Accent5 4 3 2 4" xfId="9932"/>
    <cellStyle name="20% - Accent5 4 3 2 4 2" xfId="9933"/>
    <cellStyle name="20% - Accent5 4 3 2 4 2 2" xfId="9934"/>
    <cellStyle name="20% - Accent5 4 3 2 4 2 3" xfId="51918"/>
    <cellStyle name="20% - Accent5 4 3 2 4 3" xfId="9935"/>
    <cellStyle name="20% - Accent5 4 3 2 4 4" xfId="9936"/>
    <cellStyle name="20% - Accent5 4 3 2 5" xfId="9937"/>
    <cellStyle name="20% - Accent5 4 3 2 5 2" xfId="9938"/>
    <cellStyle name="20% - Accent5 4 3 2 5 3" xfId="51919"/>
    <cellStyle name="20% - Accent5 4 3 2 6" xfId="9939"/>
    <cellStyle name="20% - Accent5 4 3 2 7" xfId="9940"/>
    <cellStyle name="20% - Accent5 4 3 3" xfId="9941"/>
    <cellStyle name="20% - Accent5 4 3 3 2" xfId="9942"/>
    <cellStyle name="20% - Accent5 4 3 3 2 2" xfId="9943"/>
    <cellStyle name="20% - Accent5 4 3 3 2 2 2" xfId="9944"/>
    <cellStyle name="20% - Accent5 4 3 3 2 2 3" xfId="51920"/>
    <cellStyle name="20% - Accent5 4 3 3 2 3" xfId="9945"/>
    <cellStyle name="20% - Accent5 4 3 3 2 4" xfId="9946"/>
    <cellStyle name="20% - Accent5 4 3 3 3" xfId="9947"/>
    <cellStyle name="20% - Accent5 4 3 3 3 2" xfId="9948"/>
    <cellStyle name="20% - Accent5 4 3 3 3 2 2" xfId="9949"/>
    <cellStyle name="20% - Accent5 4 3 3 3 2 3" xfId="51921"/>
    <cellStyle name="20% - Accent5 4 3 3 3 3" xfId="9950"/>
    <cellStyle name="20% - Accent5 4 3 3 3 4" xfId="9951"/>
    <cellStyle name="20% - Accent5 4 3 3 4" xfId="9952"/>
    <cellStyle name="20% - Accent5 4 3 3 4 2" xfId="9953"/>
    <cellStyle name="20% - Accent5 4 3 3 4 3" xfId="51922"/>
    <cellStyle name="20% - Accent5 4 3 3 5" xfId="9954"/>
    <cellStyle name="20% - Accent5 4 3 3 6" xfId="9955"/>
    <cellStyle name="20% - Accent5 4 3 4" xfId="9956"/>
    <cellStyle name="20% - Accent5 4 3 4 2" xfId="9957"/>
    <cellStyle name="20% - Accent5 4 3 4 2 2" xfId="9958"/>
    <cellStyle name="20% - Accent5 4 3 4 2 3" xfId="51923"/>
    <cellStyle name="20% - Accent5 4 3 4 3" xfId="9959"/>
    <cellStyle name="20% - Accent5 4 3 4 4" xfId="9960"/>
    <cellStyle name="20% - Accent5 4 3 5" xfId="9961"/>
    <cellStyle name="20% - Accent5 4 3 5 2" xfId="9962"/>
    <cellStyle name="20% - Accent5 4 3 5 2 2" xfId="9963"/>
    <cellStyle name="20% - Accent5 4 3 5 2 3" xfId="51924"/>
    <cellStyle name="20% - Accent5 4 3 5 3" xfId="9964"/>
    <cellStyle name="20% - Accent5 4 3 5 4" xfId="9965"/>
    <cellStyle name="20% - Accent5 4 3 6" xfId="9966"/>
    <cellStyle name="20% - Accent5 4 3 6 2" xfId="9967"/>
    <cellStyle name="20% - Accent5 4 3 6 3" xfId="51925"/>
    <cellStyle name="20% - Accent5 4 3 7" xfId="9968"/>
    <cellStyle name="20% - Accent5 4 3 8" xfId="9969"/>
    <cellStyle name="20% - Accent5 4 3 9" xfId="60557"/>
    <cellStyle name="20% - Accent5 4 4" xfId="9970"/>
    <cellStyle name="20% - Accent5 4 4 2" xfId="9971"/>
    <cellStyle name="20% - Accent5 4 4 2 2" xfId="9972"/>
    <cellStyle name="20% - Accent5 4 4 2 2 2" xfId="9973"/>
    <cellStyle name="20% - Accent5 4 4 2 2 2 2" xfId="9974"/>
    <cellStyle name="20% - Accent5 4 4 2 2 2 3" xfId="51926"/>
    <cellStyle name="20% - Accent5 4 4 2 2 3" xfId="9975"/>
    <cellStyle name="20% - Accent5 4 4 2 2 4" xfId="9976"/>
    <cellStyle name="20% - Accent5 4 4 2 3" xfId="9977"/>
    <cellStyle name="20% - Accent5 4 4 2 3 2" xfId="9978"/>
    <cellStyle name="20% - Accent5 4 4 2 3 2 2" xfId="9979"/>
    <cellStyle name="20% - Accent5 4 4 2 3 2 3" xfId="51927"/>
    <cellStyle name="20% - Accent5 4 4 2 3 3" xfId="9980"/>
    <cellStyle name="20% - Accent5 4 4 2 3 4" xfId="9981"/>
    <cellStyle name="20% - Accent5 4 4 2 4" xfId="9982"/>
    <cellStyle name="20% - Accent5 4 4 2 4 2" xfId="9983"/>
    <cellStyle name="20% - Accent5 4 4 2 4 3" xfId="51928"/>
    <cellStyle name="20% - Accent5 4 4 2 5" xfId="9984"/>
    <cellStyle name="20% - Accent5 4 4 2 6" xfId="9985"/>
    <cellStyle name="20% - Accent5 4 4 3" xfId="9986"/>
    <cellStyle name="20% - Accent5 4 4 3 2" xfId="9987"/>
    <cellStyle name="20% - Accent5 4 4 3 2 2" xfId="9988"/>
    <cellStyle name="20% - Accent5 4 4 3 2 3" xfId="51929"/>
    <cellStyle name="20% - Accent5 4 4 3 3" xfId="9989"/>
    <cellStyle name="20% - Accent5 4 4 3 4" xfId="9990"/>
    <cellStyle name="20% - Accent5 4 4 4" xfId="9991"/>
    <cellStyle name="20% - Accent5 4 4 4 2" xfId="9992"/>
    <cellStyle name="20% - Accent5 4 4 4 2 2" xfId="9993"/>
    <cellStyle name="20% - Accent5 4 4 4 2 3" xfId="51930"/>
    <cellStyle name="20% - Accent5 4 4 4 3" xfId="9994"/>
    <cellStyle name="20% - Accent5 4 4 4 4" xfId="9995"/>
    <cellStyle name="20% - Accent5 4 4 5" xfId="9996"/>
    <cellStyle name="20% - Accent5 4 4 5 2" xfId="9997"/>
    <cellStyle name="20% - Accent5 4 4 5 3" xfId="51931"/>
    <cellStyle name="20% - Accent5 4 4 6" xfId="9998"/>
    <cellStyle name="20% - Accent5 4 4 7" xfId="9999"/>
    <cellStyle name="20% - Accent5 4 5" xfId="10000"/>
    <cellStyle name="20% - Accent5 4 5 2" xfId="10001"/>
    <cellStyle name="20% - Accent5 4 5 2 2" xfId="10002"/>
    <cellStyle name="20% - Accent5 4 5 2 2 2" xfId="10003"/>
    <cellStyle name="20% - Accent5 4 5 2 2 3" xfId="51932"/>
    <cellStyle name="20% - Accent5 4 5 2 3" xfId="10004"/>
    <cellStyle name="20% - Accent5 4 5 2 4" xfId="10005"/>
    <cellStyle name="20% - Accent5 4 5 3" xfId="10006"/>
    <cellStyle name="20% - Accent5 4 5 3 2" xfId="10007"/>
    <cellStyle name="20% - Accent5 4 5 3 2 2" xfId="10008"/>
    <cellStyle name="20% - Accent5 4 5 3 2 3" xfId="51933"/>
    <cellStyle name="20% - Accent5 4 5 3 3" xfId="10009"/>
    <cellStyle name="20% - Accent5 4 5 3 4" xfId="10010"/>
    <cellStyle name="20% - Accent5 4 5 4" xfId="10011"/>
    <cellStyle name="20% - Accent5 4 5 4 2" xfId="10012"/>
    <cellStyle name="20% - Accent5 4 5 4 3" xfId="51934"/>
    <cellStyle name="20% - Accent5 4 5 5" xfId="10013"/>
    <cellStyle name="20% - Accent5 4 5 6" xfId="10014"/>
    <cellStyle name="20% - Accent5 4 6" xfId="10015"/>
    <cellStyle name="20% - Accent5 4 6 2" xfId="10016"/>
    <cellStyle name="20% - Accent5 4 6 2 2" xfId="10017"/>
    <cellStyle name="20% - Accent5 4 6 2 2 2" xfId="10018"/>
    <cellStyle name="20% - Accent5 4 6 2 2 3" xfId="51935"/>
    <cellStyle name="20% - Accent5 4 6 2 3" xfId="10019"/>
    <cellStyle name="20% - Accent5 4 6 2 4" xfId="10020"/>
    <cellStyle name="20% - Accent5 4 6 3" xfId="10021"/>
    <cellStyle name="20% - Accent5 4 6 3 2" xfId="10022"/>
    <cellStyle name="20% - Accent5 4 6 3 3" xfId="51936"/>
    <cellStyle name="20% - Accent5 4 6 4" xfId="10023"/>
    <cellStyle name="20% - Accent5 4 6 5" xfId="10024"/>
    <cellStyle name="20% - Accent5 4 7" xfId="10025"/>
    <cellStyle name="20% - Accent5 4 7 2" xfId="10026"/>
    <cellStyle name="20% - Accent5 4 7 2 2" xfId="10027"/>
    <cellStyle name="20% - Accent5 4 7 2 3" xfId="51937"/>
    <cellStyle name="20% - Accent5 4 7 3" xfId="10028"/>
    <cellStyle name="20% - Accent5 4 7 4" xfId="10029"/>
    <cellStyle name="20% - Accent5 4 8" xfId="10030"/>
    <cellStyle name="20% - Accent5 4 8 2" xfId="10031"/>
    <cellStyle name="20% - Accent5 4 8 2 2" xfId="10032"/>
    <cellStyle name="20% - Accent5 4 8 2 3" xfId="51938"/>
    <cellStyle name="20% - Accent5 4 8 3" xfId="10033"/>
    <cellStyle name="20% - Accent5 4 8 4" xfId="10034"/>
    <cellStyle name="20% - Accent5 4 9" xfId="10035"/>
    <cellStyle name="20% - Accent5 4 9 2" xfId="10036"/>
    <cellStyle name="20% - Accent5 4 9 3" xfId="51939"/>
    <cellStyle name="20% - Accent5 5" xfId="10037"/>
    <cellStyle name="20% - Accent5 5 10" xfId="10038"/>
    <cellStyle name="20% - Accent5 5 11" xfId="60203"/>
    <cellStyle name="20% - Accent5 5 2" xfId="10039"/>
    <cellStyle name="20% - Accent5 5 2 2" xfId="10040"/>
    <cellStyle name="20% - Accent5 5 2 2 2" xfId="10041"/>
    <cellStyle name="20% - Accent5 5 2 2 2 2" xfId="10042"/>
    <cellStyle name="20% - Accent5 5 2 2 2 2 2" xfId="10043"/>
    <cellStyle name="20% - Accent5 5 2 2 2 2 2 2" xfId="10044"/>
    <cellStyle name="20% - Accent5 5 2 2 2 2 2 3" xfId="51940"/>
    <cellStyle name="20% - Accent5 5 2 2 2 2 3" xfId="10045"/>
    <cellStyle name="20% - Accent5 5 2 2 2 2 4" xfId="10046"/>
    <cellStyle name="20% - Accent5 5 2 2 2 3" xfId="10047"/>
    <cellStyle name="20% - Accent5 5 2 2 2 3 2" xfId="10048"/>
    <cellStyle name="20% - Accent5 5 2 2 2 3 2 2" xfId="10049"/>
    <cellStyle name="20% - Accent5 5 2 2 2 3 2 3" xfId="51941"/>
    <cellStyle name="20% - Accent5 5 2 2 2 3 3" xfId="10050"/>
    <cellStyle name="20% - Accent5 5 2 2 2 3 4" xfId="10051"/>
    <cellStyle name="20% - Accent5 5 2 2 2 4" xfId="10052"/>
    <cellStyle name="20% - Accent5 5 2 2 2 4 2" xfId="10053"/>
    <cellStyle name="20% - Accent5 5 2 2 2 4 3" xfId="51942"/>
    <cellStyle name="20% - Accent5 5 2 2 2 5" xfId="10054"/>
    <cellStyle name="20% - Accent5 5 2 2 2 6" xfId="10055"/>
    <cellStyle name="20% - Accent5 5 2 2 3" xfId="10056"/>
    <cellStyle name="20% - Accent5 5 2 2 3 2" xfId="10057"/>
    <cellStyle name="20% - Accent5 5 2 2 3 2 2" xfId="10058"/>
    <cellStyle name="20% - Accent5 5 2 2 3 2 3" xfId="51943"/>
    <cellStyle name="20% - Accent5 5 2 2 3 3" xfId="10059"/>
    <cellStyle name="20% - Accent5 5 2 2 3 4" xfId="10060"/>
    <cellStyle name="20% - Accent5 5 2 2 4" xfId="10061"/>
    <cellStyle name="20% - Accent5 5 2 2 4 2" xfId="10062"/>
    <cellStyle name="20% - Accent5 5 2 2 4 2 2" xfId="10063"/>
    <cellStyle name="20% - Accent5 5 2 2 4 2 3" xfId="51944"/>
    <cellStyle name="20% - Accent5 5 2 2 4 3" xfId="10064"/>
    <cellStyle name="20% - Accent5 5 2 2 4 4" xfId="10065"/>
    <cellStyle name="20% - Accent5 5 2 2 5" xfId="10066"/>
    <cellStyle name="20% - Accent5 5 2 2 5 2" xfId="10067"/>
    <cellStyle name="20% - Accent5 5 2 2 5 3" xfId="51945"/>
    <cellStyle name="20% - Accent5 5 2 2 6" xfId="10068"/>
    <cellStyle name="20% - Accent5 5 2 2 7" xfId="10069"/>
    <cellStyle name="20% - Accent5 5 2 2 8" xfId="60754"/>
    <cellStyle name="20% - Accent5 5 2 3" xfId="10070"/>
    <cellStyle name="20% - Accent5 5 2 3 2" xfId="10071"/>
    <cellStyle name="20% - Accent5 5 2 3 2 2" xfId="10072"/>
    <cellStyle name="20% - Accent5 5 2 3 2 2 2" xfId="10073"/>
    <cellStyle name="20% - Accent5 5 2 3 2 2 3" xfId="51946"/>
    <cellStyle name="20% - Accent5 5 2 3 2 3" xfId="10074"/>
    <cellStyle name="20% - Accent5 5 2 3 2 4" xfId="10075"/>
    <cellStyle name="20% - Accent5 5 2 3 3" xfId="10076"/>
    <cellStyle name="20% - Accent5 5 2 3 3 2" xfId="10077"/>
    <cellStyle name="20% - Accent5 5 2 3 3 2 2" xfId="10078"/>
    <cellStyle name="20% - Accent5 5 2 3 3 2 3" xfId="51947"/>
    <cellStyle name="20% - Accent5 5 2 3 3 3" xfId="10079"/>
    <cellStyle name="20% - Accent5 5 2 3 3 4" xfId="10080"/>
    <cellStyle name="20% - Accent5 5 2 3 4" xfId="10081"/>
    <cellStyle name="20% - Accent5 5 2 3 4 2" xfId="10082"/>
    <cellStyle name="20% - Accent5 5 2 3 4 3" xfId="51948"/>
    <cellStyle name="20% - Accent5 5 2 3 5" xfId="10083"/>
    <cellStyle name="20% - Accent5 5 2 3 6" xfId="10084"/>
    <cellStyle name="20% - Accent5 5 2 4" xfId="10085"/>
    <cellStyle name="20% - Accent5 5 2 4 2" xfId="10086"/>
    <cellStyle name="20% - Accent5 5 2 4 2 2" xfId="10087"/>
    <cellStyle name="20% - Accent5 5 2 4 2 3" xfId="51949"/>
    <cellStyle name="20% - Accent5 5 2 4 3" xfId="10088"/>
    <cellStyle name="20% - Accent5 5 2 4 4" xfId="10089"/>
    <cellStyle name="20% - Accent5 5 2 5" xfId="10090"/>
    <cellStyle name="20% - Accent5 5 2 5 2" xfId="10091"/>
    <cellStyle name="20% - Accent5 5 2 5 2 2" xfId="10092"/>
    <cellStyle name="20% - Accent5 5 2 5 2 3" xfId="51950"/>
    <cellStyle name="20% - Accent5 5 2 5 3" xfId="10093"/>
    <cellStyle name="20% - Accent5 5 2 5 4" xfId="10094"/>
    <cellStyle name="20% - Accent5 5 2 6" xfId="10095"/>
    <cellStyle name="20% - Accent5 5 2 6 2" xfId="10096"/>
    <cellStyle name="20% - Accent5 5 2 6 3" xfId="51951"/>
    <cellStyle name="20% - Accent5 5 2 7" xfId="10097"/>
    <cellStyle name="20% - Accent5 5 2 8" xfId="10098"/>
    <cellStyle name="20% - Accent5 5 2 9" xfId="60386"/>
    <cellStyle name="20% - Accent5 5 3" xfId="10099"/>
    <cellStyle name="20% - Accent5 5 3 2" xfId="10100"/>
    <cellStyle name="20% - Accent5 5 3 2 2" xfId="10101"/>
    <cellStyle name="20% - Accent5 5 3 2 2 2" xfId="10102"/>
    <cellStyle name="20% - Accent5 5 3 2 2 2 2" xfId="10103"/>
    <cellStyle name="20% - Accent5 5 3 2 2 2 3" xfId="51952"/>
    <cellStyle name="20% - Accent5 5 3 2 2 3" xfId="10104"/>
    <cellStyle name="20% - Accent5 5 3 2 2 4" xfId="10105"/>
    <cellStyle name="20% - Accent5 5 3 2 3" xfId="10106"/>
    <cellStyle name="20% - Accent5 5 3 2 3 2" xfId="10107"/>
    <cellStyle name="20% - Accent5 5 3 2 3 2 2" xfId="10108"/>
    <cellStyle name="20% - Accent5 5 3 2 3 2 3" xfId="51953"/>
    <cellStyle name="20% - Accent5 5 3 2 3 3" xfId="10109"/>
    <cellStyle name="20% - Accent5 5 3 2 3 4" xfId="10110"/>
    <cellStyle name="20% - Accent5 5 3 2 4" xfId="10111"/>
    <cellStyle name="20% - Accent5 5 3 2 4 2" xfId="10112"/>
    <cellStyle name="20% - Accent5 5 3 2 4 3" xfId="51954"/>
    <cellStyle name="20% - Accent5 5 3 2 5" xfId="10113"/>
    <cellStyle name="20% - Accent5 5 3 2 6" xfId="10114"/>
    <cellStyle name="20% - Accent5 5 3 3" xfId="10115"/>
    <cellStyle name="20% - Accent5 5 3 3 2" xfId="10116"/>
    <cellStyle name="20% - Accent5 5 3 3 2 2" xfId="10117"/>
    <cellStyle name="20% - Accent5 5 3 3 2 3" xfId="51955"/>
    <cellStyle name="20% - Accent5 5 3 3 3" xfId="10118"/>
    <cellStyle name="20% - Accent5 5 3 3 4" xfId="10119"/>
    <cellStyle name="20% - Accent5 5 3 4" xfId="10120"/>
    <cellStyle name="20% - Accent5 5 3 4 2" xfId="10121"/>
    <cellStyle name="20% - Accent5 5 3 4 2 2" xfId="10122"/>
    <cellStyle name="20% - Accent5 5 3 4 2 3" xfId="51956"/>
    <cellStyle name="20% - Accent5 5 3 4 3" xfId="10123"/>
    <cellStyle name="20% - Accent5 5 3 4 4" xfId="10124"/>
    <cellStyle name="20% - Accent5 5 3 5" xfId="10125"/>
    <cellStyle name="20% - Accent5 5 3 5 2" xfId="10126"/>
    <cellStyle name="20% - Accent5 5 3 5 3" xfId="51957"/>
    <cellStyle name="20% - Accent5 5 3 6" xfId="10127"/>
    <cellStyle name="20% - Accent5 5 3 7" xfId="10128"/>
    <cellStyle name="20% - Accent5 5 3 8" xfId="60571"/>
    <cellStyle name="20% - Accent5 5 4" xfId="10129"/>
    <cellStyle name="20% - Accent5 5 4 2" xfId="10130"/>
    <cellStyle name="20% - Accent5 5 4 2 2" xfId="10131"/>
    <cellStyle name="20% - Accent5 5 4 2 2 2" xfId="10132"/>
    <cellStyle name="20% - Accent5 5 4 2 2 3" xfId="51958"/>
    <cellStyle name="20% - Accent5 5 4 2 3" xfId="10133"/>
    <cellStyle name="20% - Accent5 5 4 2 4" xfId="10134"/>
    <cellStyle name="20% - Accent5 5 4 3" xfId="10135"/>
    <cellStyle name="20% - Accent5 5 4 3 2" xfId="10136"/>
    <cellStyle name="20% - Accent5 5 4 3 2 2" xfId="10137"/>
    <cellStyle name="20% - Accent5 5 4 3 2 3" xfId="51959"/>
    <cellStyle name="20% - Accent5 5 4 3 3" xfId="10138"/>
    <cellStyle name="20% - Accent5 5 4 3 4" xfId="10139"/>
    <cellStyle name="20% - Accent5 5 4 4" xfId="10140"/>
    <cellStyle name="20% - Accent5 5 4 4 2" xfId="10141"/>
    <cellStyle name="20% - Accent5 5 4 4 3" xfId="51960"/>
    <cellStyle name="20% - Accent5 5 4 5" xfId="10142"/>
    <cellStyle name="20% - Accent5 5 4 6" xfId="10143"/>
    <cellStyle name="20% - Accent5 5 5" xfId="10144"/>
    <cellStyle name="20% - Accent5 5 5 2" xfId="10145"/>
    <cellStyle name="20% - Accent5 5 5 2 2" xfId="10146"/>
    <cellStyle name="20% - Accent5 5 5 2 2 2" xfId="10147"/>
    <cellStyle name="20% - Accent5 5 5 2 2 3" xfId="51961"/>
    <cellStyle name="20% - Accent5 5 5 2 3" xfId="10148"/>
    <cellStyle name="20% - Accent5 5 5 2 4" xfId="10149"/>
    <cellStyle name="20% - Accent5 5 5 3" xfId="10150"/>
    <cellStyle name="20% - Accent5 5 5 3 2" xfId="10151"/>
    <cellStyle name="20% - Accent5 5 5 3 3" xfId="51962"/>
    <cellStyle name="20% - Accent5 5 5 4" xfId="10152"/>
    <cellStyle name="20% - Accent5 5 5 5" xfId="10153"/>
    <cellStyle name="20% - Accent5 5 6" xfId="10154"/>
    <cellStyle name="20% - Accent5 5 6 2" xfId="10155"/>
    <cellStyle name="20% - Accent5 5 6 2 2" xfId="10156"/>
    <cellStyle name="20% - Accent5 5 6 2 3" xfId="51963"/>
    <cellStyle name="20% - Accent5 5 6 3" xfId="10157"/>
    <cellStyle name="20% - Accent5 5 6 4" xfId="10158"/>
    <cellStyle name="20% - Accent5 5 7" xfId="10159"/>
    <cellStyle name="20% - Accent5 5 7 2" xfId="10160"/>
    <cellStyle name="20% - Accent5 5 7 2 2" xfId="10161"/>
    <cellStyle name="20% - Accent5 5 7 2 3" xfId="51964"/>
    <cellStyle name="20% - Accent5 5 7 3" xfId="10162"/>
    <cellStyle name="20% - Accent5 5 7 4" xfId="10163"/>
    <cellStyle name="20% - Accent5 5 8" xfId="10164"/>
    <cellStyle name="20% - Accent5 5 8 2" xfId="10165"/>
    <cellStyle name="20% - Accent5 5 8 3" xfId="51965"/>
    <cellStyle name="20% - Accent5 5 9" xfId="10166"/>
    <cellStyle name="20% - Accent5 6" xfId="10167"/>
    <cellStyle name="20% - Accent5 6 10" xfId="10168"/>
    <cellStyle name="20% - Accent5 6 11" xfId="60217"/>
    <cellStyle name="20% - Accent5 6 2" xfId="10169"/>
    <cellStyle name="20% - Accent5 6 2 2" xfId="10170"/>
    <cellStyle name="20% - Accent5 6 2 2 2" xfId="10171"/>
    <cellStyle name="20% - Accent5 6 2 2 2 2" xfId="10172"/>
    <cellStyle name="20% - Accent5 6 2 2 2 2 2" xfId="10173"/>
    <cellStyle name="20% - Accent5 6 2 2 2 2 2 2" xfId="10174"/>
    <cellStyle name="20% - Accent5 6 2 2 2 2 2 3" xfId="51966"/>
    <cellStyle name="20% - Accent5 6 2 2 2 2 3" xfId="10175"/>
    <cellStyle name="20% - Accent5 6 2 2 2 2 4" xfId="10176"/>
    <cellStyle name="20% - Accent5 6 2 2 2 3" xfId="10177"/>
    <cellStyle name="20% - Accent5 6 2 2 2 3 2" xfId="10178"/>
    <cellStyle name="20% - Accent5 6 2 2 2 3 2 2" xfId="10179"/>
    <cellStyle name="20% - Accent5 6 2 2 2 3 2 3" xfId="51967"/>
    <cellStyle name="20% - Accent5 6 2 2 2 3 3" xfId="10180"/>
    <cellStyle name="20% - Accent5 6 2 2 2 3 4" xfId="10181"/>
    <cellStyle name="20% - Accent5 6 2 2 2 4" xfId="10182"/>
    <cellStyle name="20% - Accent5 6 2 2 2 4 2" xfId="10183"/>
    <cellStyle name="20% - Accent5 6 2 2 2 4 3" xfId="51968"/>
    <cellStyle name="20% - Accent5 6 2 2 2 5" xfId="10184"/>
    <cellStyle name="20% - Accent5 6 2 2 2 6" xfId="10185"/>
    <cellStyle name="20% - Accent5 6 2 2 3" xfId="10186"/>
    <cellStyle name="20% - Accent5 6 2 2 3 2" xfId="10187"/>
    <cellStyle name="20% - Accent5 6 2 2 3 2 2" xfId="10188"/>
    <cellStyle name="20% - Accent5 6 2 2 3 2 3" xfId="51969"/>
    <cellStyle name="20% - Accent5 6 2 2 3 3" xfId="10189"/>
    <cellStyle name="20% - Accent5 6 2 2 3 4" xfId="10190"/>
    <cellStyle name="20% - Accent5 6 2 2 4" xfId="10191"/>
    <cellStyle name="20% - Accent5 6 2 2 4 2" xfId="10192"/>
    <cellStyle name="20% - Accent5 6 2 2 4 2 2" xfId="10193"/>
    <cellStyle name="20% - Accent5 6 2 2 4 2 3" xfId="51970"/>
    <cellStyle name="20% - Accent5 6 2 2 4 3" xfId="10194"/>
    <cellStyle name="20% - Accent5 6 2 2 4 4" xfId="10195"/>
    <cellStyle name="20% - Accent5 6 2 2 5" xfId="10196"/>
    <cellStyle name="20% - Accent5 6 2 2 5 2" xfId="10197"/>
    <cellStyle name="20% - Accent5 6 2 2 5 3" xfId="51971"/>
    <cellStyle name="20% - Accent5 6 2 2 6" xfId="10198"/>
    <cellStyle name="20% - Accent5 6 2 2 7" xfId="10199"/>
    <cellStyle name="20% - Accent5 6 2 2 8" xfId="60768"/>
    <cellStyle name="20% - Accent5 6 2 3" xfId="10200"/>
    <cellStyle name="20% - Accent5 6 2 3 2" xfId="10201"/>
    <cellStyle name="20% - Accent5 6 2 3 2 2" xfId="10202"/>
    <cellStyle name="20% - Accent5 6 2 3 2 2 2" xfId="10203"/>
    <cellStyle name="20% - Accent5 6 2 3 2 2 3" xfId="51972"/>
    <cellStyle name="20% - Accent5 6 2 3 2 3" xfId="10204"/>
    <cellStyle name="20% - Accent5 6 2 3 2 4" xfId="10205"/>
    <cellStyle name="20% - Accent5 6 2 3 3" xfId="10206"/>
    <cellStyle name="20% - Accent5 6 2 3 3 2" xfId="10207"/>
    <cellStyle name="20% - Accent5 6 2 3 3 2 2" xfId="10208"/>
    <cellStyle name="20% - Accent5 6 2 3 3 2 3" xfId="51973"/>
    <cellStyle name="20% - Accent5 6 2 3 3 3" xfId="10209"/>
    <cellStyle name="20% - Accent5 6 2 3 3 4" xfId="10210"/>
    <cellStyle name="20% - Accent5 6 2 3 4" xfId="10211"/>
    <cellStyle name="20% - Accent5 6 2 3 4 2" xfId="10212"/>
    <cellStyle name="20% - Accent5 6 2 3 4 3" xfId="51974"/>
    <cellStyle name="20% - Accent5 6 2 3 5" xfId="10213"/>
    <cellStyle name="20% - Accent5 6 2 3 6" xfId="10214"/>
    <cellStyle name="20% - Accent5 6 2 4" xfId="10215"/>
    <cellStyle name="20% - Accent5 6 2 4 2" xfId="10216"/>
    <cellStyle name="20% - Accent5 6 2 4 2 2" xfId="10217"/>
    <cellStyle name="20% - Accent5 6 2 4 2 3" xfId="51975"/>
    <cellStyle name="20% - Accent5 6 2 4 3" xfId="10218"/>
    <cellStyle name="20% - Accent5 6 2 4 4" xfId="10219"/>
    <cellStyle name="20% - Accent5 6 2 5" xfId="10220"/>
    <cellStyle name="20% - Accent5 6 2 5 2" xfId="10221"/>
    <cellStyle name="20% - Accent5 6 2 5 2 2" xfId="10222"/>
    <cellStyle name="20% - Accent5 6 2 5 2 3" xfId="51976"/>
    <cellStyle name="20% - Accent5 6 2 5 3" xfId="10223"/>
    <cellStyle name="20% - Accent5 6 2 5 4" xfId="10224"/>
    <cellStyle name="20% - Accent5 6 2 6" xfId="10225"/>
    <cellStyle name="20% - Accent5 6 2 6 2" xfId="10226"/>
    <cellStyle name="20% - Accent5 6 2 6 3" xfId="51977"/>
    <cellStyle name="20% - Accent5 6 2 7" xfId="10227"/>
    <cellStyle name="20% - Accent5 6 2 8" xfId="10228"/>
    <cellStyle name="20% - Accent5 6 2 9" xfId="60400"/>
    <cellStyle name="20% - Accent5 6 3" xfId="10229"/>
    <cellStyle name="20% - Accent5 6 3 2" xfId="10230"/>
    <cellStyle name="20% - Accent5 6 3 2 2" xfId="10231"/>
    <cellStyle name="20% - Accent5 6 3 2 2 2" xfId="10232"/>
    <cellStyle name="20% - Accent5 6 3 2 2 2 2" xfId="10233"/>
    <cellStyle name="20% - Accent5 6 3 2 2 2 3" xfId="51978"/>
    <cellStyle name="20% - Accent5 6 3 2 2 3" xfId="10234"/>
    <cellStyle name="20% - Accent5 6 3 2 2 4" xfId="10235"/>
    <cellStyle name="20% - Accent5 6 3 2 3" xfId="10236"/>
    <cellStyle name="20% - Accent5 6 3 2 3 2" xfId="10237"/>
    <cellStyle name="20% - Accent5 6 3 2 3 2 2" xfId="10238"/>
    <cellStyle name="20% - Accent5 6 3 2 3 2 3" xfId="51979"/>
    <cellStyle name="20% - Accent5 6 3 2 3 3" xfId="10239"/>
    <cellStyle name="20% - Accent5 6 3 2 3 4" xfId="10240"/>
    <cellStyle name="20% - Accent5 6 3 2 4" xfId="10241"/>
    <cellStyle name="20% - Accent5 6 3 2 4 2" xfId="10242"/>
    <cellStyle name="20% - Accent5 6 3 2 4 3" xfId="51980"/>
    <cellStyle name="20% - Accent5 6 3 2 5" xfId="10243"/>
    <cellStyle name="20% - Accent5 6 3 2 6" xfId="10244"/>
    <cellStyle name="20% - Accent5 6 3 3" xfId="10245"/>
    <cellStyle name="20% - Accent5 6 3 3 2" xfId="10246"/>
    <cellStyle name="20% - Accent5 6 3 3 2 2" xfId="10247"/>
    <cellStyle name="20% - Accent5 6 3 3 2 3" xfId="51981"/>
    <cellStyle name="20% - Accent5 6 3 3 3" xfId="10248"/>
    <cellStyle name="20% - Accent5 6 3 3 4" xfId="10249"/>
    <cellStyle name="20% - Accent5 6 3 4" xfId="10250"/>
    <cellStyle name="20% - Accent5 6 3 4 2" xfId="10251"/>
    <cellStyle name="20% - Accent5 6 3 4 2 2" xfId="10252"/>
    <cellStyle name="20% - Accent5 6 3 4 2 3" xfId="51982"/>
    <cellStyle name="20% - Accent5 6 3 4 3" xfId="10253"/>
    <cellStyle name="20% - Accent5 6 3 4 4" xfId="10254"/>
    <cellStyle name="20% - Accent5 6 3 5" xfId="10255"/>
    <cellStyle name="20% - Accent5 6 3 5 2" xfId="10256"/>
    <cellStyle name="20% - Accent5 6 3 5 3" xfId="51983"/>
    <cellStyle name="20% - Accent5 6 3 6" xfId="10257"/>
    <cellStyle name="20% - Accent5 6 3 7" xfId="10258"/>
    <cellStyle name="20% - Accent5 6 3 8" xfId="60585"/>
    <cellStyle name="20% - Accent5 6 4" xfId="10259"/>
    <cellStyle name="20% - Accent5 6 4 2" xfId="10260"/>
    <cellStyle name="20% - Accent5 6 4 2 2" xfId="10261"/>
    <cellStyle name="20% - Accent5 6 4 2 2 2" xfId="10262"/>
    <cellStyle name="20% - Accent5 6 4 2 2 3" xfId="51984"/>
    <cellStyle name="20% - Accent5 6 4 2 3" xfId="10263"/>
    <cellStyle name="20% - Accent5 6 4 2 4" xfId="10264"/>
    <cellStyle name="20% - Accent5 6 4 3" xfId="10265"/>
    <cellStyle name="20% - Accent5 6 4 3 2" xfId="10266"/>
    <cellStyle name="20% - Accent5 6 4 3 2 2" xfId="10267"/>
    <cellStyle name="20% - Accent5 6 4 3 2 3" xfId="51985"/>
    <cellStyle name="20% - Accent5 6 4 3 3" xfId="10268"/>
    <cellStyle name="20% - Accent5 6 4 3 4" xfId="10269"/>
    <cellStyle name="20% - Accent5 6 4 4" xfId="10270"/>
    <cellStyle name="20% - Accent5 6 4 4 2" xfId="10271"/>
    <cellStyle name="20% - Accent5 6 4 4 3" xfId="51986"/>
    <cellStyle name="20% - Accent5 6 4 5" xfId="10272"/>
    <cellStyle name="20% - Accent5 6 4 6" xfId="10273"/>
    <cellStyle name="20% - Accent5 6 5" xfId="10274"/>
    <cellStyle name="20% - Accent5 6 5 2" xfId="10275"/>
    <cellStyle name="20% - Accent5 6 5 2 2" xfId="10276"/>
    <cellStyle name="20% - Accent5 6 5 2 2 2" xfId="10277"/>
    <cellStyle name="20% - Accent5 6 5 2 2 3" xfId="51987"/>
    <cellStyle name="20% - Accent5 6 5 2 3" xfId="10278"/>
    <cellStyle name="20% - Accent5 6 5 2 4" xfId="10279"/>
    <cellStyle name="20% - Accent5 6 5 3" xfId="10280"/>
    <cellStyle name="20% - Accent5 6 5 3 2" xfId="10281"/>
    <cellStyle name="20% - Accent5 6 5 3 3" xfId="51988"/>
    <cellStyle name="20% - Accent5 6 5 4" xfId="10282"/>
    <cellStyle name="20% - Accent5 6 5 5" xfId="10283"/>
    <cellStyle name="20% - Accent5 6 6" xfId="10284"/>
    <cellStyle name="20% - Accent5 6 6 2" xfId="10285"/>
    <cellStyle name="20% - Accent5 6 6 2 2" xfId="10286"/>
    <cellStyle name="20% - Accent5 6 6 2 3" xfId="51989"/>
    <cellStyle name="20% - Accent5 6 6 3" xfId="10287"/>
    <cellStyle name="20% - Accent5 6 6 4" xfId="10288"/>
    <cellStyle name="20% - Accent5 6 7" xfId="10289"/>
    <cellStyle name="20% - Accent5 6 7 2" xfId="10290"/>
    <cellStyle name="20% - Accent5 6 7 2 2" xfId="10291"/>
    <cellStyle name="20% - Accent5 6 7 2 3" xfId="51990"/>
    <cellStyle name="20% - Accent5 6 7 3" xfId="10292"/>
    <cellStyle name="20% - Accent5 6 7 4" xfId="10293"/>
    <cellStyle name="20% - Accent5 6 8" xfId="10294"/>
    <cellStyle name="20% - Accent5 6 8 2" xfId="10295"/>
    <cellStyle name="20% - Accent5 6 8 3" xfId="51991"/>
    <cellStyle name="20% - Accent5 6 9" xfId="10296"/>
    <cellStyle name="20% - Accent5 7" xfId="10297"/>
    <cellStyle name="20% - Accent5 7 10" xfId="10298"/>
    <cellStyle name="20% - Accent5 7 11" xfId="60231"/>
    <cellStyle name="20% - Accent5 7 2" xfId="10299"/>
    <cellStyle name="20% - Accent5 7 2 2" xfId="10300"/>
    <cellStyle name="20% - Accent5 7 2 2 2" xfId="10301"/>
    <cellStyle name="20% - Accent5 7 2 2 2 2" xfId="10302"/>
    <cellStyle name="20% - Accent5 7 2 2 2 2 2" xfId="10303"/>
    <cellStyle name="20% - Accent5 7 2 2 2 2 2 2" xfId="10304"/>
    <cellStyle name="20% - Accent5 7 2 2 2 2 2 3" xfId="51992"/>
    <cellStyle name="20% - Accent5 7 2 2 2 2 3" xfId="10305"/>
    <cellStyle name="20% - Accent5 7 2 2 2 2 4" xfId="10306"/>
    <cellStyle name="20% - Accent5 7 2 2 2 3" xfId="10307"/>
    <cellStyle name="20% - Accent5 7 2 2 2 3 2" xfId="10308"/>
    <cellStyle name="20% - Accent5 7 2 2 2 3 2 2" xfId="10309"/>
    <cellStyle name="20% - Accent5 7 2 2 2 3 2 3" xfId="51993"/>
    <cellStyle name="20% - Accent5 7 2 2 2 3 3" xfId="10310"/>
    <cellStyle name="20% - Accent5 7 2 2 2 3 4" xfId="10311"/>
    <cellStyle name="20% - Accent5 7 2 2 2 4" xfId="10312"/>
    <cellStyle name="20% - Accent5 7 2 2 2 4 2" xfId="10313"/>
    <cellStyle name="20% - Accent5 7 2 2 2 4 3" xfId="51994"/>
    <cellStyle name="20% - Accent5 7 2 2 2 5" xfId="10314"/>
    <cellStyle name="20% - Accent5 7 2 2 2 6" xfId="10315"/>
    <cellStyle name="20% - Accent5 7 2 2 3" xfId="10316"/>
    <cellStyle name="20% - Accent5 7 2 2 3 2" xfId="10317"/>
    <cellStyle name="20% - Accent5 7 2 2 3 2 2" xfId="10318"/>
    <cellStyle name="20% - Accent5 7 2 2 3 2 3" xfId="51995"/>
    <cellStyle name="20% - Accent5 7 2 2 3 3" xfId="10319"/>
    <cellStyle name="20% - Accent5 7 2 2 3 4" xfId="10320"/>
    <cellStyle name="20% - Accent5 7 2 2 4" xfId="10321"/>
    <cellStyle name="20% - Accent5 7 2 2 4 2" xfId="10322"/>
    <cellStyle name="20% - Accent5 7 2 2 4 2 2" xfId="10323"/>
    <cellStyle name="20% - Accent5 7 2 2 4 2 3" xfId="51996"/>
    <cellStyle name="20% - Accent5 7 2 2 4 3" xfId="10324"/>
    <cellStyle name="20% - Accent5 7 2 2 4 4" xfId="10325"/>
    <cellStyle name="20% - Accent5 7 2 2 5" xfId="10326"/>
    <cellStyle name="20% - Accent5 7 2 2 5 2" xfId="10327"/>
    <cellStyle name="20% - Accent5 7 2 2 5 3" xfId="51997"/>
    <cellStyle name="20% - Accent5 7 2 2 6" xfId="10328"/>
    <cellStyle name="20% - Accent5 7 2 2 7" xfId="10329"/>
    <cellStyle name="20% - Accent5 7 2 2 8" xfId="60782"/>
    <cellStyle name="20% - Accent5 7 2 3" xfId="10330"/>
    <cellStyle name="20% - Accent5 7 2 3 2" xfId="10331"/>
    <cellStyle name="20% - Accent5 7 2 3 2 2" xfId="10332"/>
    <cellStyle name="20% - Accent5 7 2 3 2 2 2" xfId="10333"/>
    <cellStyle name="20% - Accent5 7 2 3 2 2 3" xfId="51998"/>
    <cellStyle name="20% - Accent5 7 2 3 2 3" xfId="10334"/>
    <cellStyle name="20% - Accent5 7 2 3 2 4" xfId="10335"/>
    <cellStyle name="20% - Accent5 7 2 3 3" xfId="10336"/>
    <cellStyle name="20% - Accent5 7 2 3 3 2" xfId="10337"/>
    <cellStyle name="20% - Accent5 7 2 3 3 2 2" xfId="10338"/>
    <cellStyle name="20% - Accent5 7 2 3 3 2 3" xfId="51999"/>
    <cellStyle name="20% - Accent5 7 2 3 3 3" xfId="10339"/>
    <cellStyle name="20% - Accent5 7 2 3 3 4" xfId="10340"/>
    <cellStyle name="20% - Accent5 7 2 3 4" xfId="10341"/>
    <cellStyle name="20% - Accent5 7 2 3 4 2" xfId="10342"/>
    <cellStyle name="20% - Accent5 7 2 3 4 3" xfId="52000"/>
    <cellStyle name="20% - Accent5 7 2 3 5" xfId="10343"/>
    <cellStyle name="20% - Accent5 7 2 3 6" xfId="10344"/>
    <cellStyle name="20% - Accent5 7 2 4" xfId="10345"/>
    <cellStyle name="20% - Accent5 7 2 4 2" xfId="10346"/>
    <cellStyle name="20% - Accent5 7 2 4 2 2" xfId="10347"/>
    <cellStyle name="20% - Accent5 7 2 4 2 3" xfId="52001"/>
    <cellStyle name="20% - Accent5 7 2 4 3" xfId="10348"/>
    <cellStyle name="20% - Accent5 7 2 4 4" xfId="10349"/>
    <cellStyle name="20% - Accent5 7 2 5" xfId="10350"/>
    <cellStyle name="20% - Accent5 7 2 5 2" xfId="10351"/>
    <cellStyle name="20% - Accent5 7 2 5 2 2" xfId="10352"/>
    <cellStyle name="20% - Accent5 7 2 5 2 3" xfId="52002"/>
    <cellStyle name="20% - Accent5 7 2 5 3" xfId="10353"/>
    <cellStyle name="20% - Accent5 7 2 5 4" xfId="10354"/>
    <cellStyle name="20% - Accent5 7 2 6" xfId="10355"/>
    <cellStyle name="20% - Accent5 7 2 6 2" xfId="10356"/>
    <cellStyle name="20% - Accent5 7 2 6 3" xfId="52003"/>
    <cellStyle name="20% - Accent5 7 2 7" xfId="10357"/>
    <cellStyle name="20% - Accent5 7 2 8" xfId="10358"/>
    <cellStyle name="20% - Accent5 7 2 9" xfId="60414"/>
    <cellStyle name="20% - Accent5 7 3" xfId="10359"/>
    <cellStyle name="20% - Accent5 7 3 2" xfId="10360"/>
    <cellStyle name="20% - Accent5 7 3 2 2" xfId="10361"/>
    <cellStyle name="20% - Accent5 7 3 2 2 2" xfId="10362"/>
    <cellStyle name="20% - Accent5 7 3 2 2 2 2" xfId="10363"/>
    <cellStyle name="20% - Accent5 7 3 2 2 2 3" xfId="52004"/>
    <cellStyle name="20% - Accent5 7 3 2 2 3" xfId="10364"/>
    <cellStyle name="20% - Accent5 7 3 2 2 4" xfId="10365"/>
    <cellStyle name="20% - Accent5 7 3 2 3" xfId="10366"/>
    <cellStyle name="20% - Accent5 7 3 2 3 2" xfId="10367"/>
    <cellStyle name="20% - Accent5 7 3 2 3 2 2" xfId="10368"/>
    <cellStyle name="20% - Accent5 7 3 2 3 2 3" xfId="52005"/>
    <cellStyle name="20% - Accent5 7 3 2 3 3" xfId="10369"/>
    <cellStyle name="20% - Accent5 7 3 2 3 4" xfId="10370"/>
    <cellStyle name="20% - Accent5 7 3 2 4" xfId="10371"/>
    <cellStyle name="20% - Accent5 7 3 2 4 2" xfId="10372"/>
    <cellStyle name="20% - Accent5 7 3 2 4 3" xfId="52006"/>
    <cellStyle name="20% - Accent5 7 3 2 5" xfId="10373"/>
    <cellStyle name="20% - Accent5 7 3 2 6" xfId="10374"/>
    <cellStyle name="20% - Accent5 7 3 3" xfId="10375"/>
    <cellStyle name="20% - Accent5 7 3 3 2" xfId="10376"/>
    <cellStyle name="20% - Accent5 7 3 3 2 2" xfId="10377"/>
    <cellStyle name="20% - Accent5 7 3 3 2 3" xfId="52007"/>
    <cellStyle name="20% - Accent5 7 3 3 3" xfId="10378"/>
    <cellStyle name="20% - Accent5 7 3 3 4" xfId="10379"/>
    <cellStyle name="20% - Accent5 7 3 4" xfId="10380"/>
    <cellStyle name="20% - Accent5 7 3 4 2" xfId="10381"/>
    <cellStyle name="20% - Accent5 7 3 4 2 2" xfId="10382"/>
    <cellStyle name="20% - Accent5 7 3 4 2 3" xfId="52008"/>
    <cellStyle name="20% - Accent5 7 3 4 3" xfId="10383"/>
    <cellStyle name="20% - Accent5 7 3 4 4" xfId="10384"/>
    <cellStyle name="20% - Accent5 7 3 5" xfId="10385"/>
    <cellStyle name="20% - Accent5 7 3 5 2" xfId="10386"/>
    <cellStyle name="20% - Accent5 7 3 5 3" xfId="52009"/>
    <cellStyle name="20% - Accent5 7 3 6" xfId="10387"/>
    <cellStyle name="20% - Accent5 7 3 7" xfId="10388"/>
    <cellStyle name="20% - Accent5 7 3 8" xfId="60599"/>
    <cellStyle name="20% - Accent5 7 4" xfId="10389"/>
    <cellStyle name="20% - Accent5 7 4 2" xfId="10390"/>
    <cellStyle name="20% - Accent5 7 4 2 2" xfId="10391"/>
    <cellStyle name="20% - Accent5 7 4 2 2 2" xfId="10392"/>
    <cellStyle name="20% - Accent5 7 4 2 2 3" xfId="52010"/>
    <cellStyle name="20% - Accent5 7 4 2 3" xfId="10393"/>
    <cellStyle name="20% - Accent5 7 4 2 4" xfId="10394"/>
    <cellStyle name="20% - Accent5 7 4 3" xfId="10395"/>
    <cellStyle name="20% - Accent5 7 4 3 2" xfId="10396"/>
    <cellStyle name="20% - Accent5 7 4 3 2 2" xfId="10397"/>
    <cellStyle name="20% - Accent5 7 4 3 2 3" xfId="52011"/>
    <cellStyle name="20% - Accent5 7 4 3 3" xfId="10398"/>
    <cellStyle name="20% - Accent5 7 4 3 4" xfId="10399"/>
    <cellStyle name="20% - Accent5 7 4 4" xfId="10400"/>
    <cellStyle name="20% - Accent5 7 4 4 2" xfId="10401"/>
    <cellStyle name="20% - Accent5 7 4 4 3" xfId="52012"/>
    <cellStyle name="20% - Accent5 7 4 5" xfId="10402"/>
    <cellStyle name="20% - Accent5 7 4 6" xfId="10403"/>
    <cellStyle name="20% - Accent5 7 5" xfId="10404"/>
    <cellStyle name="20% - Accent5 7 5 2" xfId="10405"/>
    <cellStyle name="20% - Accent5 7 5 2 2" xfId="10406"/>
    <cellStyle name="20% - Accent5 7 5 2 2 2" xfId="10407"/>
    <cellStyle name="20% - Accent5 7 5 2 2 3" xfId="52013"/>
    <cellStyle name="20% - Accent5 7 5 2 3" xfId="10408"/>
    <cellStyle name="20% - Accent5 7 5 2 4" xfId="10409"/>
    <cellStyle name="20% - Accent5 7 5 3" xfId="10410"/>
    <cellStyle name="20% - Accent5 7 5 3 2" xfId="10411"/>
    <cellStyle name="20% - Accent5 7 5 3 3" xfId="52014"/>
    <cellStyle name="20% - Accent5 7 5 4" xfId="10412"/>
    <cellStyle name="20% - Accent5 7 5 5" xfId="10413"/>
    <cellStyle name="20% - Accent5 7 6" xfId="10414"/>
    <cellStyle name="20% - Accent5 7 6 2" xfId="10415"/>
    <cellStyle name="20% - Accent5 7 6 2 2" xfId="10416"/>
    <cellStyle name="20% - Accent5 7 6 2 3" xfId="52015"/>
    <cellStyle name="20% - Accent5 7 6 3" xfId="10417"/>
    <cellStyle name="20% - Accent5 7 6 4" xfId="10418"/>
    <cellStyle name="20% - Accent5 7 7" xfId="10419"/>
    <cellStyle name="20% - Accent5 7 7 2" xfId="10420"/>
    <cellStyle name="20% - Accent5 7 7 2 2" xfId="10421"/>
    <cellStyle name="20% - Accent5 7 7 2 3" xfId="52016"/>
    <cellStyle name="20% - Accent5 7 7 3" xfId="10422"/>
    <cellStyle name="20% - Accent5 7 7 4" xfId="10423"/>
    <cellStyle name="20% - Accent5 7 8" xfId="10424"/>
    <cellStyle name="20% - Accent5 7 8 2" xfId="10425"/>
    <cellStyle name="20% - Accent5 7 8 3" xfId="52017"/>
    <cellStyle name="20% - Accent5 7 9" xfId="10426"/>
    <cellStyle name="20% - Accent5 8" xfId="10427"/>
    <cellStyle name="20% - Accent5 8 2" xfId="10428"/>
    <cellStyle name="20% - Accent5 8 2 2" xfId="10429"/>
    <cellStyle name="20% - Accent5 8 2 2 2" xfId="10430"/>
    <cellStyle name="20% - Accent5 8 2 2 2 2" xfId="10431"/>
    <cellStyle name="20% - Accent5 8 2 2 2 2 2" xfId="10432"/>
    <cellStyle name="20% - Accent5 8 2 2 2 2 3" xfId="52018"/>
    <cellStyle name="20% - Accent5 8 2 2 2 3" xfId="10433"/>
    <cellStyle name="20% - Accent5 8 2 2 2 4" xfId="10434"/>
    <cellStyle name="20% - Accent5 8 2 2 3" xfId="10435"/>
    <cellStyle name="20% - Accent5 8 2 2 3 2" xfId="10436"/>
    <cellStyle name="20% - Accent5 8 2 2 3 2 2" xfId="10437"/>
    <cellStyle name="20% - Accent5 8 2 2 3 2 3" xfId="52019"/>
    <cellStyle name="20% - Accent5 8 2 2 3 3" xfId="10438"/>
    <cellStyle name="20% - Accent5 8 2 2 3 4" xfId="10439"/>
    <cellStyle name="20% - Accent5 8 2 2 4" xfId="10440"/>
    <cellStyle name="20% - Accent5 8 2 2 4 2" xfId="10441"/>
    <cellStyle name="20% - Accent5 8 2 2 4 3" xfId="52020"/>
    <cellStyle name="20% - Accent5 8 2 2 5" xfId="10442"/>
    <cellStyle name="20% - Accent5 8 2 2 6" xfId="10443"/>
    <cellStyle name="20% - Accent5 8 2 2 7" xfId="60796"/>
    <cellStyle name="20% - Accent5 8 2 3" xfId="10444"/>
    <cellStyle name="20% - Accent5 8 2 3 2" xfId="10445"/>
    <cellStyle name="20% - Accent5 8 2 3 2 2" xfId="10446"/>
    <cellStyle name="20% - Accent5 8 2 3 2 3" xfId="52021"/>
    <cellStyle name="20% - Accent5 8 2 3 3" xfId="10447"/>
    <cellStyle name="20% - Accent5 8 2 3 4" xfId="10448"/>
    <cellStyle name="20% - Accent5 8 2 4" xfId="10449"/>
    <cellStyle name="20% - Accent5 8 2 4 2" xfId="10450"/>
    <cellStyle name="20% - Accent5 8 2 4 2 2" xfId="10451"/>
    <cellStyle name="20% - Accent5 8 2 4 2 3" xfId="52022"/>
    <cellStyle name="20% - Accent5 8 2 4 3" xfId="10452"/>
    <cellStyle name="20% - Accent5 8 2 4 4" xfId="10453"/>
    <cellStyle name="20% - Accent5 8 2 5" xfId="10454"/>
    <cellStyle name="20% - Accent5 8 2 5 2" xfId="10455"/>
    <cellStyle name="20% - Accent5 8 2 5 3" xfId="52023"/>
    <cellStyle name="20% - Accent5 8 2 6" xfId="10456"/>
    <cellStyle name="20% - Accent5 8 2 7" xfId="10457"/>
    <cellStyle name="20% - Accent5 8 2 8" xfId="60428"/>
    <cellStyle name="20% - Accent5 8 3" xfId="10458"/>
    <cellStyle name="20% - Accent5 8 3 2" xfId="10459"/>
    <cellStyle name="20% - Accent5 8 3 2 2" xfId="10460"/>
    <cellStyle name="20% - Accent5 8 3 2 2 2" xfId="10461"/>
    <cellStyle name="20% - Accent5 8 3 2 2 3" xfId="52024"/>
    <cellStyle name="20% - Accent5 8 3 2 3" xfId="10462"/>
    <cellStyle name="20% - Accent5 8 3 2 4" xfId="10463"/>
    <cellStyle name="20% - Accent5 8 3 3" xfId="10464"/>
    <cellStyle name="20% - Accent5 8 3 3 2" xfId="10465"/>
    <cellStyle name="20% - Accent5 8 3 3 2 2" xfId="10466"/>
    <cellStyle name="20% - Accent5 8 3 3 2 3" xfId="52025"/>
    <cellStyle name="20% - Accent5 8 3 3 3" xfId="10467"/>
    <cellStyle name="20% - Accent5 8 3 3 4" xfId="10468"/>
    <cellStyle name="20% - Accent5 8 3 4" xfId="10469"/>
    <cellStyle name="20% - Accent5 8 3 4 2" xfId="10470"/>
    <cellStyle name="20% - Accent5 8 3 4 3" xfId="52026"/>
    <cellStyle name="20% - Accent5 8 3 5" xfId="10471"/>
    <cellStyle name="20% - Accent5 8 3 6" xfId="10472"/>
    <cellStyle name="20% - Accent5 8 3 7" xfId="60613"/>
    <cellStyle name="20% - Accent5 8 4" xfId="10473"/>
    <cellStyle name="20% - Accent5 8 4 2" xfId="10474"/>
    <cellStyle name="20% - Accent5 8 4 2 2" xfId="10475"/>
    <cellStyle name="20% - Accent5 8 4 2 3" xfId="52027"/>
    <cellStyle name="20% - Accent5 8 4 3" xfId="10476"/>
    <cellStyle name="20% - Accent5 8 4 4" xfId="10477"/>
    <cellStyle name="20% - Accent5 8 5" xfId="10478"/>
    <cellStyle name="20% - Accent5 8 5 2" xfId="10479"/>
    <cellStyle name="20% - Accent5 8 5 2 2" xfId="10480"/>
    <cellStyle name="20% - Accent5 8 5 2 3" xfId="52028"/>
    <cellStyle name="20% - Accent5 8 5 3" xfId="10481"/>
    <cellStyle name="20% - Accent5 8 5 4" xfId="10482"/>
    <cellStyle name="20% - Accent5 8 6" xfId="10483"/>
    <cellStyle name="20% - Accent5 8 6 2" xfId="10484"/>
    <cellStyle name="20% - Accent5 8 6 3" xfId="52029"/>
    <cellStyle name="20% - Accent5 8 7" xfId="10485"/>
    <cellStyle name="20% - Accent5 8 8" xfId="10486"/>
    <cellStyle name="20% - Accent5 8 9" xfId="60245"/>
    <cellStyle name="20% - Accent5 9" xfId="10487"/>
    <cellStyle name="20% - Accent5 9 2" xfId="10488"/>
    <cellStyle name="20% - Accent5 9 2 2" xfId="10489"/>
    <cellStyle name="20% - Accent5 9 2 2 2" xfId="10490"/>
    <cellStyle name="20% - Accent5 9 2 2 2 2" xfId="10491"/>
    <cellStyle name="20% - Accent5 9 2 2 2 3" xfId="52030"/>
    <cellStyle name="20% - Accent5 9 2 2 3" xfId="10492"/>
    <cellStyle name="20% - Accent5 9 2 2 4" xfId="10493"/>
    <cellStyle name="20% - Accent5 9 2 2 5" xfId="60810"/>
    <cellStyle name="20% - Accent5 9 2 3" xfId="10494"/>
    <cellStyle name="20% - Accent5 9 2 3 2" xfId="10495"/>
    <cellStyle name="20% - Accent5 9 2 3 2 2" xfId="10496"/>
    <cellStyle name="20% - Accent5 9 2 3 2 3" xfId="52031"/>
    <cellStyle name="20% - Accent5 9 2 3 3" xfId="10497"/>
    <cellStyle name="20% - Accent5 9 2 3 4" xfId="10498"/>
    <cellStyle name="20% - Accent5 9 2 4" xfId="10499"/>
    <cellStyle name="20% - Accent5 9 2 4 2" xfId="10500"/>
    <cellStyle name="20% - Accent5 9 2 4 3" xfId="52032"/>
    <cellStyle name="20% - Accent5 9 2 5" xfId="10501"/>
    <cellStyle name="20% - Accent5 9 2 6" xfId="10502"/>
    <cellStyle name="20% - Accent5 9 2 7" xfId="60442"/>
    <cellStyle name="20% - Accent5 9 3" xfId="10503"/>
    <cellStyle name="20% - Accent5 9 3 2" xfId="10504"/>
    <cellStyle name="20% - Accent5 9 3 2 2" xfId="10505"/>
    <cellStyle name="20% - Accent5 9 3 2 3" xfId="52033"/>
    <cellStyle name="20% - Accent5 9 3 3" xfId="10506"/>
    <cellStyle name="20% - Accent5 9 3 4" xfId="10507"/>
    <cellStyle name="20% - Accent5 9 3 5" xfId="60627"/>
    <cellStyle name="20% - Accent5 9 4" xfId="10508"/>
    <cellStyle name="20% - Accent5 9 4 2" xfId="10509"/>
    <cellStyle name="20% - Accent5 9 4 2 2" xfId="10510"/>
    <cellStyle name="20% - Accent5 9 4 2 3" xfId="52034"/>
    <cellStyle name="20% - Accent5 9 4 3" xfId="10511"/>
    <cellStyle name="20% - Accent5 9 4 4" xfId="10512"/>
    <cellStyle name="20% - Accent5 9 5" xfId="10513"/>
    <cellStyle name="20% - Accent5 9 5 2" xfId="10514"/>
    <cellStyle name="20% - Accent5 9 5 3" xfId="52035"/>
    <cellStyle name="20% - Accent5 9 6" xfId="10515"/>
    <cellStyle name="20% - Accent5 9 7" xfId="10516"/>
    <cellStyle name="20% - Accent5 9 8" xfId="60259"/>
    <cellStyle name="20% - Accent6 10" xfId="10517"/>
    <cellStyle name="20% - Accent6 10 2" xfId="10518"/>
    <cellStyle name="20% - Accent6 10 2 2" xfId="10519"/>
    <cellStyle name="20% - Accent6 10 2 2 2" xfId="10520"/>
    <cellStyle name="20% - Accent6 10 2 2 3" xfId="52036"/>
    <cellStyle name="20% - Accent6 10 2 2 4" xfId="60826"/>
    <cellStyle name="20% - Accent6 10 2 3" xfId="10521"/>
    <cellStyle name="20% - Accent6 10 2 4" xfId="10522"/>
    <cellStyle name="20% - Accent6 10 2 5" xfId="60458"/>
    <cellStyle name="20% - Accent6 10 3" xfId="10523"/>
    <cellStyle name="20% - Accent6 10 3 2" xfId="10524"/>
    <cellStyle name="20% - Accent6 10 3 2 2" xfId="10525"/>
    <cellStyle name="20% - Accent6 10 3 2 3" xfId="52037"/>
    <cellStyle name="20% - Accent6 10 3 3" xfId="10526"/>
    <cellStyle name="20% - Accent6 10 3 4" xfId="10527"/>
    <cellStyle name="20% - Accent6 10 3 5" xfId="60643"/>
    <cellStyle name="20% - Accent6 10 4" xfId="10528"/>
    <cellStyle name="20% - Accent6 10 4 2" xfId="10529"/>
    <cellStyle name="20% - Accent6 10 4 3" xfId="52038"/>
    <cellStyle name="20% - Accent6 10 5" xfId="10530"/>
    <cellStyle name="20% - Accent6 10 6" xfId="10531"/>
    <cellStyle name="20% - Accent6 10 7" xfId="60275"/>
    <cellStyle name="20% - Accent6 11" xfId="10532"/>
    <cellStyle name="20% - Accent6 11 2" xfId="10533"/>
    <cellStyle name="20% - Accent6 11 2 2" xfId="10534"/>
    <cellStyle name="20% - Accent6 11 2 2 2" xfId="10535"/>
    <cellStyle name="20% - Accent6 11 2 2 3" xfId="52039"/>
    <cellStyle name="20% - Accent6 11 2 2 4" xfId="60840"/>
    <cellStyle name="20% - Accent6 11 2 3" xfId="10536"/>
    <cellStyle name="20% - Accent6 11 2 4" xfId="10537"/>
    <cellStyle name="20% - Accent6 11 2 5" xfId="60472"/>
    <cellStyle name="20% - Accent6 11 3" xfId="10538"/>
    <cellStyle name="20% - Accent6 11 3 2" xfId="10539"/>
    <cellStyle name="20% - Accent6 11 3 3" xfId="52040"/>
    <cellStyle name="20% - Accent6 11 3 4" xfId="60657"/>
    <cellStyle name="20% - Accent6 11 4" xfId="10540"/>
    <cellStyle name="20% - Accent6 11 5" xfId="10541"/>
    <cellStyle name="20% - Accent6 11 6" xfId="60289"/>
    <cellStyle name="20% - Accent6 12" xfId="10542"/>
    <cellStyle name="20% - Accent6 12 2" xfId="10543"/>
    <cellStyle name="20% - Accent6 12 2 2" xfId="10544"/>
    <cellStyle name="20% - Accent6 12 2 2 2" xfId="60854"/>
    <cellStyle name="20% - Accent6 12 2 3" xfId="52041"/>
    <cellStyle name="20% - Accent6 12 2 4" xfId="60486"/>
    <cellStyle name="20% - Accent6 12 3" xfId="10545"/>
    <cellStyle name="20% - Accent6 12 3 2" xfId="60671"/>
    <cellStyle name="20% - Accent6 12 4" xfId="10546"/>
    <cellStyle name="20% - Accent6 12 5" xfId="60303"/>
    <cellStyle name="20% - Accent6 13" xfId="10547"/>
    <cellStyle name="20% - Accent6 13 2" xfId="10548"/>
    <cellStyle name="20% - Accent6 13 2 2" xfId="10549"/>
    <cellStyle name="20% - Accent6 13 2 2 2" xfId="60868"/>
    <cellStyle name="20% - Accent6 13 2 3" xfId="52042"/>
    <cellStyle name="20% - Accent6 13 2 4" xfId="60500"/>
    <cellStyle name="20% - Accent6 13 3" xfId="10550"/>
    <cellStyle name="20% - Accent6 13 3 2" xfId="60685"/>
    <cellStyle name="20% - Accent6 13 4" xfId="10551"/>
    <cellStyle name="20% - Accent6 13 5" xfId="60317"/>
    <cellStyle name="20% - Accent6 14" xfId="10552"/>
    <cellStyle name="20% - Accent6 14 2" xfId="10553"/>
    <cellStyle name="20% - Accent6 14 2 2" xfId="60698"/>
    <cellStyle name="20% - Accent6 14 3" xfId="52043"/>
    <cellStyle name="20% - Accent6 14 4" xfId="60330"/>
    <cellStyle name="20% - Accent6 15" xfId="10554"/>
    <cellStyle name="20% - Accent6 15 2" xfId="60515"/>
    <cellStyle name="20% - Accent6 16" xfId="10555"/>
    <cellStyle name="20% - Accent6 16 2" xfId="60882"/>
    <cellStyle name="20% - Accent6 17" xfId="52044"/>
    <cellStyle name="20% - Accent6 17 2" xfId="60896"/>
    <cellStyle name="20% - Accent6 18" xfId="52045"/>
    <cellStyle name="20% - Accent6 18 2" xfId="60910"/>
    <cellStyle name="20% - Accent6 19" xfId="60145"/>
    <cellStyle name="20% - Accent6 2" xfId="10556"/>
    <cellStyle name="20% - Accent6 2 10" xfId="10557"/>
    <cellStyle name="20% - Accent6 2 10 2" xfId="10558"/>
    <cellStyle name="20% - Accent6 2 10 2 2" xfId="10559"/>
    <cellStyle name="20% - Accent6 2 10 2 2 2" xfId="10560"/>
    <cellStyle name="20% - Accent6 2 10 2 2 3" xfId="52046"/>
    <cellStyle name="20% - Accent6 2 10 2 3" xfId="10561"/>
    <cellStyle name="20% - Accent6 2 10 2 4" xfId="10562"/>
    <cellStyle name="20% - Accent6 2 10 3" xfId="10563"/>
    <cellStyle name="20% - Accent6 2 10 3 2" xfId="10564"/>
    <cellStyle name="20% - Accent6 2 10 3 3" xfId="52047"/>
    <cellStyle name="20% - Accent6 2 10 4" xfId="10565"/>
    <cellStyle name="20% - Accent6 2 10 5" xfId="10566"/>
    <cellStyle name="20% - Accent6 2 11" xfId="10567"/>
    <cellStyle name="20% - Accent6 2 11 2" xfId="10568"/>
    <cellStyle name="20% - Accent6 2 11 2 2" xfId="10569"/>
    <cellStyle name="20% - Accent6 2 11 2 3" xfId="52048"/>
    <cellStyle name="20% - Accent6 2 11 3" xfId="10570"/>
    <cellStyle name="20% - Accent6 2 11 4" xfId="10571"/>
    <cellStyle name="20% - Accent6 2 12" xfId="10572"/>
    <cellStyle name="20% - Accent6 2 12 2" xfId="10573"/>
    <cellStyle name="20% - Accent6 2 12 2 2" xfId="10574"/>
    <cellStyle name="20% - Accent6 2 12 2 3" xfId="52049"/>
    <cellStyle name="20% - Accent6 2 12 3" xfId="10575"/>
    <cellStyle name="20% - Accent6 2 12 4" xfId="10576"/>
    <cellStyle name="20% - Accent6 2 13" xfId="10577"/>
    <cellStyle name="20% - Accent6 2 13 2" xfId="10578"/>
    <cellStyle name="20% - Accent6 2 13 3" xfId="52050"/>
    <cellStyle name="20% - Accent6 2 14" xfId="10579"/>
    <cellStyle name="20% - Accent6 2 15" xfId="10580"/>
    <cellStyle name="20% - Accent6 2 16" xfId="60162"/>
    <cellStyle name="20% - Accent6 2 2" xfId="10581"/>
    <cellStyle name="20% - Accent6 2 2 10" xfId="10582"/>
    <cellStyle name="20% - Accent6 2 2 11" xfId="10583"/>
    <cellStyle name="20% - Accent6 2 2 12" xfId="60346"/>
    <cellStyle name="20% - Accent6 2 2 2" xfId="10584"/>
    <cellStyle name="20% - Accent6 2 2 2 10" xfId="10585"/>
    <cellStyle name="20% - Accent6 2 2 2 11" xfId="60714"/>
    <cellStyle name="20% - Accent6 2 2 2 2" xfId="10586"/>
    <cellStyle name="20% - Accent6 2 2 2 2 2" xfId="10587"/>
    <cellStyle name="20% - Accent6 2 2 2 2 2 2" xfId="10588"/>
    <cellStyle name="20% - Accent6 2 2 2 2 2 2 2" xfId="10589"/>
    <cellStyle name="20% - Accent6 2 2 2 2 2 2 2 2" xfId="10590"/>
    <cellStyle name="20% - Accent6 2 2 2 2 2 2 2 2 2" xfId="10591"/>
    <cellStyle name="20% - Accent6 2 2 2 2 2 2 2 2 3" xfId="52051"/>
    <cellStyle name="20% - Accent6 2 2 2 2 2 2 2 3" xfId="10592"/>
    <cellStyle name="20% - Accent6 2 2 2 2 2 2 2 4" xfId="10593"/>
    <cellStyle name="20% - Accent6 2 2 2 2 2 2 3" xfId="10594"/>
    <cellStyle name="20% - Accent6 2 2 2 2 2 2 3 2" xfId="10595"/>
    <cellStyle name="20% - Accent6 2 2 2 2 2 2 3 2 2" xfId="10596"/>
    <cellStyle name="20% - Accent6 2 2 2 2 2 2 3 2 3" xfId="52052"/>
    <cellStyle name="20% - Accent6 2 2 2 2 2 2 3 3" xfId="10597"/>
    <cellStyle name="20% - Accent6 2 2 2 2 2 2 3 4" xfId="10598"/>
    <cellStyle name="20% - Accent6 2 2 2 2 2 2 4" xfId="10599"/>
    <cellStyle name="20% - Accent6 2 2 2 2 2 2 4 2" xfId="10600"/>
    <cellStyle name="20% - Accent6 2 2 2 2 2 2 4 3" xfId="52053"/>
    <cellStyle name="20% - Accent6 2 2 2 2 2 2 5" xfId="10601"/>
    <cellStyle name="20% - Accent6 2 2 2 2 2 2 6" xfId="10602"/>
    <cellStyle name="20% - Accent6 2 2 2 2 2 3" xfId="10603"/>
    <cellStyle name="20% - Accent6 2 2 2 2 2 3 2" xfId="10604"/>
    <cellStyle name="20% - Accent6 2 2 2 2 2 3 2 2" xfId="10605"/>
    <cellStyle name="20% - Accent6 2 2 2 2 2 3 2 3" xfId="52054"/>
    <cellStyle name="20% - Accent6 2 2 2 2 2 3 3" xfId="10606"/>
    <cellStyle name="20% - Accent6 2 2 2 2 2 3 4" xfId="10607"/>
    <cellStyle name="20% - Accent6 2 2 2 2 2 4" xfId="10608"/>
    <cellStyle name="20% - Accent6 2 2 2 2 2 4 2" xfId="10609"/>
    <cellStyle name="20% - Accent6 2 2 2 2 2 4 2 2" xfId="10610"/>
    <cellStyle name="20% - Accent6 2 2 2 2 2 4 2 3" xfId="52055"/>
    <cellStyle name="20% - Accent6 2 2 2 2 2 4 3" xfId="10611"/>
    <cellStyle name="20% - Accent6 2 2 2 2 2 4 4" xfId="10612"/>
    <cellStyle name="20% - Accent6 2 2 2 2 2 5" xfId="10613"/>
    <cellStyle name="20% - Accent6 2 2 2 2 2 5 2" xfId="10614"/>
    <cellStyle name="20% - Accent6 2 2 2 2 2 5 3" xfId="52056"/>
    <cellStyle name="20% - Accent6 2 2 2 2 2 6" xfId="10615"/>
    <cellStyle name="20% - Accent6 2 2 2 2 2 7" xfId="10616"/>
    <cellStyle name="20% - Accent6 2 2 2 2 3" xfId="10617"/>
    <cellStyle name="20% - Accent6 2 2 2 2 3 2" xfId="10618"/>
    <cellStyle name="20% - Accent6 2 2 2 2 3 2 2" xfId="10619"/>
    <cellStyle name="20% - Accent6 2 2 2 2 3 2 2 2" xfId="10620"/>
    <cellStyle name="20% - Accent6 2 2 2 2 3 2 2 3" xfId="52057"/>
    <cellStyle name="20% - Accent6 2 2 2 2 3 2 3" xfId="10621"/>
    <cellStyle name="20% - Accent6 2 2 2 2 3 2 4" xfId="10622"/>
    <cellStyle name="20% - Accent6 2 2 2 2 3 3" xfId="10623"/>
    <cellStyle name="20% - Accent6 2 2 2 2 3 3 2" xfId="10624"/>
    <cellStyle name="20% - Accent6 2 2 2 2 3 3 2 2" xfId="10625"/>
    <cellStyle name="20% - Accent6 2 2 2 2 3 3 2 3" xfId="52058"/>
    <cellStyle name="20% - Accent6 2 2 2 2 3 3 3" xfId="10626"/>
    <cellStyle name="20% - Accent6 2 2 2 2 3 3 4" xfId="10627"/>
    <cellStyle name="20% - Accent6 2 2 2 2 3 4" xfId="10628"/>
    <cellStyle name="20% - Accent6 2 2 2 2 3 4 2" xfId="10629"/>
    <cellStyle name="20% - Accent6 2 2 2 2 3 4 3" xfId="52059"/>
    <cellStyle name="20% - Accent6 2 2 2 2 3 5" xfId="10630"/>
    <cellStyle name="20% - Accent6 2 2 2 2 3 6" xfId="10631"/>
    <cellStyle name="20% - Accent6 2 2 2 2 4" xfId="10632"/>
    <cellStyle name="20% - Accent6 2 2 2 2 4 2" xfId="10633"/>
    <cellStyle name="20% - Accent6 2 2 2 2 4 2 2" xfId="10634"/>
    <cellStyle name="20% - Accent6 2 2 2 2 4 2 3" xfId="52060"/>
    <cellStyle name="20% - Accent6 2 2 2 2 4 3" xfId="10635"/>
    <cellStyle name="20% - Accent6 2 2 2 2 4 4" xfId="10636"/>
    <cellStyle name="20% - Accent6 2 2 2 2 5" xfId="10637"/>
    <cellStyle name="20% - Accent6 2 2 2 2 5 2" xfId="10638"/>
    <cellStyle name="20% - Accent6 2 2 2 2 5 2 2" xfId="10639"/>
    <cellStyle name="20% - Accent6 2 2 2 2 5 2 3" xfId="52061"/>
    <cellStyle name="20% - Accent6 2 2 2 2 5 3" xfId="10640"/>
    <cellStyle name="20% - Accent6 2 2 2 2 5 4" xfId="10641"/>
    <cellStyle name="20% - Accent6 2 2 2 2 6" xfId="10642"/>
    <cellStyle name="20% - Accent6 2 2 2 2 6 2" xfId="10643"/>
    <cellStyle name="20% - Accent6 2 2 2 2 6 3" xfId="52062"/>
    <cellStyle name="20% - Accent6 2 2 2 2 7" xfId="10644"/>
    <cellStyle name="20% - Accent6 2 2 2 2 8" xfId="10645"/>
    <cellStyle name="20% - Accent6 2 2 2 3" xfId="10646"/>
    <cellStyle name="20% - Accent6 2 2 2 3 2" xfId="10647"/>
    <cellStyle name="20% - Accent6 2 2 2 3 2 2" xfId="10648"/>
    <cellStyle name="20% - Accent6 2 2 2 3 2 2 2" xfId="10649"/>
    <cellStyle name="20% - Accent6 2 2 2 3 2 2 2 2" xfId="10650"/>
    <cellStyle name="20% - Accent6 2 2 2 3 2 2 2 3" xfId="52063"/>
    <cellStyle name="20% - Accent6 2 2 2 3 2 2 3" xfId="10651"/>
    <cellStyle name="20% - Accent6 2 2 2 3 2 2 4" xfId="10652"/>
    <cellStyle name="20% - Accent6 2 2 2 3 2 3" xfId="10653"/>
    <cellStyle name="20% - Accent6 2 2 2 3 2 3 2" xfId="10654"/>
    <cellStyle name="20% - Accent6 2 2 2 3 2 3 2 2" xfId="10655"/>
    <cellStyle name="20% - Accent6 2 2 2 3 2 3 2 3" xfId="52064"/>
    <cellStyle name="20% - Accent6 2 2 2 3 2 3 3" xfId="10656"/>
    <cellStyle name="20% - Accent6 2 2 2 3 2 3 4" xfId="10657"/>
    <cellStyle name="20% - Accent6 2 2 2 3 2 4" xfId="10658"/>
    <cellStyle name="20% - Accent6 2 2 2 3 2 4 2" xfId="10659"/>
    <cellStyle name="20% - Accent6 2 2 2 3 2 4 3" xfId="52065"/>
    <cellStyle name="20% - Accent6 2 2 2 3 2 5" xfId="10660"/>
    <cellStyle name="20% - Accent6 2 2 2 3 2 6" xfId="10661"/>
    <cellStyle name="20% - Accent6 2 2 2 3 3" xfId="10662"/>
    <cellStyle name="20% - Accent6 2 2 2 3 3 2" xfId="10663"/>
    <cellStyle name="20% - Accent6 2 2 2 3 3 2 2" xfId="10664"/>
    <cellStyle name="20% - Accent6 2 2 2 3 3 2 3" xfId="52066"/>
    <cellStyle name="20% - Accent6 2 2 2 3 3 3" xfId="10665"/>
    <cellStyle name="20% - Accent6 2 2 2 3 3 4" xfId="10666"/>
    <cellStyle name="20% - Accent6 2 2 2 3 4" xfId="10667"/>
    <cellStyle name="20% - Accent6 2 2 2 3 4 2" xfId="10668"/>
    <cellStyle name="20% - Accent6 2 2 2 3 4 2 2" xfId="10669"/>
    <cellStyle name="20% - Accent6 2 2 2 3 4 2 3" xfId="52067"/>
    <cellStyle name="20% - Accent6 2 2 2 3 4 3" xfId="10670"/>
    <cellStyle name="20% - Accent6 2 2 2 3 4 4" xfId="10671"/>
    <cellStyle name="20% - Accent6 2 2 2 3 5" xfId="10672"/>
    <cellStyle name="20% - Accent6 2 2 2 3 5 2" xfId="10673"/>
    <cellStyle name="20% - Accent6 2 2 2 3 5 3" xfId="52068"/>
    <cellStyle name="20% - Accent6 2 2 2 3 6" xfId="10674"/>
    <cellStyle name="20% - Accent6 2 2 2 3 7" xfId="10675"/>
    <cellStyle name="20% - Accent6 2 2 2 4" xfId="10676"/>
    <cellStyle name="20% - Accent6 2 2 2 4 2" xfId="10677"/>
    <cellStyle name="20% - Accent6 2 2 2 4 2 2" xfId="10678"/>
    <cellStyle name="20% - Accent6 2 2 2 4 2 2 2" xfId="10679"/>
    <cellStyle name="20% - Accent6 2 2 2 4 2 2 3" xfId="52069"/>
    <cellStyle name="20% - Accent6 2 2 2 4 2 3" xfId="10680"/>
    <cellStyle name="20% - Accent6 2 2 2 4 2 4" xfId="10681"/>
    <cellStyle name="20% - Accent6 2 2 2 4 3" xfId="10682"/>
    <cellStyle name="20% - Accent6 2 2 2 4 3 2" xfId="10683"/>
    <cellStyle name="20% - Accent6 2 2 2 4 3 2 2" xfId="10684"/>
    <cellStyle name="20% - Accent6 2 2 2 4 3 2 3" xfId="52070"/>
    <cellStyle name="20% - Accent6 2 2 2 4 3 3" xfId="10685"/>
    <cellStyle name="20% - Accent6 2 2 2 4 3 4" xfId="10686"/>
    <cellStyle name="20% - Accent6 2 2 2 4 4" xfId="10687"/>
    <cellStyle name="20% - Accent6 2 2 2 4 4 2" xfId="10688"/>
    <cellStyle name="20% - Accent6 2 2 2 4 4 3" xfId="52071"/>
    <cellStyle name="20% - Accent6 2 2 2 4 5" xfId="10689"/>
    <cellStyle name="20% - Accent6 2 2 2 4 6" xfId="10690"/>
    <cellStyle name="20% - Accent6 2 2 2 5" xfId="10691"/>
    <cellStyle name="20% - Accent6 2 2 2 5 2" xfId="10692"/>
    <cellStyle name="20% - Accent6 2 2 2 5 2 2" xfId="10693"/>
    <cellStyle name="20% - Accent6 2 2 2 5 2 2 2" xfId="10694"/>
    <cellStyle name="20% - Accent6 2 2 2 5 2 2 3" xfId="52072"/>
    <cellStyle name="20% - Accent6 2 2 2 5 2 3" xfId="10695"/>
    <cellStyle name="20% - Accent6 2 2 2 5 2 4" xfId="10696"/>
    <cellStyle name="20% - Accent6 2 2 2 5 3" xfId="10697"/>
    <cellStyle name="20% - Accent6 2 2 2 5 3 2" xfId="10698"/>
    <cellStyle name="20% - Accent6 2 2 2 5 3 3" xfId="52073"/>
    <cellStyle name="20% - Accent6 2 2 2 5 4" xfId="10699"/>
    <cellStyle name="20% - Accent6 2 2 2 5 5" xfId="10700"/>
    <cellStyle name="20% - Accent6 2 2 2 6" xfId="10701"/>
    <cellStyle name="20% - Accent6 2 2 2 6 2" xfId="10702"/>
    <cellStyle name="20% - Accent6 2 2 2 6 2 2" xfId="10703"/>
    <cellStyle name="20% - Accent6 2 2 2 6 2 3" xfId="52074"/>
    <cellStyle name="20% - Accent6 2 2 2 6 3" xfId="10704"/>
    <cellStyle name="20% - Accent6 2 2 2 6 4" xfId="10705"/>
    <cellStyle name="20% - Accent6 2 2 2 7" xfId="10706"/>
    <cellStyle name="20% - Accent6 2 2 2 7 2" xfId="10707"/>
    <cellStyle name="20% - Accent6 2 2 2 7 2 2" xfId="10708"/>
    <cellStyle name="20% - Accent6 2 2 2 7 2 3" xfId="52075"/>
    <cellStyle name="20% - Accent6 2 2 2 7 3" xfId="10709"/>
    <cellStyle name="20% - Accent6 2 2 2 7 4" xfId="10710"/>
    <cellStyle name="20% - Accent6 2 2 2 8" xfId="10711"/>
    <cellStyle name="20% - Accent6 2 2 2 8 2" xfId="10712"/>
    <cellStyle name="20% - Accent6 2 2 2 8 3" xfId="52076"/>
    <cellStyle name="20% - Accent6 2 2 2 9" xfId="10713"/>
    <cellStyle name="20% - Accent6 2 2 3" xfId="10714"/>
    <cellStyle name="20% - Accent6 2 2 3 2" xfId="10715"/>
    <cellStyle name="20% - Accent6 2 2 3 2 2" xfId="10716"/>
    <cellStyle name="20% - Accent6 2 2 3 2 2 2" xfId="10717"/>
    <cellStyle name="20% - Accent6 2 2 3 2 2 2 2" xfId="10718"/>
    <cellStyle name="20% - Accent6 2 2 3 2 2 2 2 2" xfId="10719"/>
    <cellStyle name="20% - Accent6 2 2 3 2 2 2 2 3" xfId="52077"/>
    <cellStyle name="20% - Accent6 2 2 3 2 2 2 3" xfId="10720"/>
    <cellStyle name="20% - Accent6 2 2 3 2 2 2 4" xfId="10721"/>
    <cellStyle name="20% - Accent6 2 2 3 2 2 3" xfId="10722"/>
    <cellStyle name="20% - Accent6 2 2 3 2 2 3 2" xfId="10723"/>
    <cellStyle name="20% - Accent6 2 2 3 2 2 3 2 2" xfId="10724"/>
    <cellStyle name="20% - Accent6 2 2 3 2 2 3 2 3" xfId="52078"/>
    <cellStyle name="20% - Accent6 2 2 3 2 2 3 3" xfId="10725"/>
    <cellStyle name="20% - Accent6 2 2 3 2 2 3 4" xfId="10726"/>
    <cellStyle name="20% - Accent6 2 2 3 2 2 4" xfId="10727"/>
    <cellStyle name="20% - Accent6 2 2 3 2 2 4 2" xfId="10728"/>
    <cellStyle name="20% - Accent6 2 2 3 2 2 4 3" xfId="52079"/>
    <cellStyle name="20% - Accent6 2 2 3 2 2 5" xfId="10729"/>
    <cellStyle name="20% - Accent6 2 2 3 2 2 6" xfId="10730"/>
    <cellStyle name="20% - Accent6 2 2 3 2 3" xfId="10731"/>
    <cellStyle name="20% - Accent6 2 2 3 2 3 2" xfId="10732"/>
    <cellStyle name="20% - Accent6 2 2 3 2 3 2 2" xfId="10733"/>
    <cellStyle name="20% - Accent6 2 2 3 2 3 2 3" xfId="52080"/>
    <cellStyle name="20% - Accent6 2 2 3 2 3 3" xfId="10734"/>
    <cellStyle name="20% - Accent6 2 2 3 2 3 4" xfId="10735"/>
    <cellStyle name="20% - Accent6 2 2 3 2 4" xfId="10736"/>
    <cellStyle name="20% - Accent6 2 2 3 2 4 2" xfId="10737"/>
    <cellStyle name="20% - Accent6 2 2 3 2 4 2 2" xfId="10738"/>
    <cellStyle name="20% - Accent6 2 2 3 2 4 2 3" xfId="52081"/>
    <cellStyle name="20% - Accent6 2 2 3 2 4 3" xfId="10739"/>
    <cellStyle name="20% - Accent6 2 2 3 2 4 4" xfId="10740"/>
    <cellStyle name="20% - Accent6 2 2 3 2 5" xfId="10741"/>
    <cellStyle name="20% - Accent6 2 2 3 2 5 2" xfId="10742"/>
    <cellStyle name="20% - Accent6 2 2 3 2 5 3" xfId="52082"/>
    <cellStyle name="20% - Accent6 2 2 3 2 6" xfId="10743"/>
    <cellStyle name="20% - Accent6 2 2 3 2 7" xfId="10744"/>
    <cellStyle name="20% - Accent6 2 2 3 3" xfId="10745"/>
    <cellStyle name="20% - Accent6 2 2 3 3 2" xfId="10746"/>
    <cellStyle name="20% - Accent6 2 2 3 3 2 2" xfId="10747"/>
    <cellStyle name="20% - Accent6 2 2 3 3 2 2 2" xfId="10748"/>
    <cellStyle name="20% - Accent6 2 2 3 3 2 2 3" xfId="52083"/>
    <cellStyle name="20% - Accent6 2 2 3 3 2 3" xfId="10749"/>
    <cellStyle name="20% - Accent6 2 2 3 3 2 4" xfId="10750"/>
    <cellStyle name="20% - Accent6 2 2 3 3 3" xfId="10751"/>
    <cellStyle name="20% - Accent6 2 2 3 3 3 2" xfId="10752"/>
    <cellStyle name="20% - Accent6 2 2 3 3 3 2 2" xfId="10753"/>
    <cellStyle name="20% - Accent6 2 2 3 3 3 2 3" xfId="52084"/>
    <cellStyle name="20% - Accent6 2 2 3 3 3 3" xfId="10754"/>
    <cellStyle name="20% - Accent6 2 2 3 3 3 4" xfId="10755"/>
    <cellStyle name="20% - Accent6 2 2 3 3 4" xfId="10756"/>
    <cellStyle name="20% - Accent6 2 2 3 3 4 2" xfId="10757"/>
    <cellStyle name="20% - Accent6 2 2 3 3 4 3" xfId="52085"/>
    <cellStyle name="20% - Accent6 2 2 3 3 5" xfId="10758"/>
    <cellStyle name="20% - Accent6 2 2 3 3 6" xfId="10759"/>
    <cellStyle name="20% - Accent6 2 2 3 4" xfId="10760"/>
    <cellStyle name="20% - Accent6 2 2 3 4 2" xfId="10761"/>
    <cellStyle name="20% - Accent6 2 2 3 4 2 2" xfId="10762"/>
    <cellStyle name="20% - Accent6 2 2 3 4 2 2 2" xfId="10763"/>
    <cellStyle name="20% - Accent6 2 2 3 4 2 2 3" xfId="52086"/>
    <cellStyle name="20% - Accent6 2 2 3 4 2 3" xfId="10764"/>
    <cellStyle name="20% - Accent6 2 2 3 4 2 4" xfId="10765"/>
    <cellStyle name="20% - Accent6 2 2 3 4 3" xfId="10766"/>
    <cellStyle name="20% - Accent6 2 2 3 4 3 2" xfId="10767"/>
    <cellStyle name="20% - Accent6 2 2 3 4 3 3" xfId="52087"/>
    <cellStyle name="20% - Accent6 2 2 3 4 4" xfId="10768"/>
    <cellStyle name="20% - Accent6 2 2 3 4 5" xfId="10769"/>
    <cellStyle name="20% - Accent6 2 2 3 5" xfId="10770"/>
    <cellStyle name="20% - Accent6 2 2 3 5 2" xfId="10771"/>
    <cellStyle name="20% - Accent6 2 2 3 5 2 2" xfId="10772"/>
    <cellStyle name="20% - Accent6 2 2 3 5 2 3" xfId="52088"/>
    <cellStyle name="20% - Accent6 2 2 3 5 3" xfId="10773"/>
    <cellStyle name="20% - Accent6 2 2 3 5 4" xfId="10774"/>
    <cellStyle name="20% - Accent6 2 2 3 6" xfId="10775"/>
    <cellStyle name="20% - Accent6 2 2 3 6 2" xfId="10776"/>
    <cellStyle name="20% - Accent6 2 2 3 6 2 2" xfId="10777"/>
    <cellStyle name="20% - Accent6 2 2 3 6 2 3" xfId="52089"/>
    <cellStyle name="20% - Accent6 2 2 3 6 3" xfId="10778"/>
    <cellStyle name="20% - Accent6 2 2 3 6 4" xfId="10779"/>
    <cellStyle name="20% - Accent6 2 2 3 7" xfId="10780"/>
    <cellStyle name="20% - Accent6 2 2 3 7 2" xfId="10781"/>
    <cellStyle name="20% - Accent6 2 2 3 7 3" xfId="52090"/>
    <cellStyle name="20% - Accent6 2 2 3 8" xfId="10782"/>
    <cellStyle name="20% - Accent6 2 2 3 9" xfId="10783"/>
    <cellStyle name="20% - Accent6 2 2 4" xfId="10784"/>
    <cellStyle name="20% - Accent6 2 2 4 2" xfId="10785"/>
    <cellStyle name="20% - Accent6 2 2 4 2 2" xfId="10786"/>
    <cellStyle name="20% - Accent6 2 2 4 2 2 2" xfId="10787"/>
    <cellStyle name="20% - Accent6 2 2 4 2 2 2 2" xfId="10788"/>
    <cellStyle name="20% - Accent6 2 2 4 2 2 2 3" xfId="52091"/>
    <cellStyle name="20% - Accent6 2 2 4 2 2 3" xfId="10789"/>
    <cellStyle name="20% - Accent6 2 2 4 2 2 4" xfId="10790"/>
    <cellStyle name="20% - Accent6 2 2 4 2 3" xfId="10791"/>
    <cellStyle name="20% - Accent6 2 2 4 2 3 2" xfId="10792"/>
    <cellStyle name="20% - Accent6 2 2 4 2 3 2 2" xfId="10793"/>
    <cellStyle name="20% - Accent6 2 2 4 2 3 2 3" xfId="52092"/>
    <cellStyle name="20% - Accent6 2 2 4 2 3 3" xfId="10794"/>
    <cellStyle name="20% - Accent6 2 2 4 2 3 4" xfId="10795"/>
    <cellStyle name="20% - Accent6 2 2 4 2 4" xfId="10796"/>
    <cellStyle name="20% - Accent6 2 2 4 2 4 2" xfId="10797"/>
    <cellStyle name="20% - Accent6 2 2 4 2 4 3" xfId="52093"/>
    <cellStyle name="20% - Accent6 2 2 4 2 5" xfId="10798"/>
    <cellStyle name="20% - Accent6 2 2 4 2 6" xfId="10799"/>
    <cellStyle name="20% - Accent6 2 2 4 3" xfId="10800"/>
    <cellStyle name="20% - Accent6 2 2 4 3 2" xfId="10801"/>
    <cellStyle name="20% - Accent6 2 2 4 3 2 2" xfId="10802"/>
    <cellStyle name="20% - Accent6 2 2 4 3 2 3" xfId="52094"/>
    <cellStyle name="20% - Accent6 2 2 4 3 3" xfId="10803"/>
    <cellStyle name="20% - Accent6 2 2 4 3 4" xfId="10804"/>
    <cellStyle name="20% - Accent6 2 2 4 4" xfId="10805"/>
    <cellStyle name="20% - Accent6 2 2 4 4 2" xfId="10806"/>
    <cellStyle name="20% - Accent6 2 2 4 4 2 2" xfId="10807"/>
    <cellStyle name="20% - Accent6 2 2 4 4 2 3" xfId="52095"/>
    <cellStyle name="20% - Accent6 2 2 4 4 3" xfId="10808"/>
    <cellStyle name="20% - Accent6 2 2 4 4 4" xfId="10809"/>
    <cellStyle name="20% - Accent6 2 2 4 5" xfId="10810"/>
    <cellStyle name="20% - Accent6 2 2 4 5 2" xfId="10811"/>
    <cellStyle name="20% - Accent6 2 2 4 5 3" xfId="52096"/>
    <cellStyle name="20% - Accent6 2 2 4 6" xfId="10812"/>
    <cellStyle name="20% - Accent6 2 2 4 7" xfId="10813"/>
    <cellStyle name="20% - Accent6 2 2 5" xfId="10814"/>
    <cellStyle name="20% - Accent6 2 2 5 2" xfId="10815"/>
    <cellStyle name="20% - Accent6 2 2 5 2 2" xfId="10816"/>
    <cellStyle name="20% - Accent6 2 2 5 2 2 2" xfId="10817"/>
    <cellStyle name="20% - Accent6 2 2 5 2 2 3" xfId="52097"/>
    <cellStyle name="20% - Accent6 2 2 5 2 3" xfId="10818"/>
    <cellStyle name="20% - Accent6 2 2 5 2 4" xfId="10819"/>
    <cellStyle name="20% - Accent6 2 2 5 3" xfId="10820"/>
    <cellStyle name="20% - Accent6 2 2 5 3 2" xfId="10821"/>
    <cellStyle name="20% - Accent6 2 2 5 3 2 2" xfId="10822"/>
    <cellStyle name="20% - Accent6 2 2 5 3 2 3" xfId="52098"/>
    <cellStyle name="20% - Accent6 2 2 5 3 3" xfId="10823"/>
    <cellStyle name="20% - Accent6 2 2 5 3 4" xfId="10824"/>
    <cellStyle name="20% - Accent6 2 2 5 4" xfId="10825"/>
    <cellStyle name="20% - Accent6 2 2 5 4 2" xfId="10826"/>
    <cellStyle name="20% - Accent6 2 2 5 4 3" xfId="52099"/>
    <cellStyle name="20% - Accent6 2 2 5 5" xfId="10827"/>
    <cellStyle name="20% - Accent6 2 2 5 6" xfId="10828"/>
    <cellStyle name="20% - Accent6 2 2 6" xfId="10829"/>
    <cellStyle name="20% - Accent6 2 2 6 2" xfId="10830"/>
    <cellStyle name="20% - Accent6 2 2 6 2 2" xfId="10831"/>
    <cellStyle name="20% - Accent6 2 2 6 2 2 2" xfId="10832"/>
    <cellStyle name="20% - Accent6 2 2 6 2 2 3" xfId="52100"/>
    <cellStyle name="20% - Accent6 2 2 6 2 3" xfId="10833"/>
    <cellStyle name="20% - Accent6 2 2 6 2 4" xfId="10834"/>
    <cellStyle name="20% - Accent6 2 2 6 3" xfId="10835"/>
    <cellStyle name="20% - Accent6 2 2 6 3 2" xfId="10836"/>
    <cellStyle name="20% - Accent6 2 2 6 3 3" xfId="52101"/>
    <cellStyle name="20% - Accent6 2 2 6 4" xfId="10837"/>
    <cellStyle name="20% - Accent6 2 2 6 5" xfId="10838"/>
    <cellStyle name="20% - Accent6 2 2 7" xfId="10839"/>
    <cellStyle name="20% - Accent6 2 2 7 2" xfId="10840"/>
    <cellStyle name="20% - Accent6 2 2 7 2 2" xfId="10841"/>
    <cellStyle name="20% - Accent6 2 2 7 2 3" xfId="52102"/>
    <cellStyle name="20% - Accent6 2 2 7 3" xfId="10842"/>
    <cellStyle name="20% - Accent6 2 2 7 4" xfId="10843"/>
    <cellStyle name="20% - Accent6 2 2 8" xfId="10844"/>
    <cellStyle name="20% - Accent6 2 2 8 2" xfId="10845"/>
    <cellStyle name="20% - Accent6 2 2 8 2 2" xfId="10846"/>
    <cellStyle name="20% - Accent6 2 2 8 2 3" xfId="52103"/>
    <cellStyle name="20% - Accent6 2 2 8 3" xfId="10847"/>
    <cellStyle name="20% - Accent6 2 2 8 4" xfId="10848"/>
    <cellStyle name="20% - Accent6 2 2 9" xfId="10849"/>
    <cellStyle name="20% - Accent6 2 2 9 2" xfId="10850"/>
    <cellStyle name="20% - Accent6 2 2 9 3" xfId="52104"/>
    <cellStyle name="20% - Accent6 2 3" xfId="10851"/>
    <cellStyle name="20% - Accent6 2 3 10" xfId="10852"/>
    <cellStyle name="20% - Accent6 2 3 11" xfId="10853"/>
    <cellStyle name="20% - Accent6 2 3 12" xfId="60531"/>
    <cellStyle name="20% - Accent6 2 3 2" xfId="10854"/>
    <cellStyle name="20% - Accent6 2 3 2 10" xfId="10855"/>
    <cellStyle name="20% - Accent6 2 3 2 2" xfId="10856"/>
    <cellStyle name="20% - Accent6 2 3 2 2 2" xfId="10857"/>
    <cellStyle name="20% - Accent6 2 3 2 2 2 2" xfId="10858"/>
    <cellStyle name="20% - Accent6 2 3 2 2 2 2 2" xfId="10859"/>
    <cellStyle name="20% - Accent6 2 3 2 2 2 2 2 2" xfId="10860"/>
    <cellStyle name="20% - Accent6 2 3 2 2 2 2 2 2 2" xfId="10861"/>
    <cellStyle name="20% - Accent6 2 3 2 2 2 2 2 2 3" xfId="52105"/>
    <cellStyle name="20% - Accent6 2 3 2 2 2 2 2 3" xfId="10862"/>
    <cellStyle name="20% - Accent6 2 3 2 2 2 2 2 4" xfId="10863"/>
    <cellStyle name="20% - Accent6 2 3 2 2 2 2 3" xfId="10864"/>
    <cellStyle name="20% - Accent6 2 3 2 2 2 2 3 2" xfId="10865"/>
    <cellStyle name="20% - Accent6 2 3 2 2 2 2 3 2 2" xfId="10866"/>
    <cellStyle name="20% - Accent6 2 3 2 2 2 2 3 2 3" xfId="52106"/>
    <cellStyle name="20% - Accent6 2 3 2 2 2 2 3 3" xfId="10867"/>
    <cellStyle name="20% - Accent6 2 3 2 2 2 2 3 4" xfId="10868"/>
    <cellStyle name="20% - Accent6 2 3 2 2 2 2 4" xfId="10869"/>
    <cellStyle name="20% - Accent6 2 3 2 2 2 2 4 2" xfId="10870"/>
    <cellStyle name="20% - Accent6 2 3 2 2 2 2 4 3" xfId="52107"/>
    <cellStyle name="20% - Accent6 2 3 2 2 2 2 5" xfId="10871"/>
    <cellStyle name="20% - Accent6 2 3 2 2 2 2 6" xfId="10872"/>
    <cellStyle name="20% - Accent6 2 3 2 2 2 3" xfId="10873"/>
    <cellStyle name="20% - Accent6 2 3 2 2 2 3 2" xfId="10874"/>
    <cellStyle name="20% - Accent6 2 3 2 2 2 3 2 2" xfId="10875"/>
    <cellStyle name="20% - Accent6 2 3 2 2 2 3 2 3" xfId="52108"/>
    <cellStyle name="20% - Accent6 2 3 2 2 2 3 3" xfId="10876"/>
    <cellStyle name="20% - Accent6 2 3 2 2 2 3 4" xfId="10877"/>
    <cellStyle name="20% - Accent6 2 3 2 2 2 4" xfId="10878"/>
    <cellStyle name="20% - Accent6 2 3 2 2 2 4 2" xfId="10879"/>
    <cellStyle name="20% - Accent6 2 3 2 2 2 4 2 2" xfId="10880"/>
    <cellStyle name="20% - Accent6 2 3 2 2 2 4 2 3" xfId="52109"/>
    <cellStyle name="20% - Accent6 2 3 2 2 2 4 3" xfId="10881"/>
    <cellStyle name="20% - Accent6 2 3 2 2 2 4 4" xfId="10882"/>
    <cellStyle name="20% - Accent6 2 3 2 2 2 5" xfId="10883"/>
    <cellStyle name="20% - Accent6 2 3 2 2 2 5 2" xfId="10884"/>
    <cellStyle name="20% - Accent6 2 3 2 2 2 5 3" xfId="52110"/>
    <cellStyle name="20% - Accent6 2 3 2 2 2 6" xfId="10885"/>
    <cellStyle name="20% - Accent6 2 3 2 2 2 7" xfId="10886"/>
    <cellStyle name="20% - Accent6 2 3 2 2 3" xfId="10887"/>
    <cellStyle name="20% - Accent6 2 3 2 2 3 2" xfId="10888"/>
    <cellStyle name="20% - Accent6 2 3 2 2 3 2 2" xfId="10889"/>
    <cellStyle name="20% - Accent6 2 3 2 2 3 2 2 2" xfId="10890"/>
    <cellStyle name="20% - Accent6 2 3 2 2 3 2 2 3" xfId="52111"/>
    <cellStyle name="20% - Accent6 2 3 2 2 3 2 3" xfId="10891"/>
    <cellStyle name="20% - Accent6 2 3 2 2 3 2 4" xfId="10892"/>
    <cellStyle name="20% - Accent6 2 3 2 2 3 3" xfId="10893"/>
    <cellStyle name="20% - Accent6 2 3 2 2 3 3 2" xfId="10894"/>
    <cellStyle name="20% - Accent6 2 3 2 2 3 3 2 2" xfId="10895"/>
    <cellStyle name="20% - Accent6 2 3 2 2 3 3 2 3" xfId="52112"/>
    <cellStyle name="20% - Accent6 2 3 2 2 3 3 3" xfId="10896"/>
    <cellStyle name="20% - Accent6 2 3 2 2 3 3 4" xfId="10897"/>
    <cellStyle name="20% - Accent6 2 3 2 2 3 4" xfId="10898"/>
    <cellStyle name="20% - Accent6 2 3 2 2 3 4 2" xfId="10899"/>
    <cellStyle name="20% - Accent6 2 3 2 2 3 4 3" xfId="52113"/>
    <cellStyle name="20% - Accent6 2 3 2 2 3 5" xfId="10900"/>
    <cellStyle name="20% - Accent6 2 3 2 2 3 6" xfId="10901"/>
    <cellStyle name="20% - Accent6 2 3 2 2 4" xfId="10902"/>
    <cellStyle name="20% - Accent6 2 3 2 2 4 2" xfId="10903"/>
    <cellStyle name="20% - Accent6 2 3 2 2 4 2 2" xfId="10904"/>
    <cellStyle name="20% - Accent6 2 3 2 2 4 2 3" xfId="52114"/>
    <cellStyle name="20% - Accent6 2 3 2 2 4 3" xfId="10905"/>
    <cellStyle name="20% - Accent6 2 3 2 2 4 4" xfId="10906"/>
    <cellStyle name="20% - Accent6 2 3 2 2 5" xfId="10907"/>
    <cellStyle name="20% - Accent6 2 3 2 2 5 2" xfId="10908"/>
    <cellStyle name="20% - Accent6 2 3 2 2 5 2 2" xfId="10909"/>
    <cellStyle name="20% - Accent6 2 3 2 2 5 2 3" xfId="52115"/>
    <cellStyle name="20% - Accent6 2 3 2 2 5 3" xfId="10910"/>
    <cellStyle name="20% - Accent6 2 3 2 2 5 4" xfId="10911"/>
    <cellStyle name="20% - Accent6 2 3 2 2 6" xfId="10912"/>
    <cellStyle name="20% - Accent6 2 3 2 2 6 2" xfId="10913"/>
    <cellStyle name="20% - Accent6 2 3 2 2 6 3" xfId="52116"/>
    <cellStyle name="20% - Accent6 2 3 2 2 7" xfId="10914"/>
    <cellStyle name="20% - Accent6 2 3 2 2 8" xfId="10915"/>
    <cellStyle name="20% - Accent6 2 3 2 3" xfId="10916"/>
    <cellStyle name="20% - Accent6 2 3 2 3 2" xfId="10917"/>
    <cellStyle name="20% - Accent6 2 3 2 3 2 2" xfId="10918"/>
    <cellStyle name="20% - Accent6 2 3 2 3 2 2 2" xfId="10919"/>
    <cellStyle name="20% - Accent6 2 3 2 3 2 2 2 2" xfId="10920"/>
    <cellStyle name="20% - Accent6 2 3 2 3 2 2 2 3" xfId="52117"/>
    <cellStyle name="20% - Accent6 2 3 2 3 2 2 3" xfId="10921"/>
    <cellStyle name="20% - Accent6 2 3 2 3 2 2 4" xfId="10922"/>
    <cellStyle name="20% - Accent6 2 3 2 3 2 3" xfId="10923"/>
    <cellStyle name="20% - Accent6 2 3 2 3 2 3 2" xfId="10924"/>
    <cellStyle name="20% - Accent6 2 3 2 3 2 3 2 2" xfId="10925"/>
    <cellStyle name="20% - Accent6 2 3 2 3 2 3 2 3" xfId="52118"/>
    <cellStyle name="20% - Accent6 2 3 2 3 2 3 3" xfId="10926"/>
    <cellStyle name="20% - Accent6 2 3 2 3 2 3 4" xfId="10927"/>
    <cellStyle name="20% - Accent6 2 3 2 3 2 4" xfId="10928"/>
    <cellStyle name="20% - Accent6 2 3 2 3 2 4 2" xfId="10929"/>
    <cellStyle name="20% - Accent6 2 3 2 3 2 4 3" xfId="52119"/>
    <cellStyle name="20% - Accent6 2 3 2 3 2 5" xfId="10930"/>
    <cellStyle name="20% - Accent6 2 3 2 3 2 6" xfId="10931"/>
    <cellStyle name="20% - Accent6 2 3 2 3 3" xfId="10932"/>
    <cellStyle name="20% - Accent6 2 3 2 3 3 2" xfId="10933"/>
    <cellStyle name="20% - Accent6 2 3 2 3 3 2 2" xfId="10934"/>
    <cellStyle name="20% - Accent6 2 3 2 3 3 2 3" xfId="52120"/>
    <cellStyle name="20% - Accent6 2 3 2 3 3 3" xfId="10935"/>
    <cellStyle name="20% - Accent6 2 3 2 3 3 4" xfId="10936"/>
    <cellStyle name="20% - Accent6 2 3 2 3 4" xfId="10937"/>
    <cellStyle name="20% - Accent6 2 3 2 3 4 2" xfId="10938"/>
    <cellStyle name="20% - Accent6 2 3 2 3 4 2 2" xfId="10939"/>
    <cellStyle name="20% - Accent6 2 3 2 3 4 2 3" xfId="52121"/>
    <cellStyle name="20% - Accent6 2 3 2 3 4 3" xfId="10940"/>
    <cellStyle name="20% - Accent6 2 3 2 3 4 4" xfId="10941"/>
    <cellStyle name="20% - Accent6 2 3 2 3 5" xfId="10942"/>
    <cellStyle name="20% - Accent6 2 3 2 3 5 2" xfId="10943"/>
    <cellStyle name="20% - Accent6 2 3 2 3 5 3" xfId="52122"/>
    <cellStyle name="20% - Accent6 2 3 2 3 6" xfId="10944"/>
    <cellStyle name="20% - Accent6 2 3 2 3 7" xfId="10945"/>
    <cellStyle name="20% - Accent6 2 3 2 4" xfId="10946"/>
    <cellStyle name="20% - Accent6 2 3 2 4 2" xfId="10947"/>
    <cellStyle name="20% - Accent6 2 3 2 4 2 2" xfId="10948"/>
    <cellStyle name="20% - Accent6 2 3 2 4 2 2 2" xfId="10949"/>
    <cellStyle name="20% - Accent6 2 3 2 4 2 2 3" xfId="52123"/>
    <cellStyle name="20% - Accent6 2 3 2 4 2 3" xfId="10950"/>
    <cellStyle name="20% - Accent6 2 3 2 4 2 4" xfId="10951"/>
    <cellStyle name="20% - Accent6 2 3 2 4 3" xfId="10952"/>
    <cellStyle name="20% - Accent6 2 3 2 4 3 2" xfId="10953"/>
    <cellStyle name="20% - Accent6 2 3 2 4 3 2 2" xfId="10954"/>
    <cellStyle name="20% - Accent6 2 3 2 4 3 2 3" xfId="52124"/>
    <cellStyle name="20% - Accent6 2 3 2 4 3 3" xfId="10955"/>
    <cellStyle name="20% - Accent6 2 3 2 4 3 4" xfId="10956"/>
    <cellStyle name="20% - Accent6 2 3 2 4 4" xfId="10957"/>
    <cellStyle name="20% - Accent6 2 3 2 4 4 2" xfId="10958"/>
    <cellStyle name="20% - Accent6 2 3 2 4 4 3" xfId="52125"/>
    <cellStyle name="20% - Accent6 2 3 2 4 5" xfId="10959"/>
    <cellStyle name="20% - Accent6 2 3 2 4 6" xfId="10960"/>
    <cellStyle name="20% - Accent6 2 3 2 5" xfId="10961"/>
    <cellStyle name="20% - Accent6 2 3 2 5 2" xfId="10962"/>
    <cellStyle name="20% - Accent6 2 3 2 5 2 2" xfId="10963"/>
    <cellStyle name="20% - Accent6 2 3 2 5 2 2 2" xfId="10964"/>
    <cellStyle name="20% - Accent6 2 3 2 5 2 2 3" xfId="52126"/>
    <cellStyle name="20% - Accent6 2 3 2 5 2 3" xfId="10965"/>
    <cellStyle name="20% - Accent6 2 3 2 5 2 4" xfId="10966"/>
    <cellStyle name="20% - Accent6 2 3 2 5 3" xfId="10967"/>
    <cellStyle name="20% - Accent6 2 3 2 5 3 2" xfId="10968"/>
    <cellStyle name="20% - Accent6 2 3 2 5 3 3" xfId="52127"/>
    <cellStyle name="20% - Accent6 2 3 2 5 4" xfId="10969"/>
    <cellStyle name="20% - Accent6 2 3 2 5 5" xfId="10970"/>
    <cellStyle name="20% - Accent6 2 3 2 6" xfId="10971"/>
    <cellStyle name="20% - Accent6 2 3 2 6 2" xfId="10972"/>
    <cellStyle name="20% - Accent6 2 3 2 6 2 2" xfId="10973"/>
    <cellStyle name="20% - Accent6 2 3 2 6 2 3" xfId="52128"/>
    <cellStyle name="20% - Accent6 2 3 2 6 3" xfId="10974"/>
    <cellStyle name="20% - Accent6 2 3 2 6 4" xfId="10975"/>
    <cellStyle name="20% - Accent6 2 3 2 7" xfId="10976"/>
    <cellStyle name="20% - Accent6 2 3 2 7 2" xfId="10977"/>
    <cellStyle name="20% - Accent6 2 3 2 7 2 2" xfId="10978"/>
    <cellStyle name="20% - Accent6 2 3 2 7 2 3" xfId="52129"/>
    <cellStyle name="20% - Accent6 2 3 2 7 3" xfId="10979"/>
    <cellStyle name="20% - Accent6 2 3 2 7 4" xfId="10980"/>
    <cellStyle name="20% - Accent6 2 3 2 8" xfId="10981"/>
    <cellStyle name="20% - Accent6 2 3 2 8 2" xfId="10982"/>
    <cellStyle name="20% - Accent6 2 3 2 8 3" xfId="52130"/>
    <cellStyle name="20% - Accent6 2 3 2 9" xfId="10983"/>
    <cellStyle name="20% - Accent6 2 3 3" xfId="10984"/>
    <cellStyle name="20% - Accent6 2 3 3 2" xfId="10985"/>
    <cellStyle name="20% - Accent6 2 3 3 2 2" xfId="10986"/>
    <cellStyle name="20% - Accent6 2 3 3 2 2 2" xfId="10987"/>
    <cellStyle name="20% - Accent6 2 3 3 2 2 2 2" xfId="10988"/>
    <cellStyle name="20% - Accent6 2 3 3 2 2 2 2 2" xfId="10989"/>
    <cellStyle name="20% - Accent6 2 3 3 2 2 2 2 3" xfId="52131"/>
    <cellStyle name="20% - Accent6 2 3 3 2 2 2 3" xfId="10990"/>
    <cellStyle name="20% - Accent6 2 3 3 2 2 2 4" xfId="10991"/>
    <cellStyle name="20% - Accent6 2 3 3 2 2 3" xfId="10992"/>
    <cellStyle name="20% - Accent6 2 3 3 2 2 3 2" xfId="10993"/>
    <cellStyle name="20% - Accent6 2 3 3 2 2 3 2 2" xfId="10994"/>
    <cellStyle name="20% - Accent6 2 3 3 2 2 3 2 3" xfId="52132"/>
    <cellStyle name="20% - Accent6 2 3 3 2 2 3 3" xfId="10995"/>
    <cellStyle name="20% - Accent6 2 3 3 2 2 3 4" xfId="10996"/>
    <cellStyle name="20% - Accent6 2 3 3 2 2 4" xfId="10997"/>
    <cellStyle name="20% - Accent6 2 3 3 2 2 4 2" xfId="10998"/>
    <cellStyle name="20% - Accent6 2 3 3 2 2 4 3" xfId="52133"/>
    <cellStyle name="20% - Accent6 2 3 3 2 2 5" xfId="10999"/>
    <cellStyle name="20% - Accent6 2 3 3 2 2 6" xfId="11000"/>
    <cellStyle name="20% - Accent6 2 3 3 2 3" xfId="11001"/>
    <cellStyle name="20% - Accent6 2 3 3 2 3 2" xfId="11002"/>
    <cellStyle name="20% - Accent6 2 3 3 2 3 2 2" xfId="11003"/>
    <cellStyle name="20% - Accent6 2 3 3 2 3 2 3" xfId="52134"/>
    <cellStyle name="20% - Accent6 2 3 3 2 3 3" xfId="11004"/>
    <cellStyle name="20% - Accent6 2 3 3 2 3 4" xfId="11005"/>
    <cellStyle name="20% - Accent6 2 3 3 2 4" xfId="11006"/>
    <cellStyle name="20% - Accent6 2 3 3 2 4 2" xfId="11007"/>
    <cellStyle name="20% - Accent6 2 3 3 2 4 2 2" xfId="11008"/>
    <cellStyle name="20% - Accent6 2 3 3 2 4 2 3" xfId="52135"/>
    <cellStyle name="20% - Accent6 2 3 3 2 4 3" xfId="11009"/>
    <cellStyle name="20% - Accent6 2 3 3 2 4 4" xfId="11010"/>
    <cellStyle name="20% - Accent6 2 3 3 2 5" xfId="11011"/>
    <cellStyle name="20% - Accent6 2 3 3 2 5 2" xfId="11012"/>
    <cellStyle name="20% - Accent6 2 3 3 2 5 3" xfId="52136"/>
    <cellStyle name="20% - Accent6 2 3 3 2 6" xfId="11013"/>
    <cellStyle name="20% - Accent6 2 3 3 2 7" xfId="11014"/>
    <cellStyle name="20% - Accent6 2 3 3 3" xfId="11015"/>
    <cellStyle name="20% - Accent6 2 3 3 3 2" xfId="11016"/>
    <cellStyle name="20% - Accent6 2 3 3 3 2 2" xfId="11017"/>
    <cellStyle name="20% - Accent6 2 3 3 3 2 2 2" xfId="11018"/>
    <cellStyle name="20% - Accent6 2 3 3 3 2 2 3" xfId="52137"/>
    <cellStyle name="20% - Accent6 2 3 3 3 2 3" xfId="11019"/>
    <cellStyle name="20% - Accent6 2 3 3 3 2 4" xfId="11020"/>
    <cellStyle name="20% - Accent6 2 3 3 3 3" xfId="11021"/>
    <cellStyle name="20% - Accent6 2 3 3 3 3 2" xfId="11022"/>
    <cellStyle name="20% - Accent6 2 3 3 3 3 2 2" xfId="11023"/>
    <cellStyle name="20% - Accent6 2 3 3 3 3 2 3" xfId="52138"/>
    <cellStyle name="20% - Accent6 2 3 3 3 3 3" xfId="11024"/>
    <cellStyle name="20% - Accent6 2 3 3 3 3 4" xfId="11025"/>
    <cellStyle name="20% - Accent6 2 3 3 3 4" xfId="11026"/>
    <cellStyle name="20% - Accent6 2 3 3 3 4 2" xfId="11027"/>
    <cellStyle name="20% - Accent6 2 3 3 3 4 3" xfId="52139"/>
    <cellStyle name="20% - Accent6 2 3 3 3 5" xfId="11028"/>
    <cellStyle name="20% - Accent6 2 3 3 3 6" xfId="11029"/>
    <cellStyle name="20% - Accent6 2 3 3 4" xfId="11030"/>
    <cellStyle name="20% - Accent6 2 3 3 4 2" xfId="11031"/>
    <cellStyle name="20% - Accent6 2 3 3 4 2 2" xfId="11032"/>
    <cellStyle name="20% - Accent6 2 3 3 4 2 3" xfId="52140"/>
    <cellStyle name="20% - Accent6 2 3 3 4 3" xfId="11033"/>
    <cellStyle name="20% - Accent6 2 3 3 4 4" xfId="11034"/>
    <cellStyle name="20% - Accent6 2 3 3 5" xfId="11035"/>
    <cellStyle name="20% - Accent6 2 3 3 5 2" xfId="11036"/>
    <cellStyle name="20% - Accent6 2 3 3 5 2 2" xfId="11037"/>
    <cellStyle name="20% - Accent6 2 3 3 5 2 3" xfId="52141"/>
    <cellStyle name="20% - Accent6 2 3 3 5 3" xfId="11038"/>
    <cellStyle name="20% - Accent6 2 3 3 5 4" xfId="11039"/>
    <cellStyle name="20% - Accent6 2 3 3 6" xfId="11040"/>
    <cellStyle name="20% - Accent6 2 3 3 6 2" xfId="11041"/>
    <cellStyle name="20% - Accent6 2 3 3 6 3" xfId="52142"/>
    <cellStyle name="20% - Accent6 2 3 3 7" xfId="11042"/>
    <cellStyle name="20% - Accent6 2 3 3 8" xfId="11043"/>
    <cellStyle name="20% - Accent6 2 3 4" xfId="11044"/>
    <cellStyle name="20% - Accent6 2 3 4 2" xfId="11045"/>
    <cellStyle name="20% - Accent6 2 3 4 2 2" xfId="11046"/>
    <cellStyle name="20% - Accent6 2 3 4 2 2 2" xfId="11047"/>
    <cellStyle name="20% - Accent6 2 3 4 2 2 2 2" xfId="11048"/>
    <cellStyle name="20% - Accent6 2 3 4 2 2 2 3" xfId="52143"/>
    <cellStyle name="20% - Accent6 2 3 4 2 2 3" xfId="11049"/>
    <cellStyle name="20% - Accent6 2 3 4 2 2 4" xfId="11050"/>
    <cellStyle name="20% - Accent6 2 3 4 2 3" xfId="11051"/>
    <cellStyle name="20% - Accent6 2 3 4 2 3 2" xfId="11052"/>
    <cellStyle name="20% - Accent6 2 3 4 2 3 2 2" xfId="11053"/>
    <cellStyle name="20% - Accent6 2 3 4 2 3 2 3" xfId="52144"/>
    <cellStyle name="20% - Accent6 2 3 4 2 3 3" xfId="11054"/>
    <cellStyle name="20% - Accent6 2 3 4 2 3 4" xfId="11055"/>
    <cellStyle name="20% - Accent6 2 3 4 2 4" xfId="11056"/>
    <cellStyle name="20% - Accent6 2 3 4 2 4 2" xfId="11057"/>
    <cellStyle name="20% - Accent6 2 3 4 2 4 3" xfId="52145"/>
    <cellStyle name="20% - Accent6 2 3 4 2 5" xfId="11058"/>
    <cellStyle name="20% - Accent6 2 3 4 2 6" xfId="11059"/>
    <cellStyle name="20% - Accent6 2 3 4 3" xfId="11060"/>
    <cellStyle name="20% - Accent6 2 3 4 3 2" xfId="11061"/>
    <cellStyle name="20% - Accent6 2 3 4 3 2 2" xfId="11062"/>
    <cellStyle name="20% - Accent6 2 3 4 3 2 3" xfId="52146"/>
    <cellStyle name="20% - Accent6 2 3 4 3 3" xfId="11063"/>
    <cellStyle name="20% - Accent6 2 3 4 3 4" xfId="11064"/>
    <cellStyle name="20% - Accent6 2 3 4 4" xfId="11065"/>
    <cellStyle name="20% - Accent6 2 3 4 4 2" xfId="11066"/>
    <cellStyle name="20% - Accent6 2 3 4 4 2 2" xfId="11067"/>
    <cellStyle name="20% - Accent6 2 3 4 4 2 3" xfId="52147"/>
    <cellStyle name="20% - Accent6 2 3 4 4 3" xfId="11068"/>
    <cellStyle name="20% - Accent6 2 3 4 4 4" xfId="11069"/>
    <cellStyle name="20% - Accent6 2 3 4 5" xfId="11070"/>
    <cellStyle name="20% - Accent6 2 3 4 5 2" xfId="11071"/>
    <cellStyle name="20% - Accent6 2 3 4 5 3" xfId="52148"/>
    <cellStyle name="20% - Accent6 2 3 4 6" xfId="11072"/>
    <cellStyle name="20% - Accent6 2 3 4 7" xfId="11073"/>
    <cellStyle name="20% - Accent6 2 3 5" xfId="11074"/>
    <cellStyle name="20% - Accent6 2 3 5 2" xfId="11075"/>
    <cellStyle name="20% - Accent6 2 3 5 2 2" xfId="11076"/>
    <cellStyle name="20% - Accent6 2 3 5 2 2 2" xfId="11077"/>
    <cellStyle name="20% - Accent6 2 3 5 2 2 3" xfId="52149"/>
    <cellStyle name="20% - Accent6 2 3 5 2 3" xfId="11078"/>
    <cellStyle name="20% - Accent6 2 3 5 2 4" xfId="11079"/>
    <cellStyle name="20% - Accent6 2 3 5 3" xfId="11080"/>
    <cellStyle name="20% - Accent6 2 3 5 3 2" xfId="11081"/>
    <cellStyle name="20% - Accent6 2 3 5 3 2 2" xfId="11082"/>
    <cellStyle name="20% - Accent6 2 3 5 3 2 3" xfId="52150"/>
    <cellStyle name="20% - Accent6 2 3 5 3 3" xfId="11083"/>
    <cellStyle name="20% - Accent6 2 3 5 3 4" xfId="11084"/>
    <cellStyle name="20% - Accent6 2 3 5 4" xfId="11085"/>
    <cellStyle name="20% - Accent6 2 3 5 4 2" xfId="11086"/>
    <cellStyle name="20% - Accent6 2 3 5 4 3" xfId="52151"/>
    <cellStyle name="20% - Accent6 2 3 5 5" xfId="11087"/>
    <cellStyle name="20% - Accent6 2 3 5 6" xfId="11088"/>
    <cellStyle name="20% - Accent6 2 3 6" xfId="11089"/>
    <cellStyle name="20% - Accent6 2 3 6 2" xfId="11090"/>
    <cellStyle name="20% - Accent6 2 3 6 2 2" xfId="11091"/>
    <cellStyle name="20% - Accent6 2 3 6 2 2 2" xfId="11092"/>
    <cellStyle name="20% - Accent6 2 3 6 2 2 3" xfId="52152"/>
    <cellStyle name="20% - Accent6 2 3 6 2 3" xfId="11093"/>
    <cellStyle name="20% - Accent6 2 3 6 2 4" xfId="11094"/>
    <cellStyle name="20% - Accent6 2 3 6 3" xfId="11095"/>
    <cellStyle name="20% - Accent6 2 3 6 3 2" xfId="11096"/>
    <cellStyle name="20% - Accent6 2 3 6 3 3" xfId="52153"/>
    <cellStyle name="20% - Accent6 2 3 6 4" xfId="11097"/>
    <cellStyle name="20% - Accent6 2 3 6 5" xfId="11098"/>
    <cellStyle name="20% - Accent6 2 3 7" xfId="11099"/>
    <cellStyle name="20% - Accent6 2 3 7 2" xfId="11100"/>
    <cellStyle name="20% - Accent6 2 3 7 2 2" xfId="11101"/>
    <cellStyle name="20% - Accent6 2 3 7 2 3" xfId="52154"/>
    <cellStyle name="20% - Accent6 2 3 7 3" xfId="11102"/>
    <cellStyle name="20% - Accent6 2 3 7 4" xfId="11103"/>
    <cellStyle name="20% - Accent6 2 3 8" xfId="11104"/>
    <cellStyle name="20% - Accent6 2 3 8 2" xfId="11105"/>
    <cellStyle name="20% - Accent6 2 3 8 2 2" xfId="11106"/>
    <cellStyle name="20% - Accent6 2 3 8 2 3" xfId="52155"/>
    <cellStyle name="20% - Accent6 2 3 8 3" xfId="11107"/>
    <cellStyle name="20% - Accent6 2 3 8 4" xfId="11108"/>
    <cellStyle name="20% - Accent6 2 3 9" xfId="11109"/>
    <cellStyle name="20% - Accent6 2 3 9 2" xfId="11110"/>
    <cellStyle name="20% - Accent6 2 3 9 3" xfId="52156"/>
    <cellStyle name="20% - Accent6 2 4" xfId="11111"/>
    <cellStyle name="20% - Accent6 2 4 10" xfId="11112"/>
    <cellStyle name="20% - Accent6 2 4 2" xfId="11113"/>
    <cellStyle name="20% - Accent6 2 4 2 2" xfId="11114"/>
    <cellStyle name="20% - Accent6 2 4 2 2 2" xfId="11115"/>
    <cellStyle name="20% - Accent6 2 4 2 2 2 2" xfId="11116"/>
    <cellStyle name="20% - Accent6 2 4 2 2 2 2 2" xfId="11117"/>
    <cellStyle name="20% - Accent6 2 4 2 2 2 2 2 2" xfId="11118"/>
    <cellStyle name="20% - Accent6 2 4 2 2 2 2 2 3" xfId="52157"/>
    <cellStyle name="20% - Accent6 2 4 2 2 2 2 3" xfId="11119"/>
    <cellStyle name="20% - Accent6 2 4 2 2 2 2 4" xfId="11120"/>
    <cellStyle name="20% - Accent6 2 4 2 2 2 3" xfId="11121"/>
    <cellStyle name="20% - Accent6 2 4 2 2 2 3 2" xfId="11122"/>
    <cellStyle name="20% - Accent6 2 4 2 2 2 3 2 2" xfId="11123"/>
    <cellStyle name="20% - Accent6 2 4 2 2 2 3 2 3" xfId="52158"/>
    <cellStyle name="20% - Accent6 2 4 2 2 2 3 3" xfId="11124"/>
    <cellStyle name="20% - Accent6 2 4 2 2 2 3 4" xfId="11125"/>
    <cellStyle name="20% - Accent6 2 4 2 2 2 4" xfId="11126"/>
    <cellStyle name="20% - Accent6 2 4 2 2 2 4 2" xfId="11127"/>
    <cellStyle name="20% - Accent6 2 4 2 2 2 4 3" xfId="52159"/>
    <cellStyle name="20% - Accent6 2 4 2 2 2 5" xfId="11128"/>
    <cellStyle name="20% - Accent6 2 4 2 2 2 6" xfId="11129"/>
    <cellStyle name="20% - Accent6 2 4 2 2 3" xfId="11130"/>
    <cellStyle name="20% - Accent6 2 4 2 2 3 2" xfId="11131"/>
    <cellStyle name="20% - Accent6 2 4 2 2 3 2 2" xfId="11132"/>
    <cellStyle name="20% - Accent6 2 4 2 2 3 2 3" xfId="52160"/>
    <cellStyle name="20% - Accent6 2 4 2 2 3 3" xfId="11133"/>
    <cellStyle name="20% - Accent6 2 4 2 2 3 4" xfId="11134"/>
    <cellStyle name="20% - Accent6 2 4 2 2 4" xfId="11135"/>
    <cellStyle name="20% - Accent6 2 4 2 2 4 2" xfId="11136"/>
    <cellStyle name="20% - Accent6 2 4 2 2 4 2 2" xfId="11137"/>
    <cellStyle name="20% - Accent6 2 4 2 2 4 2 3" xfId="52161"/>
    <cellStyle name="20% - Accent6 2 4 2 2 4 3" xfId="11138"/>
    <cellStyle name="20% - Accent6 2 4 2 2 4 4" xfId="11139"/>
    <cellStyle name="20% - Accent6 2 4 2 2 5" xfId="11140"/>
    <cellStyle name="20% - Accent6 2 4 2 2 5 2" xfId="11141"/>
    <cellStyle name="20% - Accent6 2 4 2 2 5 3" xfId="52162"/>
    <cellStyle name="20% - Accent6 2 4 2 2 6" xfId="11142"/>
    <cellStyle name="20% - Accent6 2 4 2 2 7" xfId="11143"/>
    <cellStyle name="20% - Accent6 2 4 2 3" xfId="11144"/>
    <cellStyle name="20% - Accent6 2 4 2 3 2" xfId="11145"/>
    <cellStyle name="20% - Accent6 2 4 2 3 2 2" xfId="11146"/>
    <cellStyle name="20% - Accent6 2 4 2 3 2 2 2" xfId="11147"/>
    <cellStyle name="20% - Accent6 2 4 2 3 2 2 3" xfId="52163"/>
    <cellStyle name="20% - Accent6 2 4 2 3 2 3" xfId="11148"/>
    <cellStyle name="20% - Accent6 2 4 2 3 2 4" xfId="11149"/>
    <cellStyle name="20% - Accent6 2 4 2 3 3" xfId="11150"/>
    <cellStyle name="20% - Accent6 2 4 2 3 3 2" xfId="11151"/>
    <cellStyle name="20% - Accent6 2 4 2 3 3 2 2" xfId="11152"/>
    <cellStyle name="20% - Accent6 2 4 2 3 3 2 3" xfId="52164"/>
    <cellStyle name="20% - Accent6 2 4 2 3 3 3" xfId="11153"/>
    <cellStyle name="20% - Accent6 2 4 2 3 3 4" xfId="11154"/>
    <cellStyle name="20% - Accent6 2 4 2 3 4" xfId="11155"/>
    <cellStyle name="20% - Accent6 2 4 2 3 4 2" xfId="11156"/>
    <cellStyle name="20% - Accent6 2 4 2 3 4 3" xfId="52165"/>
    <cellStyle name="20% - Accent6 2 4 2 3 5" xfId="11157"/>
    <cellStyle name="20% - Accent6 2 4 2 3 6" xfId="11158"/>
    <cellStyle name="20% - Accent6 2 4 2 4" xfId="11159"/>
    <cellStyle name="20% - Accent6 2 4 2 4 2" xfId="11160"/>
    <cellStyle name="20% - Accent6 2 4 2 4 2 2" xfId="11161"/>
    <cellStyle name="20% - Accent6 2 4 2 4 2 3" xfId="52166"/>
    <cellStyle name="20% - Accent6 2 4 2 4 3" xfId="11162"/>
    <cellStyle name="20% - Accent6 2 4 2 4 4" xfId="11163"/>
    <cellStyle name="20% - Accent6 2 4 2 5" xfId="11164"/>
    <cellStyle name="20% - Accent6 2 4 2 5 2" xfId="11165"/>
    <cellStyle name="20% - Accent6 2 4 2 5 2 2" xfId="11166"/>
    <cellStyle name="20% - Accent6 2 4 2 5 2 3" xfId="52167"/>
    <cellStyle name="20% - Accent6 2 4 2 5 3" xfId="11167"/>
    <cellStyle name="20% - Accent6 2 4 2 5 4" xfId="11168"/>
    <cellStyle name="20% - Accent6 2 4 2 6" xfId="11169"/>
    <cellStyle name="20% - Accent6 2 4 2 6 2" xfId="11170"/>
    <cellStyle name="20% - Accent6 2 4 2 6 3" xfId="52168"/>
    <cellStyle name="20% - Accent6 2 4 2 7" xfId="11171"/>
    <cellStyle name="20% - Accent6 2 4 2 8" xfId="11172"/>
    <cellStyle name="20% - Accent6 2 4 3" xfId="11173"/>
    <cellStyle name="20% - Accent6 2 4 3 2" xfId="11174"/>
    <cellStyle name="20% - Accent6 2 4 3 2 2" xfId="11175"/>
    <cellStyle name="20% - Accent6 2 4 3 2 2 2" xfId="11176"/>
    <cellStyle name="20% - Accent6 2 4 3 2 2 2 2" xfId="11177"/>
    <cellStyle name="20% - Accent6 2 4 3 2 2 2 3" xfId="52169"/>
    <cellStyle name="20% - Accent6 2 4 3 2 2 3" xfId="11178"/>
    <cellStyle name="20% - Accent6 2 4 3 2 2 4" xfId="11179"/>
    <cellStyle name="20% - Accent6 2 4 3 2 3" xfId="11180"/>
    <cellStyle name="20% - Accent6 2 4 3 2 3 2" xfId="11181"/>
    <cellStyle name="20% - Accent6 2 4 3 2 3 2 2" xfId="11182"/>
    <cellStyle name="20% - Accent6 2 4 3 2 3 2 3" xfId="52170"/>
    <cellStyle name="20% - Accent6 2 4 3 2 3 3" xfId="11183"/>
    <cellStyle name="20% - Accent6 2 4 3 2 3 4" xfId="11184"/>
    <cellStyle name="20% - Accent6 2 4 3 2 4" xfId="11185"/>
    <cellStyle name="20% - Accent6 2 4 3 2 4 2" xfId="11186"/>
    <cellStyle name="20% - Accent6 2 4 3 2 4 3" xfId="52171"/>
    <cellStyle name="20% - Accent6 2 4 3 2 5" xfId="11187"/>
    <cellStyle name="20% - Accent6 2 4 3 2 6" xfId="11188"/>
    <cellStyle name="20% - Accent6 2 4 3 3" xfId="11189"/>
    <cellStyle name="20% - Accent6 2 4 3 3 2" xfId="11190"/>
    <cellStyle name="20% - Accent6 2 4 3 3 2 2" xfId="11191"/>
    <cellStyle name="20% - Accent6 2 4 3 3 2 3" xfId="52172"/>
    <cellStyle name="20% - Accent6 2 4 3 3 3" xfId="11192"/>
    <cellStyle name="20% - Accent6 2 4 3 3 4" xfId="11193"/>
    <cellStyle name="20% - Accent6 2 4 3 4" xfId="11194"/>
    <cellStyle name="20% - Accent6 2 4 3 4 2" xfId="11195"/>
    <cellStyle name="20% - Accent6 2 4 3 4 2 2" xfId="11196"/>
    <cellStyle name="20% - Accent6 2 4 3 4 2 3" xfId="52173"/>
    <cellStyle name="20% - Accent6 2 4 3 4 3" xfId="11197"/>
    <cellStyle name="20% - Accent6 2 4 3 4 4" xfId="11198"/>
    <cellStyle name="20% - Accent6 2 4 3 5" xfId="11199"/>
    <cellStyle name="20% - Accent6 2 4 3 5 2" xfId="11200"/>
    <cellStyle name="20% - Accent6 2 4 3 5 3" xfId="52174"/>
    <cellStyle name="20% - Accent6 2 4 3 6" xfId="11201"/>
    <cellStyle name="20% - Accent6 2 4 3 7" xfId="11202"/>
    <cellStyle name="20% - Accent6 2 4 4" xfId="11203"/>
    <cellStyle name="20% - Accent6 2 4 4 2" xfId="11204"/>
    <cellStyle name="20% - Accent6 2 4 4 2 2" xfId="11205"/>
    <cellStyle name="20% - Accent6 2 4 4 2 2 2" xfId="11206"/>
    <cellStyle name="20% - Accent6 2 4 4 2 2 3" xfId="52175"/>
    <cellStyle name="20% - Accent6 2 4 4 2 3" xfId="11207"/>
    <cellStyle name="20% - Accent6 2 4 4 2 4" xfId="11208"/>
    <cellStyle name="20% - Accent6 2 4 4 3" xfId="11209"/>
    <cellStyle name="20% - Accent6 2 4 4 3 2" xfId="11210"/>
    <cellStyle name="20% - Accent6 2 4 4 3 2 2" xfId="11211"/>
    <cellStyle name="20% - Accent6 2 4 4 3 2 3" xfId="52176"/>
    <cellStyle name="20% - Accent6 2 4 4 3 3" xfId="11212"/>
    <cellStyle name="20% - Accent6 2 4 4 3 4" xfId="11213"/>
    <cellStyle name="20% - Accent6 2 4 4 4" xfId="11214"/>
    <cellStyle name="20% - Accent6 2 4 4 4 2" xfId="11215"/>
    <cellStyle name="20% - Accent6 2 4 4 4 3" xfId="52177"/>
    <cellStyle name="20% - Accent6 2 4 4 5" xfId="11216"/>
    <cellStyle name="20% - Accent6 2 4 4 6" xfId="11217"/>
    <cellStyle name="20% - Accent6 2 4 5" xfId="11218"/>
    <cellStyle name="20% - Accent6 2 4 5 2" xfId="11219"/>
    <cellStyle name="20% - Accent6 2 4 5 2 2" xfId="11220"/>
    <cellStyle name="20% - Accent6 2 4 5 2 2 2" xfId="11221"/>
    <cellStyle name="20% - Accent6 2 4 5 2 2 3" xfId="52178"/>
    <cellStyle name="20% - Accent6 2 4 5 2 3" xfId="11222"/>
    <cellStyle name="20% - Accent6 2 4 5 2 4" xfId="11223"/>
    <cellStyle name="20% - Accent6 2 4 5 3" xfId="11224"/>
    <cellStyle name="20% - Accent6 2 4 5 3 2" xfId="11225"/>
    <cellStyle name="20% - Accent6 2 4 5 3 3" xfId="52179"/>
    <cellStyle name="20% - Accent6 2 4 5 4" xfId="11226"/>
    <cellStyle name="20% - Accent6 2 4 5 5" xfId="11227"/>
    <cellStyle name="20% - Accent6 2 4 6" xfId="11228"/>
    <cellStyle name="20% - Accent6 2 4 6 2" xfId="11229"/>
    <cellStyle name="20% - Accent6 2 4 6 2 2" xfId="11230"/>
    <cellStyle name="20% - Accent6 2 4 6 2 3" xfId="52180"/>
    <cellStyle name="20% - Accent6 2 4 6 3" xfId="11231"/>
    <cellStyle name="20% - Accent6 2 4 6 4" xfId="11232"/>
    <cellStyle name="20% - Accent6 2 4 7" xfId="11233"/>
    <cellStyle name="20% - Accent6 2 4 7 2" xfId="11234"/>
    <cellStyle name="20% - Accent6 2 4 7 2 2" xfId="11235"/>
    <cellStyle name="20% - Accent6 2 4 7 2 3" xfId="52181"/>
    <cellStyle name="20% - Accent6 2 4 7 3" xfId="11236"/>
    <cellStyle name="20% - Accent6 2 4 7 4" xfId="11237"/>
    <cellStyle name="20% - Accent6 2 4 8" xfId="11238"/>
    <cellStyle name="20% - Accent6 2 4 8 2" xfId="11239"/>
    <cellStyle name="20% - Accent6 2 4 8 3" xfId="52182"/>
    <cellStyle name="20% - Accent6 2 4 9" xfId="11240"/>
    <cellStyle name="20% - Accent6 2 5" xfId="11241"/>
    <cellStyle name="20% - Accent6 2 5 10" xfId="11242"/>
    <cellStyle name="20% - Accent6 2 5 2" xfId="11243"/>
    <cellStyle name="20% - Accent6 2 5 2 2" xfId="11244"/>
    <cellStyle name="20% - Accent6 2 5 2 2 2" xfId="11245"/>
    <cellStyle name="20% - Accent6 2 5 2 2 2 2" xfId="11246"/>
    <cellStyle name="20% - Accent6 2 5 2 2 2 2 2" xfId="11247"/>
    <cellStyle name="20% - Accent6 2 5 2 2 2 2 2 2" xfId="11248"/>
    <cellStyle name="20% - Accent6 2 5 2 2 2 2 2 3" xfId="52183"/>
    <cellStyle name="20% - Accent6 2 5 2 2 2 2 3" xfId="11249"/>
    <cellStyle name="20% - Accent6 2 5 2 2 2 2 4" xfId="11250"/>
    <cellStyle name="20% - Accent6 2 5 2 2 2 3" xfId="11251"/>
    <cellStyle name="20% - Accent6 2 5 2 2 2 3 2" xfId="11252"/>
    <cellStyle name="20% - Accent6 2 5 2 2 2 3 2 2" xfId="11253"/>
    <cellStyle name="20% - Accent6 2 5 2 2 2 3 2 3" xfId="52184"/>
    <cellStyle name="20% - Accent6 2 5 2 2 2 3 3" xfId="11254"/>
    <cellStyle name="20% - Accent6 2 5 2 2 2 3 4" xfId="11255"/>
    <cellStyle name="20% - Accent6 2 5 2 2 2 4" xfId="11256"/>
    <cellStyle name="20% - Accent6 2 5 2 2 2 4 2" xfId="11257"/>
    <cellStyle name="20% - Accent6 2 5 2 2 2 4 3" xfId="52185"/>
    <cellStyle name="20% - Accent6 2 5 2 2 2 5" xfId="11258"/>
    <cellStyle name="20% - Accent6 2 5 2 2 2 6" xfId="11259"/>
    <cellStyle name="20% - Accent6 2 5 2 2 3" xfId="11260"/>
    <cellStyle name="20% - Accent6 2 5 2 2 3 2" xfId="11261"/>
    <cellStyle name="20% - Accent6 2 5 2 2 3 2 2" xfId="11262"/>
    <cellStyle name="20% - Accent6 2 5 2 2 3 2 3" xfId="52186"/>
    <cellStyle name="20% - Accent6 2 5 2 2 3 3" xfId="11263"/>
    <cellStyle name="20% - Accent6 2 5 2 2 3 4" xfId="11264"/>
    <cellStyle name="20% - Accent6 2 5 2 2 4" xfId="11265"/>
    <cellStyle name="20% - Accent6 2 5 2 2 4 2" xfId="11266"/>
    <cellStyle name="20% - Accent6 2 5 2 2 4 2 2" xfId="11267"/>
    <cellStyle name="20% - Accent6 2 5 2 2 4 2 3" xfId="52187"/>
    <cellStyle name="20% - Accent6 2 5 2 2 4 3" xfId="11268"/>
    <cellStyle name="20% - Accent6 2 5 2 2 4 4" xfId="11269"/>
    <cellStyle name="20% - Accent6 2 5 2 2 5" xfId="11270"/>
    <cellStyle name="20% - Accent6 2 5 2 2 5 2" xfId="11271"/>
    <cellStyle name="20% - Accent6 2 5 2 2 5 3" xfId="52188"/>
    <cellStyle name="20% - Accent6 2 5 2 2 6" xfId="11272"/>
    <cellStyle name="20% - Accent6 2 5 2 2 7" xfId="11273"/>
    <cellStyle name="20% - Accent6 2 5 2 3" xfId="11274"/>
    <cellStyle name="20% - Accent6 2 5 2 3 2" xfId="11275"/>
    <cellStyle name="20% - Accent6 2 5 2 3 2 2" xfId="11276"/>
    <cellStyle name="20% - Accent6 2 5 2 3 2 2 2" xfId="11277"/>
    <cellStyle name="20% - Accent6 2 5 2 3 2 2 3" xfId="52189"/>
    <cellStyle name="20% - Accent6 2 5 2 3 2 3" xfId="11278"/>
    <cellStyle name="20% - Accent6 2 5 2 3 2 4" xfId="11279"/>
    <cellStyle name="20% - Accent6 2 5 2 3 3" xfId="11280"/>
    <cellStyle name="20% - Accent6 2 5 2 3 3 2" xfId="11281"/>
    <cellStyle name="20% - Accent6 2 5 2 3 3 2 2" xfId="11282"/>
    <cellStyle name="20% - Accent6 2 5 2 3 3 2 3" xfId="52190"/>
    <cellStyle name="20% - Accent6 2 5 2 3 3 3" xfId="11283"/>
    <cellStyle name="20% - Accent6 2 5 2 3 3 4" xfId="11284"/>
    <cellStyle name="20% - Accent6 2 5 2 3 4" xfId="11285"/>
    <cellStyle name="20% - Accent6 2 5 2 3 4 2" xfId="11286"/>
    <cellStyle name="20% - Accent6 2 5 2 3 4 3" xfId="52191"/>
    <cellStyle name="20% - Accent6 2 5 2 3 5" xfId="11287"/>
    <cellStyle name="20% - Accent6 2 5 2 3 6" xfId="11288"/>
    <cellStyle name="20% - Accent6 2 5 2 4" xfId="11289"/>
    <cellStyle name="20% - Accent6 2 5 2 4 2" xfId="11290"/>
    <cellStyle name="20% - Accent6 2 5 2 4 2 2" xfId="11291"/>
    <cellStyle name="20% - Accent6 2 5 2 4 2 3" xfId="52192"/>
    <cellStyle name="20% - Accent6 2 5 2 4 3" xfId="11292"/>
    <cellStyle name="20% - Accent6 2 5 2 4 4" xfId="11293"/>
    <cellStyle name="20% - Accent6 2 5 2 5" xfId="11294"/>
    <cellStyle name="20% - Accent6 2 5 2 5 2" xfId="11295"/>
    <cellStyle name="20% - Accent6 2 5 2 5 2 2" xfId="11296"/>
    <cellStyle name="20% - Accent6 2 5 2 5 2 3" xfId="52193"/>
    <cellStyle name="20% - Accent6 2 5 2 5 3" xfId="11297"/>
    <cellStyle name="20% - Accent6 2 5 2 5 4" xfId="11298"/>
    <cellStyle name="20% - Accent6 2 5 2 6" xfId="11299"/>
    <cellStyle name="20% - Accent6 2 5 2 6 2" xfId="11300"/>
    <cellStyle name="20% - Accent6 2 5 2 6 3" xfId="52194"/>
    <cellStyle name="20% - Accent6 2 5 2 7" xfId="11301"/>
    <cellStyle name="20% - Accent6 2 5 2 8" xfId="11302"/>
    <cellStyle name="20% - Accent6 2 5 3" xfId="11303"/>
    <cellStyle name="20% - Accent6 2 5 3 2" xfId="11304"/>
    <cellStyle name="20% - Accent6 2 5 3 2 2" xfId="11305"/>
    <cellStyle name="20% - Accent6 2 5 3 2 2 2" xfId="11306"/>
    <cellStyle name="20% - Accent6 2 5 3 2 2 2 2" xfId="11307"/>
    <cellStyle name="20% - Accent6 2 5 3 2 2 2 3" xfId="52195"/>
    <cellStyle name="20% - Accent6 2 5 3 2 2 3" xfId="11308"/>
    <cellStyle name="20% - Accent6 2 5 3 2 2 4" xfId="11309"/>
    <cellStyle name="20% - Accent6 2 5 3 2 3" xfId="11310"/>
    <cellStyle name="20% - Accent6 2 5 3 2 3 2" xfId="11311"/>
    <cellStyle name="20% - Accent6 2 5 3 2 3 2 2" xfId="11312"/>
    <cellStyle name="20% - Accent6 2 5 3 2 3 2 3" xfId="52196"/>
    <cellStyle name="20% - Accent6 2 5 3 2 3 3" xfId="11313"/>
    <cellStyle name="20% - Accent6 2 5 3 2 3 4" xfId="11314"/>
    <cellStyle name="20% - Accent6 2 5 3 2 4" xfId="11315"/>
    <cellStyle name="20% - Accent6 2 5 3 2 4 2" xfId="11316"/>
    <cellStyle name="20% - Accent6 2 5 3 2 4 3" xfId="52197"/>
    <cellStyle name="20% - Accent6 2 5 3 2 5" xfId="11317"/>
    <cellStyle name="20% - Accent6 2 5 3 2 6" xfId="11318"/>
    <cellStyle name="20% - Accent6 2 5 3 3" xfId="11319"/>
    <cellStyle name="20% - Accent6 2 5 3 3 2" xfId="11320"/>
    <cellStyle name="20% - Accent6 2 5 3 3 2 2" xfId="11321"/>
    <cellStyle name="20% - Accent6 2 5 3 3 2 3" xfId="52198"/>
    <cellStyle name="20% - Accent6 2 5 3 3 3" xfId="11322"/>
    <cellStyle name="20% - Accent6 2 5 3 3 4" xfId="11323"/>
    <cellStyle name="20% - Accent6 2 5 3 4" xfId="11324"/>
    <cellStyle name="20% - Accent6 2 5 3 4 2" xfId="11325"/>
    <cellStyle name="20% - Accent6 2 5 3 4 2 2" xfId="11326"/>
    <cellStyle name="20% - Accent6 2 5 3 4 2 3" xfId="52199"/>
    <cellStyle name="20% - Accent6 2 5 3 4 3" xfId="11327"/>
    <cellStyle name="20% - Accent6 2 5 3 4 4" xfId="11328"/>
    <cellStyle name="20% - Accent6 2 5 3 5" xfId="11329"/>
    <cellStyle name="20% - Accent6 2 5 3 5 2" xfId="11330"/>
    <cellStyle name="20% - Accent6 2 5 3 5 3" xfId="52200"/>
    <cellStyle name="20% - Accent6 2 5 3 6" xfId="11331"/>
    <cellStyle name="20% - Accent6 2 5 3 7" xfId="11332"/>
    <cellStyle name="20% - Accent6 2 5 4" xfId="11333"/>
    <cellStyle name="20% - Accent6 2 5 4 2" xfId="11334"/>
    <cellStyle name="20% - Accent6 2 5 4 2 2" xfId="11335"/>
    <cellStyle name="20% - Accent6 2 5 4 2 2 2" xfId="11336"/>
    <cellStyle name="20% - Accent6 2 5 4 2 2 3" xfId="52201"/>
    <cellStyle name="20% - Accent6 2 5 4 2 3" xfId="11337"/>
    <cellStyle name="20% - Accent6 2 5 4 2 4" xfId="11338"/>
    <cellStyle name="20% - Accent6 2 5 4 3" xfId="11339"/>
    <cellStyle name="20% - Accent6 2 5 4 3 2" xfId="11340"/>
    <cellStyle name="20% - Accent6 2 5 4 3 2 2" xfId="11341"/>
    <cellStyle name="20% - Accent6 2 5 4 3 2 3" xfId="52202"/>
    <cellStyle name="20% - Accent6 2 5 4 3 3" xfId="11342"/>
    <cellStyle name="20% - Accent6 2 5 4 3 4" xfId="11343"/>
    <cellStyle name="20% - Accent6 2 5 4 4" xfId="11344"/>
    <cellStyle name="20% - Accent6 2 5 4 4 2" xfId="11345"/>
    <cellStyle name="20% - Accent6 2 5 4 4 3" xfId="52203"/>
    <cellStyle name="20% - Accent6 2 5 4 5" xfId="11346"/>
    <cellStyle name="20% - Accent6 2 5 4 6" xfId="11347"/>
    <cellStyle name="20% - Accent6 2 5 5" xfId="11348"/>
    <cellStyle name="20% - Accent6 2 5 5 2" xfId="11349"/>
    <cellStyle name="20% - Accent6 2 5 5 2 2" xfId="11350"/>
    <cellStyle name="20% - Accent6 2 5 5 2 2 2" xfId="11351"/>
    <cellStyle name="20% - Accent6 2 5 5 2 2 3" xfId="52204"/>
    <cellStyle name="20% - Accent6 2 5 5 2 3" xfId="11352"/>
    <cellStyle name="20% - Accent6 2 5 5 2 4" xfId="11353"/>
    <cellStyle name="20% - Accent6 2 5 5 3" xfId="11354"/>
    <cellStyle name="20% - Accent6 2 5 5 3 2" xfId="11355"/>
    <cellStyle name="20% - Accent6 2 5 5 3 3" xfId="52205"/>
    <cellStyle name="20% - Accent6 2 5 5 4" xfId="11356"/>
    <cellStyle name="20% - Accent6 2 5 5 5" xfId="11357"/>
    <cellStyle name="20% - Accent6 2 5 6" xfId="11358"/>
    <cellStyle name="20% - Accent6 2 5 6 2" xfId="11359"/>
    <cellStyle name="20% - Accent6 2 5 6 2 2" xfId="11360"/>
    <cellStyle name="20% - Accent6 2 5 6 2 3" xfId="52206"/>
    <cellStyle name="20% - Accent6 2 5 6 3" xfId="11361"/>
    <cellStyle name="20% - Accent6 2 5 6 4" xfId="11362"/>
    <cellStyle name="20% - Accent6 2 5 7" xfId="11363"/>
    <cellStyle name="20% - Accent6 2 5 7 2" xfId="11364"/>
    <cellStyle name="20% - Accent6 2 5 7 2 2" xfId="11365"/>
    <cellStyle name="20% - Accent6 2 5 7 2 3" xfId="52207"/>
    <cellStyle name="20% - Accent6 2 5 7 3" xfId="11366"/>
    <cellStyle name="20% - Accent6 2 5 7 4" xfId="11367"/>
    <cellStyle name="20% - Accent6 2 5 8" xfId="11368"/>
    <cellStyle name="20% - Accent6 2 5 8 2" xfId="11369"/>
    <cellStyle name="20% - Accent6 2 5 8 3" xfId="52208"/>
    <cellStyle name="20% - Accent6 2 5 9" xfId="11370"/>
    <cellStyle name="20% - Accent6 2 6" xfId="11371"/>
    <cellStyle name="20% - Accent6 2 6 10" xfId="11372"/>
    <cellStyle name="20% - Accent6 2 6 2" xfId="11373"/>
    <cellStyle name="20% - Accent6 2 6 2 2" xfId="11374"/>
    <cellStyle name="20% - Accent6 2 6 2 2 2" xfId="11375"/>
    <cellStyle name="20% - Accent6 2 6 2 2 2 2" xfId="11376"/>
    <cellStyle name="20% - Accent6 2 6 2 2 2 2 2" xfId="11377"/>
    <cellStyle name="20% - Accent6 2 6 2 2 2 2 2 2" xfId="11378"/>
    <cellStyle name="20% - Accent6 2 6 2 2 2 2 2 3" xfId="52209"/>
    <cellStyle name="20% - Accent6 2 6 2 2 2 2 3" xfId="11379"/>
    <cellStyle name="20% - Accent6 2 6 2 2 2 2 4" xfId="11380"/>
    <cellStyle name="20% - Accent6 2 6 2 2 2 3" xfId="11381"/>
    <cellStyle name="20% - Accent6 2 6 2 2 2 3 2" xfId="11382"/>
    <cellStyle name="20% - Accent6 2 6 2 2 2 3 2 2" xfId="11383"/>
    <cellStyle name="20% - Accent6 2 6 2 2 2 3 2 3" xfId="52210"/>
    <cellStyle name="20% - Accent6 2 6 2 2 2 3 3" xfId="11384"/>
    <cellStyle name="20% - Accent6 2 6 2 2 2 3 4" xfId="11385"/>
    <cellStyle name="20% - Accent6 2 6 2 2 2 4" xfId="11386"/>
    <cellStyle name="20% - Accent6 2 6 2 2 2 4 2" xfId="11387"/>
    <cellStyle name="20% - Accent6 2 6 2 2 2 4 3" xfId="52211"/>
    <cellStyle name="20% - Accent6 2 6 2 2 2 5" xfId="11388"/>
    <cellStyle name="20% - Accent6 2 6 2 2 2 6" xfId="11389"/>
    <cellStyle name="20% - Accent6 2 6 2 2 3" xfId="11390"/>
    <cellStyle name="20% - Accent6 2 6 2 2 3 2" xfId="11391"/>
    <cellStyle name="20% - Accent6 2 6 2 2 3 2 2" xfId="11392"/>
    <cellStyle name="20% - Accent6 2 6 2 2 3 2 3" xfId="52212"/>
    <cellStyle name="20% - Accent6 2 6 2 2 3 3" xfId="11393"/>
    <cellStyle name="20% - Accent6 2 6 2 2 3 4" xfId="11394"/>
    <cellStyle name="20% - Accent6 2 6 2 2 4" xfId="11395"/>
    <cellStyle name="20% - Accent6 2 6 2 2 4 2" xfId="11396"/>
    <cellStyle name="20% - Accent6 2 6 2 2 4 2 2" xfId="11397"/>
    <cellStyle name="20% - Accent6 2 6 2 2 4 2 3" xfId="52213"/>
    <cellStyle name="20% - Accent6 2 6 2 2 4 3" xfId="11398"/>
    <cellStyle name="20% - Accent6 2 6 2 2 4 4" xfId="11399"/>
    <cellStyle name="20% - Accent6 2 6 2 2 5" xfId="11400"/>
    <cellStyle name="20% - Accent6 2 6 2 2 5 2" xfId="11401"/>
    <cellStyle name="20% - Accent6 2 6 2 2 5 3" xfId="52214"/>
    <cellStyle name="20% - Accent6 2 6 2 2 6" xfId="11402"/>
    <cellStyle name="20% - Accent6 2 6 2 2 7" xfId="11403"/>
    <cellStyle name="20% - Accent6 2 6 2 3" xfId="11404"/>
    <cellStyle name="20% - Accent6 2 6 2 3 2" xfId="11405"/>
    <cellStyle name="20% - Accent6 2 6 2 3 2 2" xfId="11406"/>
    <cellStyle name="20% - Accent6 2 6 2 3 2 2 2" xfId="11407"/>
    <cellStyle name="20% - Accent6 2 6 2 3 2 2 3" xfId="52215"/>
    <cellStyle name="20% - Accent6 2 6 2 3 2 3" xfId="11408"/>
    <cellStyle name="20% - Accent6 2 6 2 3 2 4" xfId="11409"/>
    <cellStyle name="20% - Accent6 2 6 2 3 3" xfId="11410"/>
    <cellStyle name="20% - Accent6 2 6 2 3 3 2" xfId="11411"/>
    <cellStyle name="20% - Accent6 2 6 2 3 3 2 2" xfId="11412"/>
    <cellStyle name="20% - Accent6 2 6 2 3 3 2 3" xfId="52216"/>
    <cellStyle name="20% - Accent6 2 6 2 3 3 3" xfId="11413"/>
    <cellStyle name="20% - Accent6 2 6 2 3 3 4" xfId="11414"/>
    <cellStyle name="20% - Accent6 2 6 2 3 4" xfId="11415"/>
    <cellStyle name="20% - Accent6 2 6 2 3 4 2" xfId="11416"/>
    <cellStyle name="20% - Accent6 2 6 2 3 4 3" xfId="52217"/>
    <cellStyle name="20% - Accent6 2 6 2 3 5" xfId="11417"/>
    <cellStyle name="20% - Accent6 2 6 2 3 6" xfId="11418"/>
    <cellStyle name="20% - Accent6 2 6 2 4" xfId="11419"/>
    <cellStyle name="20% - Accent6 2 6 2 4 2" xfId="11420"/>
    <cellStyle name="20% - Accent6 2 6 2 4 2 2" xfId="11421"/>
    <cellStyle name="20% - Accent6 2 6 2 4 2 3" xfId="52218"/>
    <cellStyle name="20% - Accent6 2 6 2 4 3" xfId="11422"/>
    <cellStyle name="20% - Accent6 2 6 2 4 4" xfId="11423"/>
    <cellStyle name="20% - Accent6 2 6 2 5" xfId="11424"/>
    <cellStyle name="20% - Accent6 2 6 2 5 2" xfId="11425"/>
    <cellStyle name="20% - Accent6 2 6 2 5 2 2" xfId="11426"/>
    <cellStyle name="20% - Accent6 2 6 2 5 2 3" xfId="52219"/>
    <cellStyle name="20% - Accent6 2 6 2 5 3" xfId="11427"/>
    <cellStyle name="20% - Accent6 2 6 2 5 4" xfId="11428"/>
    <cellStyle name="20% - Accent6 2 6 2 6" xfId="11429"/>
    <cellStyle name="20% - Accent6 2 6 2 6 2" xfId="11430"/>
    <cellStyle name="20% - Accent6 2 6 2 6 3" xfId="52220"/>
    <cellStyle name="20% - Accent6 2 6 2 7" xfId="11431"/>
    <cellStyle name="20% - Accent6 2 6 2 8" xfId="11432"/>
    <cellStyle name="20% - Accent6 2 6 3" xfId="11433"/>
    <cellStyle name="20% - Accent6 2 6 3 2" xfId="11434"/>
    <cellStyle name="20% - Accent6 2 6 3 2 2" xfId="11435"/>
    <cellStyle name="20% - Accent6 2 6 3 2 2 2" xfId="11436"/>
    <cellStyle name="20% - Accent6 2 6 3 2 2 2 2" xfId="11437"/>
    <cellStyle name="20% - Accent6 2 6 3 2 2 2 3" xfId="52221"/>
    <cellStyle name="20% - Accent6 2 6 3 2 2 3" xfId="11438"/>
    <cellStyle name="20% - Accent6 2 6 3 2 2 4" xfId="11439"/>
    <cellStyle name="20% - Accent6 2 6 3 2 3" xfId="11440"/>
    <cellStyle name="20% - Accent6 2 6 3 2 3 2" xfId="11441"/>
    <cellStyle name="20% - Accent6 2 6 3 2 3 2 2" xfId="11442"/>
    <cellStyle name="20% - Accent6 2 6 3 2 3 2 3" xfId="52222"/>
    <cellStyle name="20% - Accent6 2 6 3 2 3 3" xfId="11443"/>
    <cellStyle name="20% - Accent6 2 6 3 2 3 4" xfId="11444"/>
    <cellStyle name="20% - Accent6 2 6 3 2 4" xfId="11445"/>
    <cellStyle name="20% - Accent6 2 6 3 2 4 2" xfId="11446"/>
    <cellStyle name="20% - Accent6 2 6 3 2 4 3" xfId="52223"/>
    <cellStyle name="20% - Accent6 2 6 3 2 5" xfId="11447"/>
    <cellStyle name="20% - Accent6 2 6 3 2 6" xfId="11448"/>
    <cellStyle name="20% - Accent6 2 6 3 3" xfId="11449"/>
    <cellStyle name="20% - Accent6 2 6 3 3 2" xfId="11450"/>
    <cellStyle name="20% - Accent6 2 6 3 3 2 2" xfId="11451"/>
    <cellStyle name="20% - Accent6 2 6 3 3 2 3" xfId="52224"/>
    <cellStyle name="20% - Accent6 2 6 3 3 3" xfId="11452"/>
    <cellStyle name="20% - Accent6 2 6 3 3 4" xfId="11453"/>
    <cellStyle name="20% - Accent6 2 6 3 4" xfId="11454"/>
    <cellStyle name="20% - Accent6 2 6 3 4 2" xfId="11455"/>
    <cellStyle name="20% - Accent6 2 6 3 4 2 2" xfId="11456"/>
    <cellStyle name="20% - Accent6 2 6 3 4 2 3" xfId="52225"/>
    <cellStyle name="20% - Accent6 2 6 3 4 3" xfId="11457"/>
    <cellStyle name="20% - Accent6 2 6 3 4 4" xfId="11458"/>
    <cellStyle name="20% - Accent6 2 6 3 5" xfId="11459"/>
    <cellStyle name="20% - Accent6 2 6 3 5 2" xfId="11460"/>
    <cellStyle name="20% - Accent6 2 6 3 5 3" xfId="52226"/>
    <cellStyle name="20% - Accent6 2 6 3 6" xfId="11461"/>
    <cellStyle name="20% - Accent6 2 6 3 7" xfId="11462"/>
    <cellStyle name="20% - Accent6 2 6 4" xfId="11463"/>
    <cellStyle name="20% - Accent6 2 6 4 2" xfId="11464"/>
    <cellStyle name="20% - Accent6 2 6 4 2 2" xfId="11465"/>
    <cellStyle name="20% - Accent6 2 6 4 2 2 2" xfId="11466"/>
    <cellStyle name="20% - Accent6 2 6 4 2 2 3" xfId="52227"/>
    <cellStyle name="20% - Accent6 2 6 4 2 3" xfId="11467"/>
    <cellStyle name="20% - Accent6 2 6 4 2 4" xfId="11468"/>
    <cellStyle name="20% - Accent6 2 6 4 3" xfId="11469"/>
    <cellStyle name="20% - Accent6 2 6 4 3 2" xfId="11470"/>
    <cellStyle name="20% - Accent6 2 6 4 3 2 2" xfId="11471"/>
    <cellStyle name="20% - Accent6 2 6 4 3 2 3" xfId="52228"/>
    <cellStyle name="20% - Accent6 2 6 4 3 3" xfId="11472"/>
    <cellStyle name="20% - Accent6 2 6 4 3 4" xfId="11473"/>
    <cellStyle name="20% - Accent6 2 6 4 4" xfId="11474"/>
    <cellStyle name="20% - Accent6 2 6 4 4 2" xfId="11475"/>
    <cellStyle name="20% - Accent6 2 6 4 4 3" xfId="52229"/>
    <cellStyle name="20% - Accent6 2 6 4 5" xfId="11476"/>
    <cellStyle name="20% - Accent6 2 6 4 6" xfId="11477"/>
    <cellStyle name="20% - Accent6 2 6 5" xfId="11478"/>
    <cellStyle name="20% - Accent6 2 6 5 2" xfId="11479"/>
    <cellStyle name="20% - Accent6 2 6 5 2 2" xfId="11480"/>
    <cellStyle name="20% - Accent6 2 6 5 2 2 2" xfId="11481"/>
    <cellStyle name="20% - Accent6 2 6 5 2 2 3" xfId="52230"/>
    <cellStyle name="20% - Accent6 2 6 5 2 3" xfId="11482"/>
    <cellStyle name="20% - Accent6 2 6 5 2 4" xfId="11483"/>
    <cellStyle name="20% - Accent6 2 6 5 3" xfId="11484"/>
    <cellStyle name="20% - Accent6 2 6 5 3 2" xfId="11485"/>
    <cellStyle name="20% - Accent6 2 6 5 3 3" xfId="52231"/>
    <cellStyle name="20% - Accent6 2 6 5 4" xfId="11486"/>
    <cellStyle name="20% - Accent6 2 6 5 5" xfId="11487"/>
    <cellStyle name="20% - Accent6 2 6 6" xfId="11488"/>
    <cellStyle name="20% - Accent6 2 6 6 2" xfId="11489"/>
    <cellStyle name="20% - Accent6 2 6 6 2 2" xfId="11490"/>
    <cellStyle name="20% - Accent6 2 6 6 2 3" xfId="52232"/>
    <cellStyle name="20% - Accent6 2 6 6 3" xfId="11491"/>
    <cellStyle name="20% - Accent6 2 6 6 4" xfId="11492"/>
    <cellStyle name="20% - Accent6 2 6 7" xfId="11493"/>
    <cellStyle name="20% - Accent6 2 6 7 2" xfId="11494"/>
    <cellStyle name="20% - Accent6 2 6 7 2 2" xfId="11495"/>
    <cellStyle name="20% - Accent6 2 6 7 2 3" xfId="52233"/>
    <cellStyle name="20% - Accent6 2 6 7 3" xfId="11496"/>
    <cellStyle name="20% - Accent6 2 6 7 4" xfId="11497"/>
    <cellStyle name="20% - Accent6 2 6 8" xfId="11498"/>
    <cellStyle name="20% - Accent6 2 6 8 2" xfId="11499"/>
    <cellStyle name="20% - Accent6 2 6 8 3" xfId="52234"/>
    <cellStyle name="20% - Accent6 2 6 9" xfId="11500"/>
    <cellStyle name="20% - Accent6 2 7" xfId="11501"/>
    <cellStyle name="20% - Accent6 2 7 2" xfId="11502"/>
    <cellStyle name="20% - Accent6 2 7 2 2" xfId="11503"/>
    <cellStyle name="20% - Accent6 2 7 2 2 2" xfId="11504"/>
    <cellStyle name="20% - Accent6 2 7 2 2 2 2" xfId="11505"/>
    <cellStyle name="20% - Accent6 2 7 2 2 2 2 2" xfId="11506"/>
    <cellStyle name="20% - Accent6 2 7 2 2 2 2 3" xfId="52235"/>
    <cellStyle name="20% - Accent6 2 7 2 2 2 3" xfId="11507"/>
    <cellStyle name="20% - Accent6 2 7 2 2 2 4" xfId="11508"/>
    <cellStyle name="20% - Accent6 2 7 2 2 3" xfId="11509"/>
    <cellStyle name="20% - Accent6 2 7 2 2 3 2" xfId="11510"/>
    <cellStyle name="20% - Accent6 2 7 2 2 3 2 2" xfId="11511"/>
    <cellStyle name="20% - Accent6 2 7 2 2 3 2 3" xfId="52236"/>
    <cellStyle name="20% - Accent6 2 7 2 2 3 3" xfId="11512"/>
    <cellStyle name="20% - Accent6 2 7 2 2 3 4" xfId="11513"/>
    <cellStyle name="20% - Accent6 2 7 2 2 4" xfId="11514"/>
    <cellStyle name="20% - Accent6 2 7 2 2 4 2" xfId="11515"/>
    <cellStyle name="20% - Accent6 2 7 2 2 4 3" xfId="52237"/>
    <cellStyle name="20% - Accent6 2 7 2 2 5" xfId="11516"/>
    <cellStyle name="20% - Accent6 2 7 2 2 6" xfId="11517"/>
    <cellStyle name="20% - Accent6 2 7 2 3" xfId="11518"/>
    <cellStyle name="20% - Accent6 2 7 2 3 2" xfId="11519"/>
    <cellStyle name="20% - Accent6 2 7 2 3 2 2" xfId="11520"/>
    <cellStyle name="20% - Accent6 2 7 2 3 2 3" xfId="52238"/>
    <cellStyle name="20% - Accent6 2 7 2 3 3" xfId="11521"/>
    <cellStyle name="20% - Accent6 2 7 2 3 4" xfId="11522"/>
    <cellStyle name="20% - Accent6 2 7 2 4" xfId="11523"/>
    <cellStyle name="20% - Accent6 2 7 2 4 2" xfId="11524"/>
    <cellStyle name="20% - Accent6 2 7 2 4 2 2" xfId="11525"/>
    <cellStyle name="20% - Accent6 2 7 2 4 2 3" xfId="52239"/>
    <cellStyle name="20% - Accent6 2 7 2 4 3" xfId="11526"/>
    <cellStyle name="20% - Accent6 2 7 2 4 4" xfId="11527"/>
    <cellStyle name="20% - Accent6 2 7 2 5" xfId="11528"/>
    <cellStyle name="20% - Accent6 2 7 2 5 2" xfId="11529"/>
    <cellStyle name="20% - Accent6 2 7 2 5 3" xfId="52240"/>
    <cellStyle name="20% - Accent6 2 7 2 6" xfId="11530"/>
    <cellStyle name="20% - Accent6 2 7 2 7" xfId="11531"/>
    <cellStyle name="20% - Accent6 2 7 3" xfId="11532"/>
    <cellStyle name="20% - Accent6 2 7 3 2" xfId="11533"/>
    <cellStyle name="20% - Accent6 2 7 3 2 2" xfId="11534"/>
    <cellStyle name="20% - Accent6 2 7 3 2 2 2" xfId="11535"/>
    <cellStyle name="20% - Accent6 2 7 3 2 2 3" xfId="52241"/>
    <cellStyle name="20% - Accent6 2 7 3 2 3" xfId="11536"/>
    <cellStyle name="20% - Accent6 2 7 3 2 4" xfId="11537"/>
    <cellStyle name="20% - Accent6 2 7 3 3" xfId="11538"/>
    <cellStyle name="20% - Accent6 2 7 3 3 2" xfId="11539"/>
    <cellStyle name="20% - Accent6 2 7 3 3 2 2" xfId="11540"/>
    <cellStyle name="20% - Accent6 2 7 3 3 2 3" xfId="52242"/>
    <cellStyle name="20% - Accent6 2 7 3 3 3" xfId="11541"/>
    <cellStyle name="20% - Accent6 2 7 3 3 4" xfId="11542"/>
    <cellStyle name="20% - Accent6 2 7 3 4" xfId="11543"/>
    <cellStyle name="20% - Accent6 2 7 3 4 2" xfId="11544"/>
    <cellStyle name="20% - Accent6 2 7 3 4 3" xfId="52243"/>
    <cellStyle name="20% - Accent6 2 7 3 5" xfId="11545"/>
    <cellStyle name="20% - Accent6 2 7 3 6" xfId="11546"/>
    <cellStyle name="20% - Accent6 2 7 4" xfId="11547"/>
    <cellStyle name="20% - Accent6 2 7 4 2" xfId="11548"/>
    <cellStyle name="20% - Accent6 2 7 4 2 2" xfId="11549"/>
    <cellStyle name="20% - Accent6 2 7 4 2 3" xfId="52244"/>
    <cellStyle name="20% - Accent6 2 7 4 3" xfId="11550"/>
    <cellStyle name="20% - Accent6 2 7 4 4" xfId="11551"/>
    <cellStyle name="20% - Accent6 2 7 5" xfId="11552"/>
    <cellStyle name="20% - Accent6 2 7 5 2" xfId="11553"/>
    <cellStyle name="20% - Accent6 2 7 5 2 2" xfId="11554"/>
    <cellStyle name="20% - Accent6 2 7 5 2 3" xfId="52245"/>
    <cellStyle name="20% - Accent6 2 7 5 3" xfId="11555"/>
    <cellStyle name="20% - Accent6 2 7 5 4" xfId="11556"/>
    <cellStyle name="20% - Accent6 2 7 6" xfId="11557"/>
    <cellStyle name="20% - Accent6 2 7 6 2" xfId="11558"/>
    <cellStyle name="20% - Accent6 2 7 6 3" xfId="52246"/>
    <cellStyle name="20% - Accent6 2 7 7" xfId="11559"/>
    <cellStyle name="20% - Accent6 2 7 8" xfId="11560"/>
    <cellStyle name="20% - Accent6 2 8" xfId="11561"/>
    <cellStyle name="20% - Accent6 2 8 2" xfId="11562"/>
    <cellStyle name="20% - Accent6 2 8 2 2" xfId="11563"/>
    <cellStyle name="20% - Accent6 2 8 2 2 2" xfId="11564"/>
    <cellStyle name="20% - Accent6 2 8 2 2 2 2" xfId="11565"/>
    <cellStyle name="20% - Accent6 2 8 2 2 2 3" xfId="52247"/>
    <cellStyle name="20% - Accent6 2 8 2 2 3" xfId="11566"/>
    <cellStyle name="20% - Accent6 2 8 2 2 4" xfId="11567"/>
    <cellStyle name="20% - Accent6 2 8 2 3" xfId="11568"/>
    <cellStyle name="20% - Accent6 2 8 2 3 2" xfId="11569"/>
    <cellStyle name="20% - Accent6 2 8 2 3 2 2" xfId="11570"/>
    <cellStyle name="20% - Accent6 2 8 2 3 2 3" xfId="52248"/>
    <cellStyle name="20% - Accent6 2 8 2 3 3" xfId="11571"/>
    <cellStyle name="20% - Accent6 2 8 2 3 4" xfId="11572"/>
    <cellStyle name="20% - Accent6 2 8 2 4" xfId="11573"/>
    <cellStyle name="20% - Accent6 2 8 2 4 2" xfId="11574"/>
    <cellStyle name="20% - Accent6 2 8 2 4 3" xfId="52249"/>
    <cellStyle name="20% - Accent6 2 8 2 5" xfId="11575"/>
    <cellStyle name="20% - Accent6 2 8 2 6" xfId="11576"/>
    <cellStyle name="20% - Accent6 2 8 3" xfId="11577"/>
    <cellStyle name="20% - Accent6 2 8 3 2" xfId="11578"/>
    <cellStyle name="20% - Accent6 2 8 3 2 2" xfId="11579"/>
    <cellStyle name="20% - Accent6 2 8 3 2 3" xfId="52250"/>
    <cellStyle name="20% - Accent6 2 8 3 3" xfId="11580"/>
    <cellStyle name="20% - Accent6 2 8 3 4" xfId="11581"/>
    <cellStyle name="20% - Accent6 2 8 4" xfId="11582"/>
    <cellStyle name="20% - Accent6 2 8 4 2" xfId="11583"/>
    <cellStyle name="20% - Accent6 2 8 4 2 2" xfId="11584"/>
    <cellStyle name="20% - Accent6 2 8 4 2 3" xfId="52251"/>
    <cellStyle name="20% - Accent6 2 8 4 3" xfId="11585"/>
    <cellStyle name="20% - Accent6 2 8 4 4" xfId="11586"/>
    <cellStyle name="20% - Accent6 2 8 5" xfId="11587"/>
    <cellStyle name="20% - Accent6 2 8 5 2" xfId="11588"/>
    <cellStyle name="20% - Accent6 2 8 5 3" xfId="52252"/>
    <cellStyle name="20% - Accent6 2 8 6" xfId="11589"/>
    <cellStyle name="20% - Accent6 2 8 7" xfId="11590"/>
    <cellStyle name="20% - Accent6 2 9" xfId="11591"/>
    <cellStyle name="20% - Accent6 2 9 2" xfId="11592"/>
    <cellStyle name="20% - Accent6 2 9 2 2" xfId="11593"/>
    <cellStyle name="20% - Accent6 2 9 2 2 2" xfId="11594"/>
    <cellStyle name="20% - Accent6 2 9 2 2 3" xfId="52253"/>
    <cellStyle name="20% - Accent6 2 9 2 3" xfId="11595"/>
    <cellStyle name="20% - Accent6 2 9 2 4" xfId="11596"/>
    <cellStyle name="20% - Accent6 2 9 3" xfId="11597"/>
    <cellStyle name="20% - Accent6 2 9 3 2" xfId="11598"/>
    <cellStyle name="20% - Accent6 2 9 3 2 2" xfId="11599"/>
    <cellStyle name="20% - Accent6 2 9 3 2 3" xfId="52254"/>
    <cellStyle name="20% - Accent6 2 9 3 3" xfId="11600"/>
    <cellStyle name="20% - Accent6 2 9 3 4" xfId="11601"/>
    <cellStyle name="20% - Accent6 2 9 4" xfId="11602"/>
    <cellStyle name="20% - Accent6 2 9 4 2" xfId="11603"/>
    <cellStyle name="20% - Accent6 2 9 4 3" xfId="52255"/>
    <cellStyle name="20% - Accent6 2 9 5" xfId="11604"/>
    <cellStyle name="20% - Accent6 2 9 6" xfId="11605"/>
    <cellStyle name="20% - Accent6 3" xfId="11606"/>
    <cellStyle name="20% - Accent6 3 10" xfId="11607"/>
    <cellStyle name="20% - Accent6 3 11" xfId="11608"/>
    <cellStyle name="20% - Accent6 3 12" xfId="60177"/>
    <cellStyle name="20% - Accent6 3 2" xfId="11609"/>
    <cellStyle name="20% - Accent6 3 2 10" xfId="11610"/>
    <cellStyle name="20% - Accent6 3 2 11" xfId="60360"/>
    <cellStyle name="20% - Accent6 3 2 2" xfId="11611"/>
    <cellStyle name="20% - Accent6 3 2 2 2" xfId="11612"/>
    <cellStyle name="20% - Accent6 3 2 2 2 2" xfId="11613"/>
    <cellStyle name="20% - Accent6 3 2 2 2 2 2" xfId="11614"/>
    <cellStyle name="20% - Accent6 3 2 2 2 2 2 2" xfId="11615"/>
    <cellStyle name="20% - Accent6 3 2 2 2 2 2 2 2" xfId="11616"/>
    <cellStyle name="20% - Accent6 3 2 2 2 2 2 2 3" xfId="52256"/>
    <cellStyle name="20% - Accent6 3 2 2 2 2 2 3" xfId="11617"/>
    <cellStyle name="20% - Accent6 3 2 2 2 2 2 4" xfId="11618"/>
    <cellStyle name="20% - Accent6 3 2 2 2 2 3" xfId="11619"/>
    <cellStyle name="20% - Accent6 3 2 2 2 2 3 2" xfId="11620"/>
    <cellStyle name="20% - Accent6 3 2 2 2 2 3 2 2" xfId="11621"/>
    <cellStyle name="20% - Accent6 3 2 2 2 2 3 2 3" xfId="52257"/>
    <cellStyle name="20% - Accent6 3 2 2 2 2 3 3" xfId="11622"/>
    <cellStyle name="20% - Accent6 3 2 2 2 2 3 4" xfId="11623"/>
    <cellStyle name="20% - Accent6 3 2 2 2 2 4" xfId="11624"/>
    <cellStyle name="20% - Accent6 3 2 2 2 2 4 2" xfId="11625"/>
    <cellStyle name="20% - Accent6 3 2 2 2 2 4 3" xfId="52258"/>
    <cellStyle name="20% - Accent6 3 2 2 2 2 5" xfId="11626"/>
    <cellStyle name="20% - Accent6 3 2 2 2 2 6" xfId="11627"/>
    <cellStyle name="20% - Accent6 3 2 2 2 3" xfId="11628"/>
    <cellStyle name="20% - Accent6 3 2 2 2 3 2" xfId="11629"/>
    <cellStyle name="20% - Accent6 3 2 2 2 3 2 2" xfId="11630"/>
    <cellStyle name="20% - Accent6 3 2 2 2 3 2 3" xfId="52259"/>
    <cellStyle name="20% - Accent6 3 2 2 2 3 3" xfId="11631"/>
    <cellStyle name="20% - Accent6 3 2 2 2 3 4" xfId="11632"/>
    <cellStyle name="20% - Accent6 3 2 2 2 4" xfId="11633"/>
    <cellStyle name="20% - Accent6 3 2 2 2 4 2" xfId="11634"/>
    <cellStyle name="20% - Accent6 3 2 2 2 4 2 2" xfId="11635"/>
    <cellStyle name="20% - Accent6 3 2 2 2 4 2 3" xfId="52260"/>
    <cellStyle name="20% - Accent6 3 2 2 2 4 3" xfId="11636"/>
    <cellStyle name="20% - Accent6 3 2 2 2 4 4" xfId="11637"/>
    <cellStyle name="20% - Accent6 3 2 2 2 5" xfId="11638"/>
    <cellStyle name="20% - Accent6 3 2 2 2 5 2" xfId="11639"/>
    <cellStyle name="20% - Accent6 3 2 2 2 5 3" xfId="52261"/>
    <cellStyle name="20% - Accent6 3 2 2 2 6" xfId="11640"/>
    <cellStyle name="20% - Accent6 3 2 2 2 7" xfId="11641"/>
    <cellStyle name="20% - Accent6 3 2 2 3" xfId="11642"/>
    <cellStyle name="20% - Accent6 3 2 2 3 2" xfId="11643"/>
    <cellStyle name="20% - Accent6 3 2 2 3 2 2" xfId="11644"/>
    <cellStyle name="20% - Accent6 3 2 2 3 2 2 2" xfId="11645"/>
    <cellStyle name="20% - Accent6 3 2 2 3 2 2 3" xfId="52262"/>
    <cellStyle name="20% - Accent6 3 2 2 3 2 3" xfId="11646"/>
    <cellStyle name="20% - Accent6 3 2 2 3 2 4" xfId="11647"/>
    <cellStyle name="20% - Accent6 3 2 2 3 3" xfId="11648"/>
    <cellStyle name="20% - Accent6 3 2 2 3 3 2" xfId="11649"/>
    <cellStyle name="20% - Accent6 3 2 2 3 3 2 2" xfId="11650"/>
    <cellStyle name="20% - Accent6 3 2 2 3 3 2 3" xfId="52263"/>
    <cellStyle name="20% - Accent6 3 2 2 3 3 3" xfId="11651"/>
    <cellStyle name="20% - Accent6 3 2 2 3 3 4" xfId="11652"/>
    <cellStyle name="20% - Accent6 3 2 2 3 4" xfId="11653"/>
    <cellStyle name="20% - Accent6 3 2 2 3 4 2" xfId="11654"/>
    <cellStyle name="20% - Accent6 3 2 2 3 4 3" xfId="52264"/>
    <cellStyle name="20% - Accent6 3 2 2 3 5" xfId="11655"/>
    <cellStyle name="20% - Accent6 3 2 2 3 6" xfId="11656"/>
    <cellStyle name="20% - Accent6 3 2 2 4" xfId="11657"/>
    <cellStyle name="20% - Accent6 3 2 2 4 2" xfId="11658"/>
    <cellStyle name="20% - Accent6 3 2 2 4 2 2" xfId="11659"/>
    <cellStyle name="20% - Accent6 3 2 2 4 2 3" xfId="52265"/>
    <cellStyle name="20% - Accent6 3 2 2 4 3" xfId="11660"/>
    <cellStyle name="20% - Accent6 3 2 2 4 4" xfId="11661"/>
    <cellStyle name="20% - Accent6 3 2 2 5" xfId="11662"/>
    <cellStyle name="20% - Accent6 3 2 2 5 2" xfId="11663"/>
    <cellStyle name="20% - Accent6 3 2 2 5 2 2" xfId="11664"/>
    <cellStyle name="20% - Accent6 3 2 2 5 2 3" xfId="52266"/>
    <cellStyle name="20% - Accent6 3 2 2 5 3" xfId="11665"/>
    <cellStyle name="20% - Accent6 3 2 2 5 4" xfId="11666"/>
    <cellStyle name="20% - Accent6 3 2 2 6" xfId="11667"/>
    <cellStyle name="20% - Accent6 3 2 2 6 2" xfId="11668"/>
    <cellStyle name="20% - Accent6 3 2 2 6 3" xfId="52267"/>
    <cellStyle name="20% - Accent6 3 2 2 7" xfId="11669"/>
    <cellStyle name="20% - Accent6 3 2 2 8" xfId="11670"/>
    <cellStyle name="20% - Accent6 3 2 2 9" xfId="60728"/>
    <cellStyle name="20% - Accent6 3 2 3" xfId="11671"/>
    <cellStyle name="20% - Accent6 3 2 3 2" xfId="11672"/>
    <cellStyle name="20% - Accent6 3 2 3 2 2" xfId="11673"/>
    <cellStyle name="20% - Accent6 3 2 3 2 2 2" xfId="11674"/>
    <cellStyle name="20% - Accent6 3 2 3 2 2 2 2" xfId="11675"/>
    <cellStyle name="20% - Accent6 3 2 3 2 2 2 3" xfId="52268"/>
    <cellStyle name="20% - Accent6 3 2 3 2 2 3" xfId="11676"/>
    <cellStyle name="20% - Accent6 3 2 3 2 2 4" xfId="11677"/>
    <cellStyle name="20% - Accent6 3 2 3 2 3" xfId="11678"/>
    <cellStyle name="20% - Accent6 3 2 3 2 3 2" xfId="11679"/>
    <cellStyle name="20% - Accent6 3 2 3 2 3 2 2" xfId="11680"/>
    <cellStyle name="20% - Accent6 3 2 3 2 3 2 3" xfId="52269"/>
    <cellStyle name="20% - Accent6 3 2 3 2 3 3" xfId="11681"/>
    <cellStyle name="20% - Accent6 3 2 3 2 3 4" xfId="11682"/>
    <cellStyle name="20% - Accent6 3 2 3 2 4" xfId="11683"/>
    <cellStyle name="20% - Accent6 3 2 3 2 4 2" xfId="11684"/>
    <cellStyle name="20% - Accent6 3 2 3 2 4 3" xfId="52270"/>
    <cellStyle name="20% - Accent6 3 2 3 2 5" xfId="11685"/>
    <cellStyle name="20% - Accent6 3 2 3 2 6" xfId="11686"/>
    <cellStyle name="20% - Accent6 3 2 3 3" xfId="11687"/>
    <cellStyle name="20% - Accent6 3 2 3 3 2" xfId="11688"/>
    <cellStyle name="20% - Accent6 3 2 3 3 2 2" xfId="11689"/>
    <cellStyle name="20% - Accent6 3 2 3 3 2 3" xfId="52271"/>
    <cellStyle name="20% - Accent6 3 2 3 3 3" xfId="11690"/>
    <cellStyle name="20% - Accent6 3 2 3 3 4" xfId="11691"/>
    <cellStyle name="20% - Accent6 3 2 3 4" xfId="11692"/>
    <cellStyle name="20% - Accent6 3 2 3 4 2" xfId="11693"/>
    <cellStyle name="20% - Accent6 3 2 3 4 2 2" xfId="11694"/>
    <cellStyle name="20% - Accent6 3 2 3 4 2 3" xfId="52272"/>
    <cellStyle name="20% - Accent6 3 2 3 4 3" xfId="11695"/>
    <cellStyle name="20% - Accent6 3 2 3 4 4" xfId="11696"/>
    <cellStyle name="20% - Accent6 3 2 3 5" xfId="11697"/>
    <cellStyle name="20% - Accent6 3 2 3 5 2" xfId="11698"/>
    <cellStyle name="20% - Accent6 3 2 3 5 3" xfId="52273"/>
    <cellStyle name="20% - Accent6 3 2 3 6" xfId="11699"/>
    <cellStyle name="20% - Accent6 3 2 3 7" xfId="11700"/>
    <cellStyle name="20% - Accent6 3 2 4" xfId="11701"/>
    <cellStyle name="20% - Accent6 3 2 4 2" xfId="11702"/>
    <cellStyle name="20% - Accent6 3 2 4 2 2" xfId="11703"/>
    <cellStyle name="20% - Accent6 3 2 4 2 2 2" xfId="11704"/>
    <cellStyle name="20% - Accent6 3 2 4 2 2 3" xfId="52274"/>
    <cellStyle name="20% - Accent6 3 2 4 2 3" xfId="11705"/>
    <cellStyle name="20% - Accent6 3 2 4 2 4" xfId="11706"/>
    <cellStyle name="20% - Accent6 3 2 4 3" xfId="11707"/>
    <cellStyle name="20% - Accent6 3 2 4 3 2" xfId="11708"/>
    <cellStyle name="20% - Accent6 3 2 4 3 2 2" xfId="11709"/>
    <cellStyle name="20% - Accent6 3 2 4 3 2 3" xfId="52275"/>
    <cellStyle name="20% - Accent6 3 2 4 3 3" xfId="11710"/>
    <cellStyle name="20% - Accent6 3 2 4 3 4" xfId="11711"/>
    <cellStyle name="20% - Accent6 3 2 4 4" xfId="11712"/>
    <cellStyle name="20% - Accent6 3 2 4 4 2" xfId="11713"/>
    <cellStyle name="20% - Accent6 3 2 4 4 3" xfId="52276"/>
    <cellStyle name="20% - Accent6 3 2 4 5" xfId="11714"/>
    <cellStyle name="20% - Accent6 3 2 4 6" xfId="11715"/>
    <cellStyle name="20% - Accent6 3 2 5" xfId="11716"/>
    <cellStyle name="20% - Accent6 3 2 5 2" xfId="11717"/>
    <cellStyle name="20% - Accent6 3 2 5 2 2" xfId="11718"/>
    <cellStyle name="20% - Accent6 3 2 5 2 2 2" xfId="11719"/>
    <cellStyle name="20% - Accent6 3 2 5 2 2 3" xfId="52277"/>
    <cellStyle name="20% - Accent6 3 2 5 2 3" xfId="11720"/>
    <cellStyle name="20% - Accent6 3 2 5 2 4" xfId="11721"/>
    <cellStyle name="20% - Accent6 3 2 5 3" xfId="11722"/>
    <cellStyle name="20% - Accent6 3 2 5 3 2" xfId="11723"/>
    <cellStyle name="20% - Accent6 3 2 5 3 3" xfId="52278"/>
    <cellStyle name="20% - Accent6 3 2 5 4" xfId="11724"/>
    <cellStyle name="20% - Accent6 3 2 5 5" xfId="11725"/>
    <cellStyle name="20% - Accent6 3 2 6" xfId="11726"/>
    <cellStyle name="20% - Accent6 3 2 6 2" xfId="11727"/>
    <cellStyle name="20% - Accent6 3 2 6 2 2" xfId="11728"/>
    <cellStyle name="20% - Accent6 3 2 6 2 3" xfId="52279"/>
    <cellStyle name="20% - Accent6 3 2 6 3" xfId="11729"/>
    <cellStyle name="20% - Accent6 3 2 6 4" xfId="11730"/>
    <cellStyle name="20% - Accent6 3 2 7" xfId="11731"/>
    <cellStyle name="20% - Accent6 3 2 7 2" xfId="11732"/>
    <cellStyle name="20% - Accent6 3 2 7 2 2" xfId="11733"/>
    <cellStyle name="20% - Accent6 3 2 7 2 3" xfId="52280"/>
    <cellStyle name="20% - Accent6 3 2 7 3" xfId="11734"/>
    <cellStyle name="20% - Accent6 3 2 7 4" xfId="11735"/>
    <cellStyle name="20% - Accent6 3 2 8" xfId="11736"/>
    <cellStyle name="20% - Accent6 3 2 8 2" xfId="11737"/>
    <cellStyle name="20% - Accent6 3 2 8 3" xfId="52281"/>
    <cellStyle name="20% - Accent6 3 2 9" xfId="11738"/>
    <cellStyle name="20% - Accent6 3 3" xfId="11739"/>
    <cellStyle name="20% - Accent6 3 3 10" xfId="60545"/>
    <cellStyle name="20% - Accent6 3 3 2" xfId="11740"/>
    <cellStyle name="20% - Accent6 3 3 2 2" xfId="11741"/>
    <cellStyle name="20% - Accent6 3 3 2 2 2" xfId="11742"/>
    <cellStyle name="20% - Accent6 3 3 2 2 2 2" xfId="11743"/>
    <cellStyle name="20% - Accent6 3 3 2 2 2 2 2" xfId="11744"/>
    <cellStyle name="20% - Accent6 3 3 2 2 2 2 3" xfId="52282"/>
    <cellStyle name="20% - Accent6 3 3 2 2 2 3" xfId="11745"/>
    <cellStyle name="20% - Accent6 3 3 2 2 2 4" xfId="11746"/>
    <cellStyle name="20% - Accent6 3 3 2 2 3" xfId="11747"/>
    <cellStyle name="20% - Accent6 3 3 2 2 3 2" xfId="11748"/>
    <cellStyle name="20% - Accent6 3 3 2 2 3 2 2" xfId="11749"/>
    <cellStyle name="20% - Accent6 3 3 2 2 3 2 3" xfId="52283"/>
    <cellStyle name="20% - Accent6 3 3 2 2 3 3" xfId="11750"/>
    <cellStyle name="20% - Accent6 3 3 2 2 3 4" xfId="11751"/>
    <cellStyle name="20% - Accent6 3 3 2 2 4" xfId="11752"/>
    <cellStyle name="20% - Accent6 3 3 2 2 4 2" xfId="11753"/>
    <cellStyle name="20% - Accent6 3 3 2 2 4 3" xfId="52284"/>
    <cellStyle name="20% - Accent6 3 3 2 2 5" xfId="11754"/>
    <cellStyle name="20% - Accent6 3 3 2 2 6" xfId="11755"/>
    <cellStyle name="20% - Accent6 3 3 2 3" xfId="11756"/>
    <cellStyle name="20% - Accent6 3 3 2 3 2" xfId="11757"/>
    <cellStyle name="20% - Accent6 3 3 2 3 2 2" xfId="11758"/>
    <cellStyle name="20% - Accent6 3 3 2 3 2 3" xfId="52285"/>
    <cellStyle name="20% - Accent6 3 3 2 3 3" xfId="11759"/>
    <cellStyle name="20% - Accent6 3 3 2 3 4" xfId="11760"/>
    <cellStyle name="20% - Accent6 3 3 2 4" xfId="11761"/>
    <cellStyle name="20% - Accent6 3 3 2 4 2" xfId="11762"/>
    <cellStyle name="20% - Accent6 3 3 2 4 2 2" xfId="11763"/>
    <cellStyle name="20% - Accent6 3 3 2 4 2 3" xfId="52286"/>
    <cellStyle name="20% - Accent6 3 3 2 4 3" xfId="11764"/>
    <cellStyle name="20% - Accent6 3 3 2 4 4" xfId="11765"/>
    <cellStyle name="20% - Accent6 3 3 2 5" xfId="11766"/>
    <cellStyle name="20% - Accent6 3 3 2 5 2" xfId="11767"/>
    <cellStyle name="20% - Accent6 3 3 2 5 3" xfId="52287"/>
    <cellStyle name="20% - Accent6 3 3 2 6" xfId="11768"/>
    <cellStyle name="20% - Accent6 3 3 2 7" xfId="11769"/>
    <cellStyle name="20% - Accent6 3 3 3" xfId="11770"/>
    <cellStyle name="20% - Accent6 3 3 3 2" xfId="11771"/>
    <cellStyle name="20% - Accent6 3 3 3 2 2" xfId="11772"/>
    <cellStyle name="20% - Accent6 3 3 3 2 2 2" xfId="11773"/>
    <cellStyle name="20% - Accent6 3 3 3 2 2 3" xfId="52288"/>
    <cellStyle name="20% - Accent6 3 3 3 2 3" xfId="11774"/>
    <cellStyle name="20% - Accent6 3 3 3 2 4" xfId="11775"/>
    <cellStyle name="20% - Accent6 3 3 3 3" xfId="11776"/>
    <cellStyle name="20% - Accent6 3 3 3 3 2" xfId="11777"/>
    <cellStyle name="20% - Accent6 3 3 3 3 2 2" xfId="11778"/>
    <cellStyle name="20% - Accent6 3 3 3 3 2 3" xfId="52289"/>
    <cellStyle name="20% - Accent6 3 3 3 3 3" xfId="11779"/>
    <cellStyle name="20% - Accent6 3 3 3 3 4" xfId="11780"/>
    <cellStyle name="20% - Accent6 3 3 3 4" xfId="11781"/>
    <cellStyle name="20% - Accent6 3 3 3 4 2" xfId="11782"/>
    <cellStyle name="20% - Accent6 3 3 3 4 3" xfId="52290"/>
    <cellStyle name="20% - Accent6 3 3 3 5" xfId="11783"/>
    <cellStyle name="20% - Accent6 3 3 3 6" xfId="11784"/>
    <cellStyle name="20% - Accent6 3 3 4" xfId="11785"/>
    <cellStyle name="20% - Accent6 3 3 4 2" xfId="11786"/>
    <cellStyle name="20% - Accent6 3 3 4 2 2" xfId="11787"/>
    <cellStyle name="20% - Accent6 3 3 4 2 2 2" xfId="11788"/>
    <cellStyle name="20% - Accent6 3 3 4 2 2 3" xfId="52291"/>
    <cellStyle name="20% - Accent6 3 3 4 2 3" xfId="11789"/>
    <cellStyle name="20% - Accent6 3 3 4 2 4" xfId="11790"/>
    <cellStyle name="20% - Accent6 3 3 4 3" xfId="11791"/>
    <cellStyle name="20% - Accent6 3 3 4 3 2" xfId="11792"/>
    <cellStyle name="20% - Accent6 3 3 4 3 3" xfId="52292"/>
    <cellStyle name="20% - Accent6 3 3 4 4" xfId="11793"/>
    <cellStyle name="20% - Accent6 3 3 4 5" xfId="11794"/>
    <cellStyle name="20% - Accent6 3 3 5" xfId="11795"/>
    <cellStyle name="20% - Accent6 3 3 5 2" xfId="11796"/>
    <cellStyle name="20% - Accent6 3 3 5 2 2" xfId="11797"/>
    <cellStyle name="20% - Accent6 3 3 5 2 3" xfId="52293"/>
    <cellStyle name="20% - Accent6 3 3 5 3" xfId="11798"/>
    <cellStyle name="20% - Accent6 3 3 5 4" xfId="11799"/>
    <cellStyle name="20% - Accent6 3 3 6" xfId="11800"/>
    <cellStyle name="20% - Accent6 3 3 6 2" xfId="11801"/>
    <cellStyle name="20% - Accent6 3 3 6 2 2" xfId="11802"/>
    <cellStyle name="20% - Accent6 3 3 6 2 3" xfId="52294"/>
    <cellStyle name="20% - Accent6 3 3 6 3" xfId="11803"/>
    <cellStyle name="20% - Accent6 3 3 6 4" xfId="11804"/>
    <cellStyle name="20% - Accent6 3 3 7" xfId="11805"/>
    <cellStyle name="20% - Accent6 3 3 7 2" xfId="11806"/>
    <cellStyle name="20% - Accent6 3 3 7 3" xfId="52295"/>
    <cellStyle name="20% - Accent6 3 3 8" xfId="11807"/>
    <cellStyle name="20% - Accent6 3 3 9" xfId="11808"/>
    <cellStyle name="20% - Accent6 3 4" xfId="11809"/>
    <cellStyle name="20% - Accent6 3 4 2" xfId="11810"/>
    <cellStyle name="20% - Accent6 3 4 2 2" xfId="11811"/>
    <cellStyle name="20% - Accent6 3 4 2 2 2" xfId="11812"/>
    <cellStyle name="20% - Accent6 3 4 2 2 2 2" xfId="11813"/>
    <cellStyle name="20% - Accent6 3 4 2 2 2 3" xfId="52296"/>
    <cellStyle name="20% - Accent6 3 4 2 2 3" xfId="11814"/>
    <cellStyle name="20% - Accent6 3 4 2 2 4" xfId="11815"/>
    <cellStyle name="20% - Accent6 3 4 2 3" xfId="11816"/>
    <cellStyle name="20% - Accent6 3 4 2 3 2" xfId="11817"/>
    <cellStyle name="20% - Accent6 3 4 2 3 2 2" xfId="11818"/>
    <cellStyle name="20% - Accent6 3 4 2 3 2 3" xfId="52297"/>
    <cellStyle name="20% - Accent6 3 4 2 3 3" xfId="11819"/>
    <cellStyle name="20% - Accent6 3 4 2 3 4" xfId="11820"/>
    <cellStyle name="20% - Accent6 3 4 2 4" xfId="11821"/>
    <cellStyle name="20% - Accent6 3 4 2 4 2" xfId="11822"/>
    <cellStyle name="20% - Accent6 3 4 2 4 3" xfId="52298"/>
    <cellStyle name="20% - Accent6 3 4 2 5" xfId="11823"/>
    <cellStyle name="20% - Accent6 3 4 2 6" xfId="11824"/>
    <cellStyle name="20% - Accent6 3 4 3" xfId="11825"/>
    <cellStyle name="20% - Accent6 3 4 3 2" xfId="11826"/>
    <cellStyle name="20% - Accent6 3 4 3 2 2" xfId="11827"/>
    <cellStyle name="20% - Accent6 3 4 3 2 3" xfId="52299"/>
    <cellStyle name="20% - Accent6 3 4 3 3" xfId="11828"/>
    <cellStyle name="20% - Accent6 3 4 3 4" xfId="11829"/>
    <cellStyle name="20% - Accent6 3 4 4" xfId="11830"/>
    <cellStyle name="20% - Accent6 3 4 4 2" xfId="11831"/>
    <cellStyle name="20% - Accent6 3 4 4 2 2" xfId="11832"/>
    <cellStyle name="20% - Accent6 3 4 4 2 3" xfId="52300"/>
    <cellStyle name="20% - Accent6 3 4 4 3" xfId="11833"/>
    <cellStyle name="20% - Accent6 3 4 4 4" xfId="11834"/>
    <cellStyle name="20% - Accent6 3 4 5" xfId="11835"/>
    <cellStyle name="20% - Accent6 3 4 5 2" xfId="11836"/>
    <cellStyle name="20% - Accent6 3 4 5 3" xfId="52301"/>
    <cellStyle name="20% - Accent6 3 4 6" xfId="11837"/>
    <cellStyle name="20% - Accent6 3 4 7" xfId="11838"/>
    <cellStyle name="20% - Accent6 3 5" xfId="11839"/>
    <cellStyle name="20% - Accent6 3 5 2" xfId="11840"/>
    <cellStyle name="20% - Accent6 3 5 2 2" xfId="11841"/>
    <cellStyle name="20% - Accent6 3 5 2 2 2" xfId="11842"/>
    <cellStyle name="20% - Accent6 3 5 2 2 3" xfId="52302"/>
    <cellStyle name="20% - Accent6 3 5 2 3" xfId="11843"/>
    <cellStyle name="20% - Accent6 3 5 2 4" xfId="11844"/>
    <cellStyle name="20% - Accent6 3 5 3" xfId="11845"/>
    <cellStyle name="20% - Accent6 3 5 3 2" xfId="11846"/>
    <cellStyle name="20% - Accent6 3 5 3 2 2" xfId="11847"/>
    <cellStyle name="20% - Accent6 3 5 3 2 3" xfId="52303"/>
    <cellStyle name="20% - Accent6 3 5 3 3" xfId="11848"/>
    <cellStyle name="20% - Accent6 3 5 3 4" xfId="11849"/>
    <cellStyle name="20% - Accent6 3 5 4" xfId="11850"/>
    <cellStyle name="20% - Accent6 3 5 4 2" xfId="11851"/>
    <cellStyle name="20% - Accent6 3 5 4 3" xfId="52304"/>
    <cellStyle name="20% - Accent6 3 5 5" xfId="11852"/>
    <cellStyle name="20% - Accent6 3 5 6" xfId="11853"/>
    <cellStyle name="20% - Accent6 3 6" xfId="11854"/>
    <cellStyle name="20% - Accent6 3 6 2" xfId="11855"/>
    <cellStyle name="20% - Accent6 3 6 2 2" xfId="11856"/>
    <cellStyle name="20% - Accent6 3 6 2 2 2" xfId="11857"/>
    <cellStyle name="20% - Accent6 3 6 2 2 3" xfId="52305"/>
    <cellStyle name="20% - Accent6 3 6 2 3" xfId="11858"/>
    <cellStyle name="20% - Accent6 3 6 2 4" xfId="11859"/>
    <cellStyle name="20% - Accent6 3 6 3" xfId="11860"/>
    <cellStyle name="20% - Accent6 3 6 3 2" xfId="11861"/>
    <cellStyle name="20% - Accent6 3 6 3 3" xfId="52306"/>
    <cellStyle name="20% - Accent6 3 6 4" xfId="11862"/>
    <cellStyle name="20% - Accent6 3 6 5" xfId="11863"/>
    <cellStyle name="20% - Accent6 3 7" xfId="11864"/>
    <cellStyle name="20% - Accent6 3 7 2" xfId="11865"/>
    <cellStyle name="20% - Accent6 3 7 2 2" xfId="11866"/>
    <cellStyle name="20% - Accent6 3 7 2 3" xfId="52307"/>
    <cellStyle name="20% - Accent6 3 7 3" xfId="11867"/>
    <cellStyle name="20% - Accent6 3 7 4" xfId="11868"/>
    <cellStyle name="20% - Accent6 3 8" xfId="11869"/>
    <cellStyle name="20% - Accent6 3 8 2" xfId="11870"/>
    <cellStyle name="20% - Accent6 3 8 2 2" xfId="11871"/>
    <cellStyle name="20% - Accent6 3 8 2 3" xfId="52308"/>
    <cellStyle name="20% - Accent6 3 8 3" xfId="11872"/>
    <cellStyle name="20% - Accent6 3 8 4" xfId="11873"/>
    <cellStyle name="20% - Accent6 3 9" xfId="11874"/>
    <cellStyle name="20% - Accent6 3 9 2" xfId="11875"/>
    <cellStyle name="20% - Accent6 3 9 3" xfId="52309"/>
    <cellStyle name="20% - Accent6 4" xfId="11876"/>
    <cellStyle name="20% - Accent6 4 10" xfId="11877"/>
    <cellStyle name="20% - Accent6 4 11" xfId="11878"/>
    <cellStyle name="20% - Accent6 4 12" xfId="60191"/>
    <cellStyle name="20% - Accent6 4 2" xfId="11879"/>
    <cellStyle name="20% - Accent6 4 2 10" xfId="11880"/>
    <cellStyle name="20% - Accent6 4 2 11" xfId="60374"/>
    <cellStyle name="20% - Accent6 4 2 2" xfId="11881"/>
    <cellStyle name="20% - Accent6 4 2 2 2" xfId="11882"/>
    <cellStyle name="20% - Accent6 4 2 2 2 2" xfId="11883"/>
    <cellStyle name="20% - Accent6 4 2 2 2 2 2" xfId="11884"/>
    <cellStyle name="20% - Accent6 4 2 2 2 2 2 2" xfId="11885"/>
    <cellStyle name="20% - Accent6 4 2 2 2 2 2 2 2" xfId="11886"/>
    <cellStyle name="20% - Accent6 4 2 2 2 2 2 2 3" xfId="52310"/>
    <cellStyle name="20% - Accent6 4 2 2 2 2 2 3" xfId="11887"/>
    <cellStyle name="20% - Accent6 4 2 2 2 2 2 4" xfId="11888"/>
    <cellStyle name="20% - Accent6 4 2 2 2 2 3" xfId="11889"/>
    <cellStyle name="20% - Accent6 4 2 2 2 2 3 2" xfId="11890"/>
    <cellStyle name="20% - Accent6 4 2 2 2 2 3 2 2" xfId="11891"/>
    <cellStyle name="20% - Accent6 4 2 2 2 2 3 2 3" xfId="52311"/>
    <cellStyle name="20% - Accent6 4 2 2 2 2 3 3" xfId="11892"/>
    <cellStyle name="20% - Accent6 4 2 2 2 2 3 4" xfId="11893"/>
    <cellStyle name="20% - Accent6 4 2 2 2 2 4" xfId="11894"/>
    <cellStyle name="20% - Accent6 4 2 2 2 2 4 2" xfId="11895"/>
    <cellStyle name="20% - Accent6 4 2 2 2 2 4 3" xfId="52312"/>
    <cellStyle name="20% - Accent6 4 2 2 2 2 5" xfId="11896"/>
    <cellStyle name="20% - Accent6 4 2 2 2 2 6" xfId="11897"/>
    <cellStyle name="20% - Accent6 4 2 2 2 3" xfId="11898"/>
    <cellStyle name="20% - Accent6 4 2 2 2 3 2" xfId="11899"/>
    <cellStyle name="20% - Accent6 4 2 2 2 3 2 2" xfId="11900"/>
    <cellStyle name="20% - Accent6 4 2 2 2 3 2 3" xfId="52313"/>
    <cellStyle name="20% - Accent6 4 2 2 2 3 3" xfId="11901"/>
    <cellStyle name="20% - Accent6 4 2 2 2 3 4" xfId="11902"/>
    <cellStyle name="20% - Accent6 4 2 2 2 4" xfId="11903"/>
    <cellStyle name="20% - Accent6 4 2 2 2 4 2" xfId="11904"/>
    <cellStyle name="20% - Accent6 4 2 2 2 4 2 2" xfId="11905"/>
    <cellStyle name="20% - Accent6 4 2 2 2 4 2 3" xfId="52314"/>
    <cellStyle name="20% - Accent6 4 2 2 2 4 3" xfId="11906"/>
    <cellStyle name="20% - Accent6 4 2 2 2 4 4" xfId="11907"/>
    <cellStyle name="20% - Accent6 4 2 2 2 5" xfId="11908"/>
    <cellStyle name="20% - Accent6 4 2 2 2 5 2" xfId="11909"/>
    <cellStyle name="20% - Accent6 4 2 2 2 5 3" xfId="52315"/>
    <cellStyle name="20% - Accent6 4 2 2 2 6" xfId="11910"/>
    <cellStyle name="20% - Accent6 4 2 2 2 7" xfId="11911"/>
    <cellStyle name="20% - Accent6 4 2 2 3" xfId="11912"/>
    <cellStyle name="20% - Accent6 4 2 2 3 2" xfId="11913"/>
    <cellStyle name="20% - Accent6 4 2 2 3 2 2" xfId="11914"/>
    <cellStyle name="20% - Accent6 4 2 2 3 2 2 2" xfId="11915"/>
    <cellStyle name="20% - Accent6 4 2 2 3 2 2 3" xfId="52316"/>
    <cellStyle name="20% - Accent6 4 2 2 3 2 3" xfId="11916"/>
    <cellStyle name="20% - Accent6 4 2 2 3 2 4" xfId="11917"/>
    <cellStyle name="20% - Accent6 4 2 2 3 3" xfId="11918"/>
    <cellStyle name="20% - Accent6 4 2 2 3 3 2" xfId="11919"/>
    <cellStyle name="20% - Accent6 4 2 2 3 3 2 2" xfId="11920"/>
    <cellStyle name="20% - Accent6 4 2 2 3 3 2 3" xfId="52317"/>
    <cellStyle name="20% - Accent6 4 2 2 3 3 3" xfId="11921"/>
    <cellStyle name="20% - Accent6 4 2 2 3 3 4" xfId="11922"/>
    <cellStyle name="20% - Accent6 4 2 2 3 4" xfId="11923"/>
    <cellStyle name="20% - Accent6 4 2 2 3 4 2" xfId="11924"/>
    <cellStyle name="20% - Accent6 4 2 2 3 4 3" xfId="52318"/>
    <cellStyle name="20% - Accent6 4 2 2 3 5" xfId="11925"/>
    <cellStyle name="20% - Accent6 4 2 2 3 6" xfId="11926"/>
    <cellStyle name="20% - Accent6 4 2 2 4" xfId="11927"/>
    <cellStyle name="20% - Accent6 4 2 2 4 2" xfId="11928"/>
    <cellStyle name="20% - Accent6 4 2 2 4 2 2" xfId="11929"/>
    <cellStyle name="20% - Accent6 4 2 2 4 2 3" xfId="52319"/>
    <cellStyle name="20% - Accent6 4 2 2 4 3" xfId="11930"/>
    <cellStyle name="20% - Accent6 4 2 2 4 4" xfId="11931"/>
    <cellStyle name="20% - Accent6 4 2 2 5" xfId="11932"/>
    <cellStyle name="20% - Accent6 4 2 2 5 2" xfId="11933"/>
    <cellStyle name="20% - Accent6 4 2 2 5 2 2" xfId="11934"/>
    <cellStyle name="20% - Accent6 4 2 2 5 2 3" xfId="52320"/>
    <cellStyle name="20% - Accent6 4 2 2 5 3" xfId="11935"/>
    <cellStyle name="20% - Accent6 4 2 2 5 4" xfId="11936"/>
    <cellStyle name="20% - Accent6 4 2 2 6" xfId="11937"/>
    <cellStyle name="20% - Accent6 4 2 2 6 2" xfId="11938"/>
    <cellStyle name="20% - Accent6 4 2 2 6 3" xfId="52321"/>
    <cellStyle name="20% - Accent6 4 2 2 7" xfId="11939"/>
    <cellStyle name="20% - Accent6 4 2 2 8" xfId="11940"/>
    <cellStyle name="20% - Accent6 4 2 2 9" xfId="60742"/>
    <cellStyle name="20% - Accent6 4 2 3" xfId="11941"/>
    <cellStyle name="20% - Accent6 4 2 3 2" xfId="11942"/>
    <cellStyle name="20% - Accent6 4 2 3 2 2" xfId="11943"/>
    <cellStyle name="20% - Accent6 4 2 3 2 2 2" xfId="11944"/>
    <cellStyle name="20% - Accent6 4 2 3 2 2 2 2" xfId="11945"/>
    <cellStyle name="20% - Accent6 4 2 3 2 2 2 3" xfId="52322"/>
    <cellStyle name="20% - Accent6 4 2 3 2 2 3" xfId="11946"/>
    <cellStyle name="20% - Accent6 4 2 3 2 2 4" xfId="11947"/>
    <cellStyle name="20% - Accent6 4 2 3 2 3" xfId="11948"/>
    <cellStyle name="20% - Accent6 4 2 3 2 3 2" xfId="11949"/>
    <cellStyle name="20% - Accent6 4 2 3 2 3 2 2" xfId="11950"/>
    <cellStyle name="20% - Accent6 4 2 3 2 3 2 3" xfId="52323"/>
    <cellStyle name="20% - Accent6 4 2 3 2 3 3" xfId="11951"/>
    <cellStyle name="20% - Accent6 4 2 3 2 3 4" xfId="11952"/>
    <cellStyle name="20% - Accent6 4 2 3 2 4" xfId="11953"/>
    <cellStyle name="20% - Accent6 4 2 3 2 4 2" xfId="11954"/>
    <cellStyle name="20% - Accent6 4 2 3 2 4 3" xfId="52324"/>
    <cellStyle name="20% - Accent6 4 2 3 2 5" xfId="11955"/>
    <cellStyle name="20% - Accent6 4 2 3 2 6" xfId="11956"/>
    <cellStyle name="20% - Accent6 4 2 3 3" xfId="11957"/>
    <cellStyle name="20% - Accent6 4 2 3 3 2" xfId="11958"/>
    <cellStyle name="20% - Accent6 4 2 3 3 2 2" xfId="11959"/>
    <cellStyle name="20% - Accent6 4 2 3 3 2 3" xfId="52325"/>
    <cellStyle name="20% - Accent6 4 2 3 3 3" xfId="11960"/>
    <cellStyle name="20% - Accent6 4 2 3 3 4" xfId="11961"/>
    <cellStyle name="20% - Accent6 4 2 3 4" xfId="11962"/>
    <cellStyle name="20% - Accent6 4 2 3 4 2" xfId="11963"/>
    <cellStyle name="20% - Accent6 4 2 3 4 2 2" xfId="11964"/>
    <cellStyle name="20% - Accent6 4 2 3 4 2 3" xfId="52326"/>
    <cellStyle name="20% - Accent6 4 2 3 4 3" xfId="11965"/>
    <cellStyle name="20% - Accent6 4 2 3 4 4" xfId="11966"/>
    <cellStyle name="20% - Accent6 4 2 3 5" xfId="11967"/>
    <cellStyle name="20% - Accent6 4 2 3 5 2" xfId="11968"/>
    <cellStyle name="20% - Accent6 4 2 3 5 3" xfId="52327"/>
    <cellStyle name="20% - Accent6 4 2 3 6" xfId="11969"/>
    <cellStyle name="20% - Accent6 4 2 3 7" xfId="11970"/>
    <cellStyle name="20% - Accent6 4 2 4" xfId="11971"/>
    <cellStyle name="20% - Accent6 4 2 4 2" xfId="11972"/>
    <cellStyle name="20% - Accent6 4 2 4 2 2" xfId="11973"/>
    <cellStyle name="20% - Accent6 4 2 4 2 2 2" xfId="11974"/>
    <cellStyle name="20% - Accent6 4 2 4 2 2 3" xfId="52328"/>
    <cellStyle name="20% - Accent6 4 2 4 2 3" xfId="11975"/>
    <cellStyle name="20% - Accent6 4 2 4 2 4" xfId="11976"/>
    <cellStyle name="20% - Accent6 4 2 4 3" xfId="11977"/>
    <cellStyle name="20% - Accent6 4 2 4 3 2" xfId="11978"/>
    <cellStyle name="20% - Accent6 4 2 4 3 2 2" xfId="11979"/>
    <cellStyle name="20% - Accent6 4 2 4 3 2 3" xfId="52329"/>
    <cellStyle name="20% - Accent6 4 2 4 3 3" xfId="11980"/>
    <cellStyle name="20% - Accent6 4 2 4 3 4" xfId="11981"/>
    <cellStyle name="20% - Accent6 4 2 4 4" xfId="11982"/>
    <cellStyle name="20% - Accent6 4 2 4 4 2" xfId="11983"/>
    <cellStyle name="20% - Accent6 4 2 4 4 3" xfId="52330"/>
    <cellStyle name="20% - Accent6 4 2 4 5" xfId="11984"/>
    <cellStyle name="20% - Accent6 4 2 4 6" xfId="11985"/>
    <cellStyle name="20% - Accent6 4 2 5" xfId="11986"/>
    <cellStyle name="20% - Accent6 4 2 5 2" xfId="11987"/>
    <cellStyle name="20% - Accent6 4 2 5 2 2" xfId="11988"/>
    <cellStyle name="20% - Accent6 4 2 5 2 2 2" xfId="11989"/>
    <cellStyle name="20% - Accent6 4 2 5 2 2 3" xfId="52331"/>
    <cellStyle name="20% - Accent6 4 2 5 2 3" xfId="11990"/>
    <cellStyle name="20% - Accent6 4 2 5 2 4" xfId="11991"/>
    <cellStyle name="20% - Accent6 4 2 5 3" xfId="11992"/>
    <cellStyle name="20% - Accent6 4 2 5 3 2" xfId="11993"/>
    <cellStyle name="20% - Accent6 4 2 5 3 3" xfId="52332"/>
    <cellStyle name="20% - Accent6 4 2 5 4" xfId="11994"/>
    <cellStyle name="20% - Accent6 4 2 5 5" xfId="11995"/>
    <cellStyle name="20% - Accent6 4 2 6" xfId="11996"/>
    <cellStyle name="20% - Accent6 4 2 6 2" xfId="11997"/>
    <cellStyle name="20% - Accent6 4 2 6 2 2" xfId="11998"/>
    <cellStyle name="20% - Accent6 4 2 6 2 3" xfId="52333"/>
    <cellStyle name="20% - Accent6 4 2 6 3" xfId="11999"/>
    <cellStyle name="20% - Accent6 4 2 6 4" xfId="12000"/>
    <cellStyle name="20% - Accent6 4 2 7" xfId="12001"/>
    <cellStyle name="20% - Accent6 4 2 7 2" xfId="12002"/>
    <cellStyle name="20% - Accent6 4 2 7 2 2" xfId="12003"/>
    <cellStyle name="20% - Accent6 4 2 7 2 3" xfId="52334"/>
    <cellStyle name="20% - Accent6 4 2 7 3" xfId="12004"/>
    <cellStyle name="20% - Accent6 4 2 7 4" xfId="12005"/>
    <cellStyle name="20% - Accent6 4 2 8" xfId="12006"/>
    <cellStyle name="20% - Accent6 4 2 8 2" xfId="12007"/>
    <cellStyle name="20% - Accent6 4 2 8 3" xfId="52335"/>
    <cellStyle name="20% - Accent6 4 2 9" xfId="12008"/>
    <cellStyle name="20% - Accent6 4 3" xfId="12009"/>
    <cellStyle name="20% - Accent6 4 3 2" xfId="12010"/>
    <cellStyle name="20% - Accent6 4 3 2 2" xfId="12011"/>
    <cellStyle name="20% - Accent6 4 3 2 2 2" xfId="12012"/>
    <cellStyle name="20% - Accent6 4 3 2 2 2 2" xfId="12013"/>
    <cellStyle name="20% - Accent6 4 3 2 2 2 2 2" xfId="12014"/>
    <cellStyle name="20% - Accent6 4 3 2 2 2 2 3" xfId="52336"/>
    <cellStyle name="20% - Accent6 4 3 2 2 2 3" xfId="12015"/>
    <cellStyle name="20% - Accent6 4 3 2 2 2 4" xfId="12016"/>
    <cellStyle name="20% - Accent6 4 3 2 2 3" xfId="12017"/>
    <cellStyle name="20% - Accent6 4 3 2 2 3 2" xfId="12018"/>
    <cellStyle name="20% - Accent6 4 3 2 2 3 2 2" xfId="12019"/>
    <cellStyle name="20% - Accent6 4 3 2 2 3 2 3" xfId="52337"/>
    <cellStyle name="20% - Accent6 4 3 2 2 3 3" xfId="12020"/>
    <cellStyle name="20% - Accent6 4 3 2 2 3 4" xfId="12021"/>
    <cellStyle name="20% - Accent6 4 3 2 2 4" xfId="12022"/>
    <cellStyle name="20% - Accent6 4 3 2 2 4 2" xfId="12023"/>
    <cellStyle name="20% - Accent6 4 3 2 2 4 3" xfId="52338"/>
    <cellStyle name="20% - Accent6 4 3 2 2 5" xfId="12024"/>
    <cellStyle name="20% - Accent6 4 3 2 2 6" xfId="12025"/>
    <cellStyle name="20% - Accent6 4 3 2 3" xfId="12026"/>
    <cellStyle name="20% - Accent6 4 3 2 3 2" xfId="12027"/>
    <cellStyle name="20% - Accent6 4 3 2 3 2 2" xfId="12028"/>
    <cellStyle name="20% - Accent6 4 3 2 3 2 3" xfId="52339"/>
    <cellStyle name="20% - Accent6 4 3 2 3 3" xfId="12029"/>
    <cellStyle name="20% - Accent6 4 3 2 3 4" xfId="12030"/>
    <cellStyle name="20% - Accent6 4 3 2 4" xfId="12031"/>
    <cellStyle name="20% - Accent6 4 3 2 4 2" xfId="12032"/>
    <cellStyle name="20% - Accent6 4 3 2 4 2 2" xfId="12033"/>
    <cellStyle name="20% - Accent6 4 3 2 4 2 3" xfId="52340"/>
    <cellStyle name="20% - Accent6 4 3 2 4 3" xfId="12034"/>
    <cellStyle name="20% - Accent6 4 3 2 4 4" xfId="12035"/>
    <cellStyle name="20% - Accent6 4 3 2 5" xfId="12036"/>
    <cellStyle name="20% - Accent6 4 3 2 5 2" xfId="12037"/>
    <cellStyle name="20% - Accent6 4 3 2 5 3" xfId="52341"/>
    <cellStyle name="20% - Accent6 4 3 2 6" xfId="12038"/>
    <cellStyle name="20% - Accent6 4 3 2 7" xfId="12039"/>
    <cellStyle name="20% - Accent6 4 3 3" xfId="12040"/>
    <cellStyle name="20% - Accent6 4 3 3 2" xfId="12041"/>
    <cellStyle name="20% - Accent6 4 3 3 2 2" xfId="12042"/>
    <cellStyle name="20% - Accent6 4 3 3 2 2 2" xfId="12043"/>
    <cellStyle name="20% - Accent6 4 3 3 2 2 3" xfId="52342"/>
    <cellStyle name="20% - Accent6 4 3 3 2 3" xfId="12044"/>
    <cellStyle name="20% - Accent6 4 3 3 2 4" xfId="12045"/>
    <cellStyle name="20% - Accent6 4 3 3 3" xfId="12046"/>
    <cellStyle name="20% - Accent6 4 3 3 3 2" xfId="12047"/>
    <cellStyle name="20% - Accent6 4 3 3 3 2 2" xfId="12048"/>
    <cellStyle name="20% - Accent6 4 3 3 3 2 3" xfId="52343"/>
    <cellStyle name="20% - Accent6 4 3 3 3 3" xfId="12049"/>
    <cellStyle name="20% - Accent6 4 3 3 3 4" xfId="12050"/>
    <cellStyle name="20% - Accent6 4 3 3 4" xfId="12051"/>
    <cellStyle name="20% - Accent6 4 3 3 4 2" xfId="12052"/>
    <cellStyle name="20% - Accent6 4 3 3 4 3" xfId="52344"/>
    <cellStyle name="20% - Accent6 4 3 3 5" xfId="12053"/>
    <cellStyle name="20% - Accent6 4 3 3 6" xfId="12054"/>
    <cellStyle name="20% - Accent6 4 3 4" xfId="12055"/>
    <cellStyle name="20% - Accent6 4 3 4 2" xfId="12056"/>
    <cellStyle name="20% - Accent6 4 3 4 2 2" xfId="12057"/>
    <cellStyle name="20% - Accent6 4 3 4 2 3" xfId="52345"/>
    <cellStyle name="20% - Accent6 4 3 4 3" xfId="12058"/>
    <cellStyle name="20% - Accent6 4 3 4 4" xfId="12059"/>
    <cellStyle name="20% - Accent6 4 3 5" xfId="12060"/>
    <cellStyle name="20% - Accent6 4 3 5 2" xfId="12061"/>
    <cellStyle name="20% - Accent6 4 3 5 2 2" xfId="12062"/>
    <cellStyle name="20% - Accent6 4 3 5 2 3" xfId="52346"/>
    <cellStyle name="20% - Accent6 4 3 5 3" xfId="12063"/>
    <cellStyle name="20% - Accent6 4 3 5 4" xfId="12064"/>
    <cellStyle name="20% - Accent6 4 3 6" xfId="12065"/>
    <cellStyle name="20% - Accent6 4 3 6 2" xfId="12066"/>
    <cellStyle name="20% - Accent6 4 3 6 3" xfId="52347"/>
    <cellStyle name="20% - Accent6 4 3 7" xfId="12067"/>
    <cellStyle name="20% - Accent6 4 3 8" xfId="12068"/>
    <cellStyle name="20% - Accent6 4 3 9" xfId="60559"/>
    <cellStyle name="20% - Accent6 4 4" xfId="12069"/>
    <cellStyle name="20% - Accent6 4 4 2" xfId="12070"/>
    <cellStyle name="20% - Accent6 4 4 2 2" xfId="12071"/>
    <cellStyle name="20% - Accent6 4 4 2 2 2" xfId="12072"/>
    <cellStyle name="20% - Accent6 4 4 2 2 2 2" xfId="12073"/>
    <cellStyle name="20% - Accent6 4 4 2 2 2 3" xfId="52348"/>
    <cellStyle name="20% - Accent6 4 4 2 2 3" xfId="12074"/>
    <cellStyle name="20% - Accent6 4 4 2 2 4" xfId="12075"/>
    <cellStyle name="20% - Accent6 4 4 2 3" xfId="12076"/>
    <cellStyle name="20% - Accent6 4 4 2 3 2" xfId="12077"/>
    <cellStyle name="20% - Accent6 4 4 2 3 2 2" xfId="12078"/>
    <cellStyle name="20% - Accent6 4 4 2 3 2 3" xfId="52349"/>
    <cellStyle name="20% - Accent6 4 4 2 3 3" xfId="12079"/>
    <cellStyle name="20% - Accent6 4 4 2 3 4" xfId="12080"/>
    <cellStyle name="20% - Accent6 4 4 2 4" xfId="12081"/>
    <cellStyle name="20% - Accent6 4 4 2 4 2" xfId="12082"/>
    <cellStyle name="20% - Accent6 4 4 2 4 3" xfId="52350"/>
    <cellStyle name="20% - Accent6 4 4 2 5" xfId="12083"/>
    <cellStyle name="20% - Accent6 4 4 2 6" xfId="12084"/>
    <cellStyle name="20% - Accent6 4 4 3" xfId="12085"/>
    <cellStyle name="20% - Accent6 4 4 3 2" xfId="12086"/>
    <cellStyle name="20% - Accent6 4 4 3 2 2" xfId="12087"/>
    <cellStyle name="20% - Accent6 4 4 3 2 3" xfId="52351"/>
    <cellStyle name="20% - Accent6 4 4 3 3" xfId="12088"/>
    <cellStyle name="20% - Accent6 4 4 3 4" xfId="12089"/>
    <cellStyle name="20% - Accent6 4 4 4" xfId="12090"/>
    <cellStyle name="20% - Accent6 4 4 4 2" xfId="12091"/>
    <cellStyle name="20% - Accent6 4 4 4 2 2" xfId="12092"/>
    <cellStyle name="20% - Accent6 4 4 4 2 3" xfId="52352"/>
    <cellStyle name="20% - Accent6 4 4 4 3" xfId="12093"/>
    <cellStyle name="20% - Accent6 4 4 4 4" xfId="12094"/>
    <cellStyle name="20% - Accent6 4 4 5" xfId="12095"/>
    <cellStyle name="20% - Accent6 4 4 5 2" xfId="12096"/>
    <cellStyle name="20% - Accent6 4 4 5 3" xfId="52353"/>
    <cellStyle name="20% - Accent6 4 4 6" xfId="12097"/>
    <cellStyle name="20% - Accent6 4 4 7" xfId="12098"/>
    <cellStyle name="20% - Accent6 4 5" xfId="12099"/>
    <cellStyle name="20% - Accent6 4 5 2" xfId="12100"/>
    <cellStyle name="20% - Accent6 4 5 2 2" xfId="12101"/>
    <cellStyle name="20% - Accent6 4 5 2 2 2" xfId="12102"/>
    <cellStyle name="20% - Accent6 4 5 2 2 3" xfId="52354"/>
    <cellStyle name="20% - Accent6 4 5 2 3" xfId="12103"/>
    <cellStyle name="20% - Accent6 4 5 2 4" xfId="12104"/>
    <cellStyle name="20% - Accent6 4 5 3" xfId="12105"/>
    <cellStyle name="20% - Accent6 4 5 3 2" xfId="12106"/>
    <cellStyle name="20% - Accent6 4 5 3 2 2" xfId="12107"/>
    <cellStyle name="20% - Accent6 4 5 3 2 3" xfId="52355"/>
    <cellStyle name="20% - Accent6 4 5 3 3" xfId="12108"/>
    <cellStyle name="20% - Accent6 4 5 3 4" xfId="12109"/>
    <cellStyle name="20% - Accent6 4 5 4" xfId="12110"/>
    <cellStyle name="20% - Accent6 4 5 4 2" xfId="12111"/>
    <cellStyle name="20% - Accent6 4 5 4 3" xfId="52356"/>
    <cellStyle name="20% - Accent6 4 5 5" xfId="12112"/>
    <cellStyle name="20% - Accent6 4 5 6" xfId="12113"/>
    <cellStyle name="20% - Accent6 4 6" xfId="12114"/>
    <cellStyle name="20% - Accent6 4 6 2" xfId="12115"/>
    <cellStyle name="20% - Accent6 4 6 2 2" xfId="12116"/>
    <cellStyle name="20% - Accent6 4 6 2 2 2" xfId="12117"/>
    <cellStyle name="20% - Accent6 4 6 2 2 3" xfId="52357"/>
    <cellStyle name="20% - Accent6 4 6 2 3" xfId="12118"/>
    <cellStyle name="20% - Accent6 4 6 2 4" xfId="12119"/>
    <cellStyle name="20% - Accent6 4 6 3" xfId="12120"/>
    <cellStyle name="20% - Accent6 4 6 3 2" xfId="12121"/>
    <cellStyle name="20% - Accent6 4 6 3 3" xfId="52358"/>
    <cellStyle name="20% - Accent6 4 6 4" xfId="12122"/>
    <cellStyle name="20% - Accent6 4 6 5" xfId="12123"/>
    <cellStyle name="20% - Accent6 4 7" xfId="12124"/>
    <cellStyle name="20% - Accent6 4 7 2" xfId="12125"/>
    <cellStyle name="20% - Accent6 4 7 2 2" xfId="12126"/>
    <cellStyle name="20% - Accent6 4 7 2 3" xfId="52359"/>
    <cellStyle name="20% - Accent6 4 7 3" xfId="12127"/>
    <cellStyle name="20% - Accent6 4 7 4" xfId="12128"/>
    <cellStyle name="20% - Accent6 4 8" xfId="12129"/>
    <cellStyle name="20% - Accent6 4 8 2" xfId="12130"/>
    <cellStyle name="20% - Accent6 4 8 2 2" xfId="12131"/>
    <cellStyle name="20% - Accent6 4 8 2 3" xfId="52360"/>
    <cellStyle name="20% - Accent6 4 8 3" xfId="12132"/>
    <cellStyle name="20% - Accent6 4 8 4" xfId="12133"/>
    <cellStyle name="20% - Accent6 4 9" xfId="12134"/>
    <cellStyle name="20% - Accent6 4 9 2" xfId="12135"/>
    <cellStyle name="20% - Accent6 4 9 3" xfId="52361"/>
    <cellStyle name="20% - Accent6 5" xfId="12136"/>
    <cellStyle name="20% - Accent6 5 10" xfId="12137"/>
    <cellStyle name="20% - Accent6 5 11" xfId="60205"/>
    <cellStyle name="20% - Accent6 5 2" xfId="12138"/>
    <cellStyle name="20% - Accent6 5 2 2" xfId="12139"/>
    <cellStyle name="20% - Accent6 5 2 2 2" xfId="12140"/>
    <cellStyle name="20% - Accent6 5 2 2 2 2" xfId="12141"/>
    <cellStyle name="20% - Accent6 5 2 2 2 2 2" xfId="12142"/>
    <cellStyle name="20% - Accent6 5 2 2 2 2 2 2" xfId="12143"/>
    <cellStyle name="20% - Accent6 5 2 2 2 2 2 3" xfId="52362"/>
    <cellStyle name="20% - Accent6 5 2 2 2 2 3" xfId="12144"/>
    <cellStyle name="20% - Accent6 5 2 2 2 2 4" xfId="12145"/>
    <cellStyle name="20% - Accent6 5 2 2 2 3" xfId="12146"/>
    <cellStyle name="20% - Accent6 5 2 2 2 3 2" xfId="12147"/>
    <cellStyle name="20% - Accent6 5 2 2 2 3 2 2" xfId="12148"/>
    <cellStyle name="20% - Accent6 5 2 2 2 3 2 3" xfId="52363"/>
    <cellStyle name="20% - Accent6 5 2 2 2 3 3" xfId="12149"/>
    <cellStyle name="20% - Accent6 5 2 2 2 3 4" xfId="12150"/>
    <cellStyle name="20% - Accent6 5 2 2 2 4" xfId="12151"/>
    <cellStyle name="20% - Accent6 5 2 2 2 4 2" xfId="12152"/>
    <cellStyle name="20% - Accent6 5 2 2 2 4 3" xfId="52364"/>
    <cellStyle name="20% - Accent6 5 2 2 2 5" xfId="12153"/>
    <cellStyle name="20% - Accent6 5 2 2 2 6" xfId="12154"/>
    <cellStyle name="20% - Accent6 5 2 2 3" xfId="12155"/>
    <cellStyle name="20% - Accent6 5 2 2 3 2" xfId="12156"/>
    <cellStyle name="20% - Accent6 5 2 2 3 2 2" xfId="12157"/>
    <cellStyle name="20% - Accent6 5 2 2 3 2 3" xfId="52365"/>
    <cellStyle name="20% - Accent6 5 2 2 3 3" xfId="12158"/>
    <cellStyle name="20% - Accent6 5 2 2 3 4" xfId="12159"/>
    <cellStyle name="20% - Accent6 5 2 2 4" xfId="12160"/>
    <cellStyle name="20% - Accent6 5 2 2 4 2" xfId="12161"/>
    <cellStyle name="20% - Accent6 5 2 2 4 2 2" xfId="12162"/>
    <cellStyle name="20% - Accent6 5 2 2 4 2 3" xfId="52366"/>
    <cellStyle name="20% - Accent6 5 2 2 4 3" xfId="12163"/>
    <cellStyle name="20% - Accent6 5 2 2 4 4" xfId="12164"/>
    <cellStyle name="20% - Accent6 5 2 2 5" xfId="12165"/>
    <cellStyle name="20% - Accent6 5 2 2 5 2" xfId="12166"/>
    <cellStyle name="20% - Accent6 5 2 2 5 3" xfId="52367"/>
    <cellStyle name="20% - Accent6 5 2 2 6" xfId="12167"/>
    <cellStyle name="20% - Accent6 5 2 2 7" xfId="12168"/>
    <cellStyle name="20% - Accent6 5 2 2 8" xfId="60756"/>
    <cellStyle name="20% - Accent6 5 2 3" xfId="12169"/>
    <cellStyle name="20% - Accent6 5 2 3 2" xfId="12170"/>
    <cellStyle name="20% - Accent6 5 2 3 2 2" xfId="12171"/>
    <cellStyle name="20% - Accent6 5 2 3 2 2 2" xfId="12172"/>
    <cellStyle name="20% - Accent6 5 2 3 2 2 3" xfId="52368"/>
    <cellStyle name="20% - Accent6 5 2 3 2 3" xfId="12173"/>
    <cellStyle name="20% - Accent6 5 2 3 2 4" xfId="12174"/>
    <cellStyle name="20% - Accent6 5 2 3 3" xfId="12175"/>
    <cellStyle name="20% - Accent6 5 2 3 3 2" xfId="12176"/>
    <cellStyle name="20% - Accent6 5 2 3 3 2 2" xfId="12177"/>
    <cellStyle name="20% - Accent6 5 2 3 3 2 3" xfId="52369"/>
    <cellStyle name="20% - Accent6 5 2 3 3 3" xfId="12178"/>
    <cellStyle name="20% - Accent6 5 2 3 3 4" xfId="12179"/>
    <cellStyle name="20% - Accent6 5 2 3 4" xfId="12180"/>
    <cellStyle name="20% - Accent6 5 2 3 4 2" xfId="12181"/>
    <cellStyle name="20% - Accent6 5 2 3 4 3" xfId="52370"/>
    <cellStyle name="20% - Accent6 5 2 3 5" xfId="12182"/>
    <cellStyle name="20% - Accent6 5 2 3 6" xfId="12183"/>
    <cellStyle name="20% - Accent6 5 2 4" xfId="12184"/>
    <cellStyle name="20% - Accent6 5 2 4 2" xfId="12185"/>
    <cellStyle name="20% - Accent6 5 2 4 2 2" xfId="12186"/>
    <cellStyle name="20% - Accent6 5 2 4 2 3" xfId="52371"/>
    <cellStyle name="20% - Accent6 5 2 4 3" xfId="12187"/>
    <cellStyle name="20% - Accent6 5 2 4 4" xfId="12188"/>
    <cellStyle name="20% - Accent6 5 2 5" xfId="12189"/>
    <cellStyle name="20% - Accent6 5 2 5 2" xfId="12190"/>
    <cellStyle name="20% - Accent6 5 2 5 2 2" xfId="12191"/>
    <cellStyle name="20% - Accent6 5 2 5 2 3" xfId="52372"/>
    <cellStyle name="20% - Accent6 5 2 5 3" xfId="12192"/>
    <cellStyle name="20% - Accent6 5 2 5 4" xfId="12193"/>
    <cellStyle name="20% - Accent6 5 2 6" xfId="12194"/>
    <cellStyle name="20% - Accent6 5 2 6 2" xfId="12195"/>
    <cellStyle name="20% - Accent6 5 2 6 3" xfId="52373"/>
    <cellStyle name="20% - Accent6 5 2 7" xfId="12196"/>
    <cellStyle name="20% - Accent6 5 2 8" xfId="12197"/>
    <cellStyle name="20% - Accent6 5 2 9" xfId="60388"/>
    <cellStyle name="20% - Accent6 5 3" xfId="12198"/>
    <cellStyle name="20% - Accent6 5 3 2" xfId="12199"/>
    <cellStyle name="20% - Accent6 5 3 2 2" xfId="12200"/>
    <cellStyle name="20% - Accent6 5 3 2 2 2" xfId="12201"/>
    <cellStyle name="20% - Accent6 5 3 2 2 2 2" xfId="12202"/>
    <cellStyle name="20% - Accent6 5 3 2 2 2 3" xfId="52374"/>
    <cellStyle name="20% - Accent6 5 3 2 2 3" xfId="12203"/>
    <cellStyle name="20% - Accent6 5 3 2 2 4" xfId="12204"/>
    <cellStyle name="20% - Accent6 5 3 2 3" xfId="12205"/>
    <cellStyle name="20% - Accent6 5 3 2 3 2" xfId="12206"/>
    <cellStyle name="20% - Accent6 5 3 2 3 2 2" xfId="12207"/>
    <cellStyle name="20% - Accent6 5 3 2 3 2 3" xfId="52375"/>
    <cellStyle name="20% - Accent6 5 3 2 3 3" xfId="12208"/>
    <cellStyle name="20% - Accent6 5 3 2 3 4" xfId="12209"/>
    <cellStyle name="20% - Accent6 5 3 2 4" xfId="12210"/>
    <cellStyle name="20% - Accent6 5 3 2 4 2" xfId="12211"/>
    <cellStyle name="20% - Accent6 5 3 2 4 3" xfId="52376"/>
    <cellStyle name="20% - Accent6 5 3 2 5" xfId="12212"/>
    <cellStyle name="20% - Accent6 5 3 2 6" xfId="12213"/>
    <cellStyle name="20% - Accent6 5 3 3" xfId="12214"/>
    <cellStyle name="20% - Accent6 5 3 3 2" xfId="12215"/>
    <cellStyle name="20% - Accent6 5 3 3 2 2" xfId="12216"/>
    <cellStyle name="20% - Accent6 5 3 3 2 3" xfId="52377"/>
    <cellStyle name="20% - Accent6 5 3 3 3" xfId="12217"/>
    <cellStyle name="20% - Accent6 5 3 3 4" xfId="12218"/>
    <cellStyle name="20% - Accent6 5 3 4" xfId="12219"/>
    <cellStyle name="20% - Accent6 5 3 4 2" xfId="12220"/>
    <cellStyle name="20% - Accent6 5 3 4 2 2" xfId="12221"/>
    <cellStyle name="20% - Accent6 5 3 4 2 3" xfId="52378"/>
    <cellStyle name="20% - Accent6 5 3 4 3" xfId="12222"/>
    <cellStyle name="20% - Accent6 5 3 4 4" xfId="12223"/>
    <cellStyle name="20% - Accent6 5 3 5" xfId="12224"/>
    <cellStyle name="20% - Accent6 5 3 5 2" xfId="12225"/>
    <cellStyle name="20% - Accent6 5 3 5 3" xfId="52379"/>
    <cellStyle name="20% - Accent6 5 3 6" xfId="12226"/>
    <cellStyle name="20% - Accent6 5 3 7" xfId="12227"/>
    <cellStyle name="20% - Accent6 5 3 8" xfId="60573"/>
    <cellStyle name="20% - Accent6 5 4" xfId="12228"/>
    <cellStyle name="20% - Accent6 5 4 2" xfId="12229"/>
    <cellStyle name="20% - Accent6 5 4 2 2" xfId="12230"/>
    <cellStyle name="20% - Accent6 5 4 2 2 2" xfId="12231"/>
    <cellStyle name="20% - Accent6 5 4 2 2 3" xfId="52380"/>
    <cellStyle name="20% - Accent6 5 4 2 3" xfId="12232"/>
    <cellStyle name="20% - Accent6 5 4 2 4" xfId="12233"/>
    <cellStyle name="20% - Accent6 5 4 3" xfId="12234"/>
    <cellStyle name="20% - Accent6 5 4 3 2" xfId="12235"/>
    <cellStyle name="20% - Accent6 5 4 3 2 2" xfId="12236"/>
    <cellStyle name="20% - Accent6 5 4 3 2 3" xfId="52381"/>
    <cellStyle name="20% - Accent6 5 4 3 3" xfId="12237"/>
    <cellStyle name="20% - Accent6 5 4 3 4" xfId="12238"/>
    <cellStyle name="20% - Accent6 5 4 4" xfId="12239"/>
    <cellStyle name="20% - Accent6 5 4 4 2" xfId="12240"/>
    <cellStyle name="20% - Accent6 5 4 4 3" xfId="52382"/>
    <cellStyle name="20% - Accent6 5 4 5" xfId="12241"/>
    <cellStyle name="20% - Accent6 5 4 6" xfId="12242"/>
    <cellStyle name="20% - Accent6 5 5" xfId="12243"/>
    <cellStyle name="20% - Accent6 5 5 2" xfId="12244"/>
    <cellStyle name="20% - Accent6 5 5 2 2" xfId="12245"/>
    <cellStyle name="20% - Accent6 5 5 2 2 2" xfId="12246"/>
    <cellStyle name="20% - Accent6 5 5 2 2 3" xfId="52383"/>
    <cellStyle name="20% - Accent6 5 5 2 3" xfId="12247"/>
    <cellStyle name="20% - Accent6 5 5 2 4" xfId="12248"/>
    <cellStyle name="20% - Accent6 5 5 3" xfId="12249"/>
    <cellStyle name="20% - Accent6 5 5 3 2" xfId="12250"/>
    <cellStyle name="20% - Accent6 5 5 3 3" xfId="52384"/>
    <cellStyle name="20% - Accent6 5 5 4" xfId="12251"/>
    <cellStyle name="20% - Accent6 5 5 5" xfId="12252"/>
    <cellStyle name="20% - Accent6 5 6" xfId="12253"/>
    <cellStyle name="20% - Accent6 5 6 2" xfId="12254"/>
    <cellStyle name="20% - Accent6 5 6 2 2" xfId="12255"/>
    <cellStyle name="20% - Accent6 5 6 2 3" xfId="52385"/>
    <cellStyle name="20% - Accent6 5 6 3" xfId="12256"/>
    <cellStyle name="20% - Accent6 5 6 4" xfId="12257"/>
    <cellStyle name="20% - Accent6 5 7" xfId="12258"/>
    <cellStyle name="20% - Accent6 5 7 2" xfId="12259"/>
    <cellStyle name="20% - Accent6 5 7 2 2" xfId="12260"/>
    <cellStyle name="20% - Accent6 5 7 2 3" xfId="52386"/>
    <cellStyle name="20% - Accent6 5 7 3" xfId="12261"/>
    <cellStyle name="20% - Accent6 5 7 4" xfId="12262"/>
    <cellStyle name="20% - Accent6 5 8" xfId="12263"/>
    <cellStyle name="20% - Accent6 5 8 2" xfId="12264"/>
    <cellStyle name="20% - Accent6 5 8 3" xfId="52387"/>
    <cellStyle name="20% - Accent6 5 9" xfId="12265"/>
    <cellStyle name="20% - Accent6 6" xfId="12266"/>
    <cellStyle name="20% - Accent6 6 10" xfId="12267"/>
    <cellStyle name="20% - Accent6 6 11" xfId="60219"/>
    <cellStyle name="20% - Accent6 6 2" xfId="12268"/>
    <cellStyle name="20% - Accent6 6 2 2" xfId="12269"/>
    <cellStyle name="20% - Accent6 6 2 2 2" xfId="12270"/>
    <cellStyle name="20% - Accent6 6 2 2 2 2" xfId="12271"/>
    <cellStyle name="20% - Accent6 6 2 2 2 2 2" xfId="12272"/>
    <cellStyle name="20% - Accent6 6 2 2 2 2 2 2" xfId="12273"/>
    <cellStyle name="20% - Accent6 6 2 2 2 2 2 3" xfId="52388"/>
    <cellStyle name="20% - Accent6 6 2 2 2 2 3" xfId="12274"/>
    <cellStyle name="20% - Accent6 6 2 2 2 2 4" xfId="12275"/>
    <cellStyle name="20% - Accent6 6 2 2 2 3" xfId="12276"/>
    <cellStyle name="20% - Accent6 6 2 2 2 3 2" xfId="12277"/>
    <cellStyle name="20% - Accent6 6 2 2 2 3 2 2" xfId="12278"/>
    <cellStyle name="20% - Accent6 6 2 2 2 3 2 3" xfId="52389"/>
    <cellStyle name="20% - Accent6 6 2 2 2 3 3" xfId="12279"/>
    <cellStyle name="20% - Accent6 6 2 2 2 3 4" xfId="12280"/>
    <cellStyle name="20% - Accent6 6 2 2 2 4" xfId="12281"/>
    <cellStyle name="20% - Accent6 6 2 2 2 4 2" xfId="12282"/>
    <cellStyle name="20% - Accent6 6 2 2 2 4 3" xfId="52390"/>
    <cellStyle name="20% - Accent6 6 2 2 2 5" xfId="12283"/>
    <cellStyle name="20% - Accent6 6 2 2 2 6" xfId="12284"/>
    <cellStyle name="20% - Accent6 6 2 2 3" xfId="12285"/>
    <cellStyle name="20% - Accent6 6 2 2 3 2" xfId="12286"/>
    <cellStyle name="20% - Accent6 6 2 2 3 2 2" xfId="12287"/>
    <cellStyle name="20% - Accent6 6 2 2 3 2 3" xfId="52391"/>
    <cellStyle name="20% - Accent6 6 2 2 3 3" xfId="12288"/>
    <cellStyle name="20% - Accent6 6 2 2 3 4" xfId="12289"/>
    <cellStyle name="20% - Accent6 6 2 2 4" xfId="12290"/>
    <cellStyle name="20% - Accent6 6 2 2 4 2" xfId="12291"/>
    <cellStyle name="20% - Accent6 6 2 2 4 2 2" xfId="12292"/>
    <cellStyle name="20% - Accent6 6 2 2 4 2 3" xfId="52392"/>
    <cellStyle name="20% - Accent6 6 2 2 4 3" xfId="12293"/>
    <cellStyle name="20% - Accent6 6 2 2 4 4" xfId="12294"/>
    <cellStyle name="20% - Accent6 6 2 2 5" xfId="12295"/>
    <cellStyle name="20% - Accent6 6 2 2 5 2" xfId="12296"/>
    <cellStyle name="20% - Accent6 6 2 2 5 3" xfId="52393"/>
    <cellStyle name="20% - Accent6 6 2 2 6" xfId="12297"/>
    <cellStyle name="20% - Accent6 6 2 2 7" xfId="12298"/>
    <cellStyle name="20% - Accent6 6 2 2 8" xfId="60770"/>
    <cellStyle name="20% - Accent6 6 2 3" xfId="12299"/>
    <cellStyle name="20% - Accent6 6 2 3 2" xfId="12300"/>
    <cellStyle name="20% - Accent6 6 2 3 2 2" xfId="12301"/>
    <cellStyle name="20% - Accent6 6 2 3 2 2 2" xfId="12302"/>
    <cellStyle name="20% - Accent6 6 2 3 2 2 3" xfId="52394"/>
    <cellStyle name="20% - Accent6 6 2 3 2 3" xfId="12303"/>
    <cellStyle name="20% - Accent6 6 2 3 2 4" xfId="12304"/>
    <cellStyle name="20% - Accent6 6 2 3 3" xfId="12305"/>
    <cellStyle name="20% - Accent6 6 2 3 3 2" xfId="12306"/>
    <cellStyle name="20% - Accent6 6 2 3 3 2 2" xfId="12307"/>
    <cellStyle name="20% - Accent6 6 2 3 3 2 3" xfId="52395"/>
    <cellStyle name="20% - Accent6 6 2 3 3 3" xfId="12308"/>
    <cellStyle name="20% - Accent6 6 2 3 3 4" xfId="12309"/>
    <cellStyle name="20% - Accent6 6 2 3 4" xfId="12310"/>
    <cellStyle name="20% - Accent6 6 2 3 4 2" xfId="12311"/>
    <cellStyle name="20% - Accent6 6 2 3 4 3" xfId="52396"/>
    <cellStyle name="20% - Accent6 6 2 3 5" xfId="12312"/>
    <cellStyle name="20% - Accent6 6 2 3 6" xfId="12313"/>
    <cellStyle name="20% - Accent6 6 2 4" xfId="12314"/>
    <cellStyle name="20% - Accent6 6 2 4 2" xfId="12315"/>
    <cellStyle name="20% - Accent6 6 2 4 2 2" xfId="12316"/>
    <cellStyle name="20% - Accent6 6 2 4 2 3" xfId="52397"/>
    <cellStyle name="20% - Accent6 6 2 4 3" xfId="12317"/>
    <cellStyle name="20% - Accent6 6 2 4 4" xfId="12318"/>
    <cellStyle name="20% - Accent6 6 2 5" xfId="12319"/>
    <cellStyle name="20% - Accent6 6 2 5 2" xfId="12320"/>
    <cellStyle name="20% - Accent6 6 2 5 2 2" xfId="12321"/>
    <cellStyle name="20% - Accent6 6 2 5 2 3" xfId="52398"/>
    <cellStyle name="20% - Accent6 6 2 5 3" xfId="12322"/>
    <cellStyle name="20% - Accent6 6 2 5 4" xfId="12323"/>
    <cellStyle name="20% - Accent6 6 2 6" xfId="12324"/>
    <cellStyle name="20% - Accent6 6 2 6 2" xfId="12325"/>
    <cellStyle name="20% - Accent6 6 2 6 3" xfId="52399"/>
    <cellStyle name="20% - Accent6 6 2 7" xfId="12326"/>
    <cellStyle name="20% - Accent6 6 2 8" xfId="12327"/>
    <cellStyle name="20% - Accent6 6 2 9" xfId="60402"/>
    <cellStyle name="20% - Accent6 6 3" xfId="12328"/>
    <cellStyle name="20% - Accent6 6 3 2" xfId="12329"/>
    <cellStyle name="20% - Accent6 6 3 2 2" xfId="12330"/>
    <cellStyle name="20% - Accent6 6 3 2 2 2" xfId="12331"/>
    <cellStyle name="20% - Accent6 6 3 2 2 2 2" xfId="12332"/>
    <cellStyle name="20% - Accent6 6 3 2 2 2 3" xfId="52400"/>
    <cellStyle name="20% - Accent6 6 3 2 2 3" xfId="12333"/>
    <cellStyle name="20% - Accent6 6 3 2 2 4" xfId="12334"/>
    <cellStyle name="20% - Accent6 6 3 2 3" xfId="12335"/>
    <cellStyle name="20% - Accent6 6 3 2 3 2" xfId="12336"/>
    <cellStyle name="20% - Accent6 6 3 2 3 2 2" xfId="12337"/>
    <cellStyle name="20% - Accent6 6 3 2 3 2 3" xfId="52401"/>
    <cellStyle name="20% - Accent6 6 3 2 3 3" xfId="12338"/>
    <cellStyle name="20% - Accent6 6 3 2 3 4" xfId="12339"/>
    <cellStyle name="20% - Accent6 6 3 2 4" xfId="12340"/>
    <cellStyle name="20% - Accent6 6 3 2 4 2" xfId="12341"/>
    <cellStyle name="20% - Accent6 6 3 2 4 3" xfId="52402"/>
    <cellStyle name="20% - Accent6 6 3 2 5" xfId="12342"/>
    <cellStyle name="20% - Accent6 6 3 2 6" xfId="12343"/>
    <cellStyle name="20% - Accent6 6 3 3" xfId="12344"/>
    <cellStyle name="20% - Accent6 6 3 3 2" xfId="12345"/>
    <cellStyle name="20% - Accent6 6 3 3 2 2" xfId="12346"/>
    <cellStyle name="20% - Accent6 6 3 3 2 3" xfId="52403"/>
    <cellStyle name="20% - Accent6 6 3 3 3" xfId="12347"/>
    <cellStyle name="20% - Accent6 6 3 3 4" xfId="12348"/>
    <cellStyle name="20% - Accent6 6 3 4" xfId="12349"/>
    <cellStyle name="20% - Accent6 6 3 4 2" xfId="12350"/>
    <cellStyle name="20% - Accent6 6 3 4 2 2" xfId="12351"/>
    <cellStyle name="20% - Accent6 6 3 4 2 3" xfId="52404"/>
    <cellStyle name="20% - Accent6 6 3 4 3" xfId="12352"/>
    <cellStyle name="20% - Accent6 6 3 4 4" xfId="12353"/>
    <cellStyle name="20% - Accent6 6 3 5" xfId="12354"/>
    <cellStyle name="20% - Accent6 6 3 5 2" xfId="12355"/>
    <cellStyle name="20% - Accent6 6 3 5 3" xfId="52405"/>
    <cellStyle name="20% - Accent6 6 3 6" xfId="12356"/>
    <cellStyle name="20% - Accent6 6 3 7" xfId="12357"/>
    <cellStyle name="20% - Accent6 6 3 8" xfId="60587"/>
    <cellStyle name="20% - Accent6 6 4" xfId="12358"/>
    <cellStyle name="20% - Accent6 6 4 2" xfId="12359"/>
    <cellStyle name="20% - Accent6 6 4 2 2" xfId="12360"/>
    <cellStyle name="20% - Accent6 6 4 2 2 2" xfId="12361"/>
    <cellStyle name="20% - Accent6 6 4 2 2 3" xfId="52406"/>
    <cellStyle name="20% - Accent6 6 4 2 3" xfId="12362"/>
    <cellStyle name="20% - Accent6 6 4 2 4" xfId="12363"/>
    <cellStyle name="20% - Accent6 6 4 3" xfId="12364"/>
    <cellStyle name="20% - Accent6 6 4 3 2" xfId="12365"/>
    <cellStyle name="20% - Accent6 6 4 3 2 2" xfId="12366"/>
    <cellStyle name="20% - Accent6 6 4 3 2 3" xfId="52407"/>
    <cellStyle name="20% - Accent6 6 4 3 3" xfId="12367"/>
    <cellStyle name="20% - Accent6 6 4 3 4" xfId="12368"/>
    <cellStyle name="20% - Accent6 6 4 4" xfId="12369"/>
    <cellStyle name="20% - Accent6 6 4 4 2" xfId="12370"/>
    <cellStyle name="20% - Accent6 6 4 4 3" xfId="52408"/>
    <cellStyle name="20% - Accent6 6 4 5" xfId="12371"/>
    <cellStyle name="20% - Accent6 6 4 6" xfId="12372"/>
    <cellStyle name="20% - Accent6 6 5" xfId="12373"/>
    <cellStyle name="20% - Accent6 6 5 2" xfId="12374"/>
    <cellStyle name="20% - Accent6 6 5 2 2" xfId="12375"/>
    <cellStyle name="20% - Accent6 6 5 2 2 2" xfId="12376"/>
    <cellStyle name="20% - Accent6 6 5 2 2 3" xfId="52409"/>
    <cellStyle name="20% - Accent6 6 5 2 3" xfId="12377"/>
    <cellStyle name="20% - Accent6 6 5 2 4" xfId="12378"/>
    <cellStyle name="20% - Accent6 6 5 3" xfId="12379"/>
    <cellStyle name="20% - Accent6 6 5 3 2" xfId="12380"/>
    <cellStyle name="20% - Accent6 6 5 3 3" xfId="52410"/>
    <cellStyle name="20% - Accent6 6 5 4" xfId="12381"/>
    <cellStyle name="20% - Accent6 6 5 5" xfId="12382"/>
    <cellStyle name="20% - Accent6 6 6" xfId="12383"/>
    <cellStyle name="20% - Accent6 6 6 2" xfId="12384"/>
    <cellStyle name="20% - Accent6 6 6 2 2" xfId="12385"/>
    <cellStyle name="20% - Accent6 6 6 2 3" xfId="52411"/>
    <cellStyle name="20% - Accent6 6 6 3" xfId="12386"/>
    <cellStyle name="20% - Accent6 6 6 4" xfId="12387"/>
    <cellStyle name="20% - Accent6 6 7" xfId="12388"/>
    <cellStyle name="20% - Accent6 6 7 2" xfId="12389"/>
    <cellStyle name="20% - Accent6 6 7 2 2" xfId="12390"/>
    <cellStyle name="20% - Accent6 6 7 2 3" xfId="52412"/>
    <cellStyle name="20% - Accent6 6 7 3" xfId="12391"/>
    <cellStyle name="20% - Accent6 6 7 4" xfId="12392"/>
    <cellStyle name="20% - Accent6 6 8" xfId="12393"/>
    <cellStyle name="20% - Accent6 6 8 2" xfId="12394"/>
    <cellStyle name="20% - Accent6 6 8 3" xfId="52413"/>
    <cellStyle name="20% - Accent6 6 9" xfId="12395"/>
    <cellStyle name="20% - Accent6 7" xfId="12396"/>
    <cellStyle name="20% - Accent6 7 10" xfId="12397"/>
    <cellStyle name="20% - Accent6 7 11" xfId="60233"/>
    <cellStyle name="20% - Accent6 7 2" xfId="12398"/>
    <cellStyle name="20% - Accent6 7 2 2" xfId="12399"/>
    <cellStyle name="20% - Accent6 7 2 2 2" xfId="12400"/>
    <cellStyle name="20% - Accent6 7 2 2 2 2" xfId="12401"/>
    <cellStyle name="20% - Accent6 7 2 2 2 2 2" xfId="12402"/>
    <cellStyle name="20% - Accent6 7 2 2 2 2 2 2" xfId="12403"/>
    <cellStyle name="20% - Accent6 7 2 2 2 2 2 3" xfId="52414"/>
    <cellStyle name="20% - Accent6 7 2 2 2 2 3" xfId="12404"/>
    <cellStyle name="20% - Accent6 7 2 2 2 2 4" xfId="12405"/>
    <cellStyle name="20% - Accent6 7 2 2 2 3" xfId="12406"/>
    <cellStyle name="20% - Accent6 7 2 2 2 3 2" xfId="12407"/>
    <cellStyle name="20% - Accent6 7 2 2 2 3 2 2" xfId="12408"/>
    <cellStyle name="20% - Accent6 7 2 2 2 3 2 3" xfId="52415"/>
    <cellStyle name="20% - Accent6 7 2 2 2 3 3" xfId="12409"/>
    <cellStyle name="20% - Accent6 7 2 2 2 3 4" xfId="12410"/>
    <cellStyle name="20% - Accent6 7 2 2 2 4" xfId="12411"/>
    <cellStyle name="20% - Accent6 7 2 2 2 4 2" xfId="12412"/>
    <cellStyle name="20% - Accent6 7 2 2 2 4 3" xfId="52416"/>
    <cellStyle name="20% - Accent6 7 2 2 2 5" xfId="12413"/>
    <cellStyle name="20% - Accent6 7 2 2 2 6" xfId="12414"/>
    <cellStyle name="20% - Accent6 7 2 2 3" xfId="12415"/>
    <cellStyle name="20% - Accent6 7 2 2 3 2" xfId="12416"/>
    <cellStyle name="20% - Accent6 7 2 2 3 2 2" xfId="12417"/>
    <cellStyle name="20% - Accent6 7 2 2 3 2 3" xfId="52417"/>
    <cellStyle name="20% - Accent6 7 2 2 3 3" xfId="12418"/>
    <cellStyle name="20% - Accent6 7 2 2 3 4" xfId="12419"/>
    <cellStyle name="20% - Accent6 7 2 2 4" xfId="12420"/>
    <cellStyle name="20% - Accent6 7 2 2 4 2" xfId="12421"/>
    <cellStyle name="20% - Accent6 7 2 2 4 2 2" xfId="12422"/>
    <cellStyle name="20% - Accent6 7 2 2 4 2 3" xfId="52418"/>
    <cellStyle name="20% - Accent6 7 2 2 4 3" xfId="12423"/>
    <cellStyle name="20% - Accent6 7 2 2 4 4" xfId="12424"/>
    <cellStyle name="20% - Accent6 7 2 2 5" xfId="12425"/>
    <cellStyle name="20% - Accent6 7 2 2 5 2" xfId="12426"/>
    <cellStyle name="20% - Accent6 7 2 2 5 3" xfId="52419"/>
    <cellStyle name="20% - Accent6 7 2 2 6" xfId="12427"/>
    <cellStyle name="20% - Accent6 7 2 2 7" xfId="12428"/>
    <cellStyle name="20% - Accent6 7 2 2 8" xfId="60784"/>
    <cellStyle name="20% - Accent6 7 2 3" xfId="12429"/>
    <cellStyle name="20% - Accent6 7 2 3 2" xfId="12430"/>
    <cellStyle name="20% - Accent6 7 2 3 2 2" xfId="12431"/>
    <cellStyle name="20% - Accent6 7 2 3 2 2 2" xfId="12432"/>
    <cellStyle name="20% - Accent6 7 2 3 2 2 3" xfId="52420"/>
    <cellStyle name="20% - Accent6 7 2 3 2 3" xfId="12433"/>
    <cellStyle name="20% - Accent6 7 2 3 2 4" xfId="12434"/>
    <cellStyle name="20% - Accent6 7 2 3 3" xfId="12435"/>
    <cellStyle name="20% - Accent6 7 2 3 3 2" xfId="12436"/>
    <cellStyle name="20% - Accent6 7 2 3 3 2 2" xfId="12437"/>
    <cellStyle name="20% - Accent6 7 2 3 3 2 3" xfId="52421"/>
    <cellStyle name="20% - Accent6 7 2 3 3 3" xfId="12438"/>
    <cellStyle name="20% - Accent6 7 2 3 3 4" xfId="12439"/>
    <cellStyle name="20% - Accent6 7 2 3 4" xfId="12440"/>
    <cellStyle name="20% - Accent6 7 2 3 4 2" xfId="12441"/>
    <cellStyle name="20% - Accent6 7 2 3 4 3" xfId="52422"/>
    <cellStyle name="20% - Accent6 7 2 3 5" xfId="12442"/>
    <cellStyle name="20% - Accent6 7 2 3 6" xfId="12443"/>
    <cellStyle name="20% - Accent6 7 2 4" xfId="12444"/>
    <cellStyle name="20% - Accent6 7 2 4 2" xfId="12445"/>
    <cellStyle name="20% - Accent6 7 2 4 2 2" xfId="12446"/>
    <cellStyle name="20% - Accent6 7 2 4 2 3" xfId="52423"/>
    <cellStyle name="20% - Accent6 7 2 4 3" xfId="12447"/>
    <cellStyle name="20% - Accent6 7 2 4 4" xfId="12448"/>
    <cellStyle name="20% - Accent6 7 2 5" xfId="12449"/>
    <cellStyle name="20% - Accent6 7 2 5 2" xfId="12450"/>
    <cellStyle name="20% - Accent6 7 2 5 2 2" xfId="12451"/>
    <cellStyle name="20% - Accent6 7 2 5 2 3" xfId="52424"/>
    <cellStyle name="20% - Accent6 7 2 5 3" xfId="12452"/>
    <cellStyle name="20% - Accent6 7 2 5 4" xfId="12453"/>
    <cellStyle name="20% - Accent6 7 2 6" xfId="12454"/>
    <cellStyle name="20% - Accent6 7 2 6 2" xfId="12455"/>
    <cellStyle name="20% - Accent6 7 2 6 3" xfId="52425"/>
    <cellStyle name="20% - Accent6 7 2 7" xfId="12456"/>
    <cellStyle name="20% - Accent6 7 2 8" xfId="12457"/>
    <cellStyle name="20% - Accent6 7 2 9" xfId="60416"/>
    <cellStyle name="20% - Accent6 7 3" xfId="12458"/>
    <cellStyle name="20% - Accent6 7 3 2" xfId="12459"/>
    <cellStyle name="20% - Accent6 7 3 2 2" xfId="12460"/>
    <cellStyle name="20% - Accent6 7 3 2 2 2" xfId="12461"/>
    <cellStyle name="20% - Accent6 7 3 2 2 2 2" xfId="12462"/>
    <cellStyle name="20% - Accent6 7 3 2 2 2 3" xfId="52426"/>
    <cellStyle name="20% - Accent6 7 3 2 2 3" xfId="12463"/>
    <cellStyle name="20% - Accent6 7 3 2 2 4" xfId="12464"/>
    <cellStyle name="20% - Accent6 7 3 2 3" xfId="12465"/>
    <cellStyle name="20% - Accent6 7 3 2 3 2" xfId="12466"/>
    <cellStyle name="20% - Accent6 7 3 2 3 2 2" xfId="12467"/>
    <cellStyle name="20% - Accent6 7 3 2 3 2 3" xfId="52427"/>
    <cellStyle name="20% - Accent6 7 3 2 3 3" xfId="12468"/>
    <cellStyle name="20% - Accent6 7 3 2 3 4" xfId="12469"/>
    <cellStyle name="20% - Accent6 7 3 2 4" xfId="12470"/>
    <cellStyle name="20% - Accent6 7 3 2 4 2" xfId="12471"/>
    <cellStyle name="20% - Accent6 7 3 2 4 3" xfId="52428"/>
    <cellStyle name="20% - Accent6 7 3 2 5" xfId="12472"/>
    <cellStyle name="20% - Accent6 7 3 2 6" xfId="12473"/>
    <cellStyle name="20% - Accent6 7 3 3" xfId="12474"/>
    <cellStyle name="20% - Accent6 7 3 3 2" xfId="12475"/>
    <cellStyle name="20% - Accent6 7 3 3 2 2" xfId="12476"/>
    <cellStyle name="20% - Accent6 7 3 3 2 3" xfId="52429"/>
    <cellStyle name="20% - Accent6 7 3 3 3" xfId="12477"/>
    <cellStyle name="20% - Accent6 7 3 3 4" xfId="12478"/>
    <cellStyle name="20% - Accent6 7 3 4" xfId="12479"/>
    <cellStyle name="20% - Accent6 7 3 4 2" xfId="12480"/>
    <cellStyle name="20% - Accent6 7 3 4 2 2" xfId="12481"/>
    <cellStyle name="20% - Accent6 7 3 4 2 3" xfId="52430"/>
    <cellStyle name="20% - Accent6 7 3 4 3" xfId="12482"/>
    <cellStyle name="20% - Accent6 7 3 4 4" xfId="12483"/>
    <cellStyle name="20% - Accent6 7 3 5" xfId="12484"/>
    <cellStyle name="20% - Accent6 7 3 5 2" xfId="12485"/>
    <cellStyle name="20% - Accent6 7 3 5 3" xfId="52431"/>
    <cellStyle name="20% - Accent6 7 3 6" xfId="12486"/>
    <cellStyle name="20% - Accent6 7 3 7" xfId="12487"/>
    <cellStyle name="20% - Accent6 7 3 8" xfId="60601"/>
    <cellStyle name="20% - Accent6 7 4" xfId="12488"/>
    <cellStyle name="20% - Accent6 7 4 2" xfId="12489"/>
    <cellStyle name="20% - Accent6 7 4 2 2" xfId="12490"/>
    <cellStyle name="20% - Accent6 7 4 2 2 2" xfId="12491"/>
    <cellStyle name="20% - Accent6 7 4 2 2 3" xfId="52432"/>
    <cellStyle name="20% - Accent6 7 4 2 3" xfId="12492"/>
    <cellStyle name="20% - Accent6 7 4 2 4" xfId="12493"/>
    <cellStyle name="20% - Accent6 7 4 3" xfId="12494"/>
    <cellStyle name="20% - Accent6 7 4 3 2" xfId="12495"/>
    <cellStyle name="20% - Accent6 7 4 3 2 2" xfId="12496"/>
    <cellStyle name="20% - Accent6 7 4 3 2 3" xfId="52433"/>
    <cellStyle name="20% - Accent6 7 4 3 3" xfId="12497"/>
    <cellStyle name="20% - Accent6 7 4 3 4" xfId="12498"/>
    <cellStyle name="20% - Accent6 7 4 4" xfId="12499"/>
    <cellStyle name="20% - Accent6 7 4 4 2" xfId="12500"/>
    <cellStyle name="20% - Accent6 7 4 4 3" xfId="52434"/>
    <cellStyle name="20% - Accent6 7 4 5" xfId="12501"/>
    <cellStyle name="20% - Accent6 7 4 6" xfId="12502"/>
    <cellStyle name="20% - Accent6 7 5" xfId="12503"/>
    <cellStyle name="20% - Accent6 7 5 2" xfId="12504"/>
    <cellStyle name="20% - Accent6 7 5 2 2" xfId="12505"/>
    <cellStyle name="20% - Accent6 7 5 2 2 2" xfId="12506"/>
    <cellStyle name="20% - Accent6 7 5 2 2 3" xfId="52435"/>
    <cellStyle name="20% - Accent6 7 5 2 3" xfId="12507"/>
    <cellStyle name="20% - Accent6 7 5 2 4" xfId="12508"/>
    <cellStyle name="20% - Accent6 7 5 3" xfId="12509"/>
    <cellStyle name="20% - Accent6 7 5 3 2" xfId="12510"/>
    <cellStyle name="20% - Accent6 7 5 3 3" xfId="52436"/>
    <cellStyle name="20% - Accent6 7 5 4" xfId="12511"/>
    <cellStyle name="20% - Accent6 7 5 5" xfId="12512"/>
    <cellStyle name="20% - Accent6 7 6" xfId="12513"/>
    <cellStyle name="20% - Accent6 7 6 2" xfId="12514"/>
    <cellStyle name="20% - Accent6 7 6 2 2" xfId="12515"/>
    <cellStyle name="20% - Accent6 7 6 2 3" xfId="52437"/>
    <cellStyle name="20% - Accent6 7 6 3" xfId="12516"/>
    <cellStyle name="20% - Accent6 7 6 4" xfId="12517"/>
    <cellStyle name="20% - Accent6 7 7" xfId="12518"/>
    <cellStyle name="20% - Accent6 7 7 2" xfId="12519"/>
    <cellStyle name="20% - Accent6 7 7 2 2" xfId="12520"/>
    <cellStyle name="20% - Accent6 7 7 2 3" xfId="52438"/>
    <cellStyle name="20% - Accent6 7 7 3" xfId="12521"/>
    <cellStyle name="20% - Accent6 7 7 4" xfId="12522"/>
    <cellStyle name="20% - Accent6 7 8" xfId="12523"/>
    <cellStyle name="20% - Accent6 7 8 2" xfId="12524"/>
    <cellStyle name="20% - Accent6 7 8 3" xfId="52439"/>
    <cellStyle name="20% - Accent6 7 9" xfId="12525"/>
    <cellStyle name="20% - Accent6 8" xfId="12526"/>
    <cellStyle name="20% - Accent6 8 2" xfId="12527"/>
    <cellStyle name="20% - Accent6 8 2 2" xfId="12528"/>
    <cellStyle name="20% - Accent6 8 2 2 2" xfId="12529"/>
    <cellStyle name="20% - Accent6 8 2 2 2 2" xfId="12530"/>
    <cellStyle name="20% - Accent6 8 2 2 2 2 2" xfId="12531"/>
    <cellStyle name="20% - Accent6 8 2 2 2 2 3" xfId="52440"/>
    <cellStyle name="20% - Accent6 8 2 2 2 3" xfId="12532"/>
    <cellStyle name="20% - Accent6 8 2 2 2 4" xfId="12533"/>
    <cellStyle name="20% - Accent6 8 2 2 3" xfId="12534"/>
    <cellStyle name="20% - Accent6 8 2 2 3 2" xfId="12535"/>
    <cellStyle name="20% - Accent6 8 2 2 3 2 2" xfId="12536"/>
    <cellStyle name="20% - Accent6 8 2 2 3 2 3" xfId="52441"/>
    <cellStyle name="20% - Accent6 8 2 2 3 3" xfId="12537"/>
    <cellStyle name="20% - Accent6 8 2 2 3 4" xfId="12538"/>
    <cellStyle name="20% - Accent6 8 2 2 4" xfId="12539"/>
    <cellStyle name="20% - Accent6 8 2 2 4 2" xfId="12540"/>
    <cellStyle name="20% - Accent6 8 2 2 4 3" xfId="52442"/>
    <cellStyle name="20% - Accent6 8 2 2 5" xfId="12541"/>
    <cellStyle name="20% - Accent6 8 2 2 6" xfId="12542"/>
    <cellStyle name="20% - Accent6 8 2 2 7" xfId="60798"/>
    <cellStyle name="20% - Accent6 8 2 3" xfId="12543"/>
    <cellStyle name="20% - Accent6 8 2 3 2" xfId="12544"/>
    <cellStyle name="20% - Accent6 8 2 3 2 2" xfId="12545"/>
    <cellStyle name="20% - Accent6 8 2 3 2 3" xfId="52443"/>
    <cellStyle name="20% - Accent6 8 2 3 3" xfId="12546"/>
    <cellStyle name="20% - Accent6 8 2 3 4" xfId="12547"/>
    <cellStyle name="20% - Accent6 8 2 4" xfId="12548"/>
    <cellStyle name="20% - Accent6 8 2 4 2" xfId="12549"/>
    <cellStyle name="20% - Accent6 8 2 4 2 2" xfId="12550"/>
    <cellStyle name="20% - Accent6 8 2 4 2 3" xfId="52444"/>
    <cellStyle name="20% - Accent6 8 2 4 3" xfId="12551"/>
    <cellStyle name="20% - Accent6 8 2 4 4" xfId="12552"/>
    <cellStyle name="20% - Accent6 8 2 5" xfId="12553"/>
    <cellStyle name="20% - Accent6 8 2 5 2" xfId="12554"/>
    <cellStyle name="20% - Accent6 8 2 5 3" xfId="52445"/>
    <cellStyle name="20% - Accent6 8 2 6" xfId="12555"/>
    <cellStyle name="20% - Accent6 8 2 7" xfId="12556"/>
    <cellStyle name="20% - Accent6 8 2 8" xfId="60430"/>
    <cellStyle name="20% - Accent6 8 3" xfId="12557"/>
    <cellStyle name="20% - Accent6 8 3 2" xfId="12558"/>
    <cellStyle name="20% - Accent6 8 3 2 2" xfId="12559"/>
    <cellStyle name="20% - Accent6 8 3 2 2 2" xfId="12560"/>
    <cellStyle name="20% - Accent6 8 3 2 2 3" xfId="52446"/>
    <cellStyle name="20% - Accent6 8 3 2 3" xfId="12561"/>
    <cellStyle name="20% - Accent6 8 3 2 4" xfId="12562"/>
    <cellStyle name="20% - Accent6 8 3 3" xfId="12563"/>
    <cellStyle name="20% - Accent6 8 3 3 2" xfId="12564"/>
    <cellStyle name="20% - Accent6 8 3 3 2 2" xfId="12565"/>
    <cellStyle name="20% - Accent6 8 3 3 2 3" xfId="52447"/>
    <cellStyle name="20% - Accent6 8 3 3 3" xfId="12566"/>
    <cellStyle name="20% - Accent6 8 3 3 4" xfId="12567"/>
    <cellStyle name="20% - Accent6 8 3 4" xfId="12568"/>
    <cellStyle name="20% - Accent6 8 3 4 2" xfId="12569"/>
    <cellStyle name="20% - Accent6 8 3 4 3" xfId="52448"/>
    <cellStyle name="20% - Accent6 8 3 5" xfId="12570"/>
    <cellStyle name="20% - Accent6 8 3 6" xfId="12571"/>
    <cellStyle name="20% - Accent6 8 3 7" xfId="60615"/>
    <cellStyle name="20% - Accent6 8 4" xfId="12572"/>
    <cellStyle name="20% - Accent6 8 4 2" xfId="12573"/>
    <cellStyle name="20% - Accent6 8 4 2 2" xfId="12574"/>
    <cellStyle name="20% - Accent6 8 4 2 3" xfId="52449"/>
    <cellStyle name="20% - Accent6 8 4 3" xfId="12575"/>
    <cellStyle name="20% - Accent6 8 4 4" xfId="12576"/>
    <cellStyle name="20% - Accent6 8 5" xfId="12577"/>
    <cellStyle name="20% - Accent6 8 5 2" xfId="12578"/>
    <cellStyle name="20% - Accent6 8 5 2 2" xfId="12579"/>
    <cellStyle name="20% - Accent6 8 5 2 3" xfId="52450"/>
    <cellStyle name="20% - Accent6 8 5 3" xfId="12580"/>
    <cellStyle name="20% - Accent6 8 5 4" xfId="12581"/>
    <cellStyle name="20% - Accent6 8 6" xfId="12582"/>
    <cellStyle name="20% - Accent6 8 6 2" xfId="12583"/>
    <cellStyle name="20% - Accent6 8 6 3" xfId="52451"/>
    <cellStyle name="20% - Accent6 8 7" xfId="12584"/>
    <cellStyle name="20% - Accent6 8 8" xfId="12585"/>
    <cellStyle name="20% - Accent6 8 9" xfId="60247"/>
    <cellStyle name="20% - Accent6 9" xfId="12586"/>
    <cellStyle name="20% - Accent6 9 2" xfId="12587"/>
    <cellStyle name="20% - Accent6 9 2 2" xfId="12588"/>
    <cellStyle name="20% - Accent6 9 2 2 2" xfId="12589"/>
    <cellStyle name="20% - Accent6 9 2 2 2 2" xfId="12590"/>
    <cellStyle name="20% - Accent6 9 2 2 2 3" xfId="52452"/>
    <cellStyle name="20% - Accent6 9 2 2 3" xfId="12591"/>
    <cellStyle name="20% - Accent6 9 2 2 4" xfId="12592"/>
    <cellStyle name="20% - Accent6 9 2 2 5" xfId="60812"/>
    <cellStyle name="20% - Accent6 9 2 3" xfId="12593"/>
    <cellStyle name="20% - Accent6 9 2 3 2" xfId="12594"/>
    <cellStyle name="20% - Accent6 9 2 3 2 2" xfId="12595"/>
    <cellStyle name="20% - Accent6 9 2 3 2 3" xfId="52453"/>
    <cellStyle name="20% - Accent6 9 2 3 3" xfId="12596"/>
    <cellStyle name="20% - Accent6 9 2 3 4" xfId="12597"/>
    <cellStyle name="20% - Accent6 9 2 4" xfId="12598"/>
    <cellStyle name="20% - Accent6 9 2 4 2" xfId="12599"/>
    <cellStyle name="20% - Accent6 9 2 4 3" xfId="52454"/>
    <cellStyle name="20% - Accent6 9 2 5" xfId="12600"/>
    <cellStyle name="20% - Accent6 9 2 6" xfId="12601"/>
    <cellStyle name="20% - Accent6 9 2 7" xfId="60444"/>
    <cellStyle name="20% - Accent6 9 3" xfId="12602"/>
    <cellStyle name="20% - Accent6 9 3 2" xfId="12603"/>
    <cellStyle name="20% - Accent6 9 3 2 2" xfId="12604"/>
    <cellStyle name="20% - Accent6 9 3 2 3" xfId="52455"/>
    <cellStyle name="20% - Accent6 9 3 3" xfId="12605"/>
    <cellStyle name="20% - Accent6 9 3 4" xfId="12606"/>
    <cellStyle name="20% - Accent6 9 3 5" xfId="60629"/>
    <cellStyle name="20% - Accent6 9 4" xfId="12607"/>
    <cellStyle name="20% - Accent6 9 4 2" xfId="12608"/>
    <cellStyle name="20% - Accent6 9 4 2 2" xfId="12609"/>
    <cellStyle name="20% - Accent6 9 4 2 3" xfId="52456"/>
    <cellStyle name="20% - Accent6 9 4 3" xfId="12610"/>
    <cellStyle name="20% - Accent6 9 4 4" xfId="12611"/>
    <cellStyle name="20% - Accent6 9 5" xfId="12612"/>
    <cellStyle name="20% - Accent6 9 5 2" xfId="12613"/>
    <cellStyle name="20% - Accent6 9 5 3" xfId="52457"/>
    <cellStyle name="20% - Accent6 9 6" xfId="12614"/>
    <cellStyle name="20% - Accent6 9 7" xfId="12615"/>
    <cellStyle name="20% - Accent6 9 8" xfId="60261"/>
    <cellStyle name="40% - Accent1 10" xfId="12616"/>
    <cellStyle name="40% - Accent1 10 2" xfId="12617"/>
    <cellStyle name="40% - Accent1 10 2 2" xfId="12618"/>
    <cellStyle name="40% - Accent1 10 2 2 2" xfId="12619"/>
    <cellStyle name="40% - Accent1 10 2 2 3" xfId="52458"/>
    <cellStyle name="40% - Accent1 10 2 2 4" xfId="60817"/>
    <cellStyle name="40% - Accent1 10 2 3" xfId="12620"/>
    <cellStyle name="40% - Accent1 10 2 4" xfId="12621"/>
    <cellStyle name="40% - Accent1 10 2 5" xfId="60449"/>
    <cellStyle name="40% - Accent1 10 3" xfId="12622"/>
    <cellStyle name="40% - Accent1 10 3 2" xfId="12623"/>
    <cellStyle name="40% - Accent1 10 3 2 2" xfId="12624"/>
    <cellStyle name="40% - Accent1 10 3 2 3" xfId="52459"/>
    <cellStyle name="40% - Accent1 10 3 3" xfId="12625"/>
    <cellStyle name="40% - Accent1 10 3 4" xfId="12626"/>
    <cellStyle name="40% - Accent1 10 3 5" xfId="60634"/>
    <cellStyle name="40% - Accent1 10 4" xfId="12627"/>
    <cellStyle name="40% - Accent1 10 4 2" xfId="12628"/>
    <cellStyle name="40% - Accent1 10 4 3" xfId="52460"/>
    <cellStyle name="40% - Accent1 10 5" xfId="12629"/>
    <cellStyle name="40% - Accent1 10 6" xfId="12630"/>
    <cellStyle name="40% - Accent1 10 7" xfId="60266"/>
    <cellStyle name="40% - Accent1 11" xfId="12631"/>
    <cellStyle name="40% - Accent1 11 2" xfId="12632"/>
    <cellStyle name="40% - Accent1 11 2 2" xfId="12633"/>
    <cellStyle name="40% - Accent1 11 2 2 2" xfId="12634"/>
    <cellStyle name="40% - Accent1 11 2 2 3" xfId="52461"/>
    <cellStyle name="40% - Accent1 11 2 2 4" xfId="60831"/>
    <cellStyle name="40% - Accent1 11 2 3" xfId="12635"/>
    <cellStyle name="40% - Accent1 11 2 4" xfId="12636"/>
    <cellStyle name="40% - Accent1 11 2 5" xfId="60463"/>
    <cellStyle name="40% - Accent1 11 3" xfId="12637"/>
    <cellStyle name="40% - Accent1 11 3 2" xfId="12638"/>
    <cellStyle name="40% - Accent1 11 3 3" xfId="52462"/>
    <cellStyle name="40% - Accent1 11 3 4" xfId="60648"/>
    <cellStyle name="40% - Accent1 11 4" xfId="12639"/>
    <cellStyle name="40% - Accent1 11 5" xfId="12640"/>
    <cellStyle name="40% - Accent1 11 6" xfId="60280"/>
    <cellStyle name="40% - Accent1 12" xfId="12641"/>
    <cellStyle name="40% - Accent1 12 2" xfId="12642"/>
    <cellStyle name="40% - Accent1 12 2 2" xfId="12643"/>
    <cellStyle name="40% - Accent1 12 2 2 2" xfId="60845"/>
    <cellStyle name="40% - Accent1 12 2 3" xfId="52463"/>
    <cellStyle name="40% - Accent1 12 2 4" xfId="60477"/>
    <cellStyle name="40% - Accent1 12 3" xfId="12644"/>
    <cellStyle name="40% - Accent1 12 3 2" xfId="60662"/>
    <cellStyle name="40% - Accent1 12 4" xfId="12645"/>
    <cellStyle name="40% - Accent1 12 5" xfId="60294"/>
    <cellStyle name="40% - Accent1 13" xfId="12646"/>
    <cellStyle name="40% - Accent1 13 2" xfId="12647"/>
    <cellStyle name="40% - Accent1 13 2 2" xfId="12648"/>
    <cellStyle name="40% - Accent1 13 2 2 2" xfId="60859"/>
    <cellStyle name="40% - Accent1 13 2 3" xfId="52464"/>
    <cellStyle name="40% - Accent1 13 2 4" xfId="60491"/>
    <cellStyle name="40% - Accent1 13 3" xfId="12649"/>
    <cellStyle name="40% - Accent1 13 3 2" xfId="60676"/>
    <cellStyle name="40% - Accent1 13 4" xfId="12650"/>
    <cellStyle name="40% - Accent1 13 5" xfId="60308"/>
    <cellStyle name="40% - Accent1 14" xfId="12651"/>
    <cellStyle name="40% - Accent1 14 2" xfId="12652"/>
    <cellStyle name="40% - Accent1 14 2 2" xfId="60689"/>
    <cellStyle name="40% - Accent1 14 3" xfId="52465"/>
    <cellStyle name="40% - Accent1 14 4" xfId="60321"/>
    <cellStyle name="40% - Accent1 15" xfId="12653"/>
    <cellStyle name="40% - Accent1 15 2" xfId="60505"/>
    <cellStyle name="40% - Accent1 16" xfId="12654"/>
    <cellStyle name="40% - Accent1 16 2" xfId="60873"/>
    <cellStyle name="40% - Accent1 17" xfId="52466"/>
    <cellStyle name="40% - Accent1 17 2" xfId="60887"/>
    <cellStyle name="40% - Accent1 18" xfId="52467"/>
    <cellStyle name="40% - Accent1 18 2" xfId="60901"/>
    <cellStyle name="40% - Accent1 19" xfId="60126"/>
    <cellStyle name="40% - Accent1 2" xfId="12655"/>
    <cellStyle name="40% - Accent1 2 10" xfId="12656"/>
    <cellStyle name="40% - Accent1 2 10 2" xfId="12657"/>
    <cellStyle name="40% - Accent1 2 10 2 2" xfId="12658"/>
    <cellStyle name="40% - Accent1 2 10 2 2 2" xfId="12659"/>
    <cellStyle name="40% - Accent1 2 10 2 2 3" xfId="52468"/>
    <cellStyle name="40% - Accent1 2 10 2 3" xfId="12660"/>
    <cellStyle name="40% - Accent1 2 10 2 4" xfId="12661"/>
    <cellStyle name="40% - Accent1 2 10 3" xfId="12662"/>
    <cellStyle name="40% - Accent1 2 10 3 2" xfId="12663"/>
    <cellStyle name="40% - Accent1 2 10 3 3" xfId="52469"/>
    <cellStyle name="40% - Accent1 2 10 4" xfId="12664"/>
    <cellStyle name="40% - Accent1 2 10 5" xfId="12665"/>
    <cellStyle name="40% - Accent1 2 11" xfId="12666"/>
    <cellStyle name="40% - Accent1 2 11 2" xfId="12667"/>
    <cellStyle name="40% - Accent1 2 11 2 2" xfId="12668"/>
    <cellStyle name="40% - Accent1 2 11 2 3" xfId="52470"/>
    <cellStyle name="40% - Accent1 2 11 3" xfId="12669"/>
    <cellStyle name="40% - Accent1 2 11 4" xfId="12670"/>
    <cellStyle name="40% - Accent1 2 12" xfId="12671"/>
    <cellStyle name="40% - Accent1 2 12 2" xfId="12672"/>
    <cellStyle name="40% - Accent1 2 12 2 2" xfId="12673"/>
    <cellStyle name="40% - Accent1 2 12 2 3" xfId="52471"/>
    <cellStyle name="40% - Accent1 2 12 3" xfId="12674"/>
    <cellStyle name="40% - Accent1 2 12 4" xfId="12675"/>
    <cellStyle name="40% - Accent1 2 13" xfId="12676"/>
    <cellStyle name="40% - Accent1 2 13 2" xfId="12677"/>
    <cellStyle name="40% - Accent1 2 13 3" xfId="52472"/>
    <cellStyle name="40% - Accent1 2 14" xfId="12678"/>
    <cellStyle name="40% - Accent1 2 15" xfId="12679"/>
    <cellStyle name="40% - Accent1 2 16" xfId="60153"/>
    <cellStyle name="40% - Accent1 2 2" xfId="12680"/>
    <cellStyle name="40% - Accent1 2 2 10" xfId="12681"/>
    <cellStyle name="40% - Accent1 2 2 11" xfId="12682"/>
    <cellStyle name="40% - Accent1 2 2 12" xfId="60337"/>
    <cellStyle name="40% - Accent1 2 2 2" xfId="12683"/>
    <cellStyle name="40% - Accent1 2 2 2 10" xfId="12684"/>
    <cellStyle name="40% - Accent1 2 2 2 11" xfId="60705"/>
    <cellStyle name="40% - Accent1 2 2 2 2" xfId="12685"/>
    <cellStyle name="40% - Accent1 2 2 2 2 2" xfId="12686"/>
    <cellStyle name="40% - Accent1 2 2 2 2 2 2" xfId="12687"/>
    <cellStyle name="40% - Accent1 2 2 2 2 2 2 2" xfId="12688"/>
    <cellStyle name="40% - Accent1 2 2 2 2 2 2 2 2" xfId="12689"/>
    <cellStyle name="40% - Accent1 2 2 2 2 2 2 2 2 2" xfId="12690"/>
    <cellStyle name="40% - Accent1 2 2 2 2 2 2 2 2 3" xfId="52473"/>
    <cellStyle name="40% - Accent1 2 2 2 2 2 2 2 3" xfId="12691"/>
    <cellStyle name="40% - Accent1 2 2 2 2 2 2 2 4" xfId="12692"/>
    <cellStyle name="40% - Accent1 2 2 2 2 2 2 3" xfId="12693"/>
    <cellStyle name="40% - Accent1 2 2 2 2 2 2 3 2" xfId="12694"/>
    <cellStyle name="40% - Accent1 2 2 2 2 2 2 3 2 2" xfId="12695"/>
    <cellStyle name="40% - Accent1 2 2 2 2 2 2 3 2 3" xfId="52474"/>
    <cellStyle name="40% - Accent1 2 2 2 2 2 2 3 3" xfId="12696"/>
    <cellStyle name="40% - Accent1 2 2 2 2 2 2 3 4" xfId="12697"/>
    <cellStyle name="40% - Accent1 2 2 2 2 2 2 4" xfId="12698"/>
    <cellStyle name="40% - Accent1 2 2 2 2 2 2 4 2" xfId="12699"/>
    <cellStyle name="40% - Accent1 2 2 2 2 2 2 4 3" xfId="52475"/>
    <cellStyle name="40% - Accent1 2 2 2 2 2 2 5" xfId="12700"/>
    <cellStyle name="40% - Accent1 2 2 2 2 2 2 6" xfId="12701"/>
    <cellStyle name="40% - Accent1 2 2 2 2 2 3" xfId="12702"/>
    <cellStyle name="40% - Accent1 2 2 2 2 2 3 2" xfId="12703"/>
    <cellStyle name="40% - Accent1 2 2 2 2 2 3 2 2" xfId="12704"/>
    <cellStyle name="40% - Accent1 2 2 2 2 2 3 2 3" xfId="52476"/>
    <cellStyle name="40% - Accent1 2 2 2 2 2 3 3" xfId="12705"/>
    <cellStyle name="40% - Accent1 2 2 2 2 2 3 4" xfId="12706"/>
    <cellStyle name="40% - Accent1 2 2 2 2 2 4" xfId="12707"/>
    <cellStyle name="40% - Accent1 2 2 2 2 2 4 2" xfId="12708"/>
    <cellStyle name="40% - Accent1 2 2 2 2 2 4 2 2" xfId="12709"/>
    <cellStyle name="40% - Accent1 2 2 2 2 2 4 2 3" xfId="52477"/>
    <cellStyle name="40% - Accent1 2 2 2 2 2 4 3" xfId="12710"/>
    <cellStyle name="40% - Accent1 2 2 2 2 2 4 4" xfId="12711"/>
    <cellStyle name="40% - Accent1 2 2 2 2 2 5" xfId="12712"/>
    <cellStyle name="40% - Accent1 2 2 2 2 2 5 2" xfId="12713"/>
    <cellStyle name="40% - Accent1 2 2 2 2 2 5 3" xfId="52478"/>
    <cellStyle name="40% - Accent1 2 2 2 2 2 6" xfId="12714"/>
    <cellStyle name="40% - Accent1 2 2 2 2 2 7" xfId="12715"/>
    <cellStyle name="40% - Accent1 2 2 2 2 3" xfId="12716"/>
    <cellStyle name="40% - Accent1 2 2 2 2 3 2" xfId="12717"/>
    <cellStyle name="40% - Accent1 2 2 2 2 3 2 2" xfId="12718"/>
    <cellStyle name="40% - Accent1 2 2 2 2 3 2 2 2" xfId="12719"/>
    <cellStyle name="40% - Accent1 2 2 2 2 3 2 2 3" xfId="52479"/>
    <cellStyle name="40% - Accent1 2 2 2 2 3 2 3" xfId="12720"/>
    <cellStyle name="40% - Accent1 2 2 2 2 3 2 4" xfId="12721"/>
    <cellStyle name="40% - Accent1 2 2 2 2 3 3" xfId="12722"/>
    <cellStyle name="40% - Accent1 2 2 2 2 3 3 2" xfId="12723"/>
    <cellStyle name="40% - Accent1 2 2 2 2 3 3 2 2" xfId="12724"/>
    <cellStyle name="40% - Accent1 2 2 2 2 3 3 2 3" xfId="52480"/>
    <cellStyle name="40% - Accent1 2 2 2 2 3 3 3" xfId="12725"/>
    <cellStyle name="40% - Accent1 2 2 2 2 3 3 4" xfId="12726"/>
    <cellStyle name="40% - Accent1 2 2 2 2 3 4" xfId="12727"/>
    <cellStyle name="40% - Accent1 2 2 2 2 3 4 2" xfId="12728"/>
    <cellStyle name="40% - Accent1 2 2 2 2 3 4 3" xfId="52481"/>
    <cellStyle name="40% - Accent1 2 2 2 2 3 5" xfId="12729"/>
    <cellStyle name="40% - Accent1 2 2 2 2 3 6" xfId="12730"/>
    <cellStyle name="40% - Accent1 2 2 2 2 4" xfId="12731"/>
    <cellStyle name="40% - Accent1 2 2 2 2 4 2" xfId="12732"/>
    <cellStyle name="40% - Accent1 2 2 2 2 4 2 2" xfId="12733"/>
    <cellStyle name="40% - Accent1 2 2 2 2 4 2 3" xfId="52482"/>
    <cellStyle name="40% - Accent1 2 2 2 2 4 3" xfId="12734"/>
    <cellStyle name="40% - Accent1 2 2 2 2 4 4" xfId="12735"/>
    <cellStyle name="40% - Accent1 2 2 2 2 5" xfId="12736"/>
    <cellStyle name="40% - Accent1 2 2 2 2 5 2" xfId="12737"/>
    <cellStyle name="40% - Accent1 2 2 2 2 5 2 2" xfId="12738"/>
    <cellStyle name="40% - Accent1 2 2 2 2 5 2 3" xfId="52483"/>
    <cellStyle name="40% - Accent1 2 2 2 2 5 3" xfId="12739"/>
    <cellStyle name="40% - Accent1 2 2 2 2 5 4" xfId="12740"/>
    <cellStyle name="40% - Accent1 2 2 2 2 6" xfId="12741"/>
    <cellStyle name="40% - Accent1 2 2 2 2 6 2" xfId="12742"/>
    <cellStyle name="40% - Accent1 2 2 2 2 6 3" xfId="52484"/>
    <cellStyle name="40% - Accent1 2 2 2 2 7" xfId="12743"/>
    <cellStyle name="40% - Accent1 2 2 2 2 8" xfId="12744"/>
    <cellStyle name="40% - Accent1 2 2 2 3" xfId="12745"/>
    <cellStyle name="40% - Accent1 2 2 2 3 2" xfId="12746"/>
    <cellStyle name="40% - Accent1 2 2 2 3 2 2" xfId="12747"/>
    <cellStyle name="40% - Accent1 2 2 2 3 2 2 2" xfId="12748"/>
    <cellStyle name="40% - Accent1 2 2 2 3 2 2 2 2" xfId="12749"/>
    <cellStyle name="40% - Accent1 2 2 2 3 2 2 2 3" xfId="52485"/>
    <cellStyle name="40% - Accent1 2 2 2 3 2 2 3" xfId="12750"/>
    <cellStyle name="40% - Accent1 2 2 2 3 2 2 4" xfId="12751"/>
    <cellStyle name="40% - Accent1 2 2 2 3 2 3" xfId="12752"/>
    <cellStyle name="40% - Accent1 2 2 2 3 2 3 2" xfId="12753"/>
    <cellStyle name="40% - Accent1 2 2 2 3 2 3 2 2" xfId="12754"/>
    <cellStyle name="40% - Accent1 2 2 2 3 2 3 2 3" xfId="52486"/>
    <cellStyle name="40% - Accent1 2 2 2 3 2 3 3" xfId="12755"/>
    <cellStyle name="40% - Accent1 2 2 2 3 2 3 4" xfId="12756"/>
    <cellStyle name="40% - Accent1 2 2 2 3 2 4" xfId="12757"/>
    <cellStyle name="40% - Accent1 2 2 2 3 2 4 2" xfId="12758"/>
    <cellStyle name="40% - Accent1 2 2 2 3 2 4 3" xfId="52487"/>
    <cellStyle name="40% - Accent1 2 2 2 3 2 5" xfId="12759"/>
    <cellStyle name="40% - Accent1 2 2 2 3 2 6" xfId="12760"/>
    <cellStyle name="40% - Accent1 2 2 2 3 3" xfId="12761"/>
    <cellStyle name="40% - Accent1 2 2 2 3 3 2" xfId="12762"/>
    <cellStyle name="40% - Accent1 2 2 2 3 3 2 2" xfId="12763"/>
    <cellStyle name="40% - Accent1 2 2 2 3 3 2 3" xfId="52488"/>
    <cellStyle name="40% - Accent1 2 2 2 3 3 3" xfId="12764"/>
    <cellStyle name="40% - Accent1 2 2 2 3 3 4" xfId="12765"/>
    <cellStyle name="40% - Accent1 2 2 2 3 4" xfId="12766"/>
    <cellStyle name="40% - Accent1 2 2 2 3 4 2" xfId="12767"/>
    <cellStyle name="40% - Accent1 2 2 2 3 4 2 2" xfId="12768"/>
    <cellStyle name="40% - Accent1 2 2 2 3 4 2 3" xfId="52489"/>
    <cellStyle name="40% - Accent1 2 2 2 3 4 3" xfId="12769"/>
    <cellStyle name="40% - Accent1 2 2 2 3 4 4" xfId="12770"/>
    <cellStyle name="40% - Accent1 2 2 2 3 5" xfId="12771"/>
    <cellStyle name="40% - Accent1 2 2 2 3 5 2" xfId="12772"/>
    <cellStyle name="40% - Accent1 2 2 2 3 5 3" xfId="52490"/>
    <cellStyle name="40% - Accent1 2 2 2 3 6" xfId="12773"/>
    <cellStyle name="40% - Accent1 2 2 2 3 7" xfId="12774"/>
    <cellStyle name="40% - Accent1 2 2 2 4" xfId="12775"/>
    <cellStyle name="40% - Accent1 2 2 2 4 2" xfId="12776"/>
    <cellStyle name="40% - Accent1 2 2 2 4 2 2" xfId="12777"/>
    <cellStyle name="40% - Accent1 2 2 2 4 2 2 2" xfId="12778"/>
    <cellStyle name="40% - Accent1 2 2 2 4 2 2 3" xfId="52491"/>
    <cellStyle name="40% - Accent1 2 2 2 4 2 3" xfId="12779"/>
    <cellStyle name="40% - Accent1 2 2 2 4 2 4" xfId="12780"/>
    <cellStyle name="40% - Accent1 2 2 2 4 3" xfId="12781"/>
    <cellStyle name="40% - Accent1 2 2 2 4 3 2" xfId="12782"/>
    <cellStyle name="40% - Accent1 2 2 2 4 3 2 2" xfId="12783"/>
    <cellStyle name="40% - Accent1 2 2 2 4 3 2 3" xfId="52492"/>
    <cellStyle name="40% - Accent1 2 2 2 4 3 3" xfId="12784"/>
    <cellStyle name="40% - Accent1 2 2 2 4 3 4" xfId="12785"/>
    <cellStyle name="40% - Accent1 2 2 2 4 4" xfId="12786"/>
    <cellStyle name="40% - Accent1 2 2 2 4 4 2" xfId="12787"/>
    <cellStyle name="40% - Accent1 2 2 2 4 4 3" xfId="52493"/>
    <cellStyle name="40% - Accent1 2 2 2 4 5" xfId="12788"/>
    <cellStyle name="40% - Accent1 2 2 2 4 6" xfId="12789"/>
    <cellStyle name="40% - Accent1 2 2 2 5" xfId="12790"/>
    <cellStyle name="40% - Accent1 2 2 2 5 2" xfId="12791"/>
    <cellStyle name="40% - Accent1 2 2 2 5 2 2" xfId="12792"/>
    <cellStyle name="40% - Accent1 2 2 2 5 2 2 2" xfId="12793"/>
    <cellStyle name="40% - Accent1 2 2 2 5 2 2 3" xfId="52494"/>
    <cellStyle name="40% - Accent1 2 2 2 5 2 3" xfId="12794"/>
    <cellStyle name="40% - Accent1 2 2 2 5 2 4" xfId="12795"/>
    <cellStyle name="40% - Accent1 2 2 2 5 3" xfId="12796"/>
    <cellStyle name="40% - Accent1 2 2 2 5 3 2" xfId="12797"/>
    <cellStyle name="40% - Accent1 2 2 2 5 3 3" xfId="52495"/>
    <cellStyle name="40% - Accent1 2 2 2 5 4" xfId="12798"/>
    <cellStyle name="40% - Accent1 2 2 2 5 5" xfId="12799"/>
    <cellStyle name="40% - Accent1 2 2 2 6" xfId="12800"/>
    <cellStyle name="40% - Accent1 2 2 2 6 2" xfId="12801"/>
    <cellStyle name="40% - Accent1 2 2 2 6 2 2" xfId="12802"/>
    <cellStyle name="40% - Accent1 2 2 2 6 2 3" xfId="52496"/>
    <cellStyle name="40% - Accent1 2 2 2 6 3" xfId="12803"/>
    <cellStyle name="40% - Accent1 2 2 2 6 4" xfId="12804"/>
    <cellStyle name="40% - Accent1 2 2 2 7" xfId="12805"/>
    <cellStyle name="40% - Accent1 2 2 2 7 2" xfId="12806"/>
    <cellStyle name="40% - Accent1 2 2 2 7 2 2" xfId="12807"/>
    <cellStyle name="40% - Accent1 2 2 2 7 2 3" xfId="52497"/>
    <cellStyle name="40% - Accent1 2 2 2 7 3" xfId="12808"/>
    <cellStyle name="40% - Accent1 2 2 2 7 4" xfId="12809"/>
    <cellStyle name="40% - Accent1 2 2 2 8" xfId="12810"/>
    <cellStyle name="40% - Accent1 2 2 2 8 2" xfId="12811"/>
    <cellStyle name="40% - Accent1 2 2 2 8 3" xfId="52498"/>
    <cellStyle name="40% - Accent1 2 2 2 9" xfId="12812"/>
    <cellStyle name="40% - Accent1 2 2 3" xfId="12813"/>
    <cellStyle name="40% - Accent1 2 2 3 2" xfId="12814"/>
    <cellStyle name="40% - Accent1 2 2 3 2 2" xfId="12815"/>
    <cellStyle name="40% - Accent1 2 2 3 2 2 2" xfId="12816"/>
    <cellStyle name="40% - Accent1 2 2 3 2 2 2 2" xfId="12817"/>
    <cellStyle name="40% - Accent1 2 2 3 2 2 2 2 2" xfId="12818"/>
    <cellStyle name="40% - Accent1 2 2 3 2 2 2 2 3" xfId="52499"/>
    <cellStyle name="40% - Accent1 2 2 3 2 2 2 3" xfId="12819"/>
    <cellStyle name="40% - Accent1 2 2 3 2 2 2 4" xfId="12820"/>
    <cellStyle name="40% - Accent1 2 2 3 2 2 3" xfId="12821"/>
    <cellStyle name="40% - Accent1 2 2 3 2 2 3 2" xfId="12822"/>
    <cellStyle name="40% - Accent1 2 2 3 2 2 3 2 2" xfId="12823"/>
    <cellStyle name="40% - Accent1 2 2 3 2 2 3 2 3" xfId="52500"/>
    <cellStyle name="40% - Accent1 2 2 3 2 2 3 3" xfId="12824"/>
    <cellStyle name="40% - Accent1 2 2 3 2 2 3 4" xfId="12825"/>
    <cellStyle name="40% - Accent1 2 2 3 2 2 4" xfId="12826"/>
    <cellStyle name="40% - Accent1 2 2 3 2 2 4 2" xfId="12827"/>
    <cellStyle name="40% - Accent1 2 2 3 2 2 4 3" xfId="52501"/>
    <cellStyle name="40% - Accent1 2 2 3 2 2 5" xfId="12828"/>
    <cellStyle name="40% - Accent1 2 2 3 2 2 6" xfId="12829"/>
    <cellStyle name="40% - Accent1 2 2 3 2 3" xfId="12830"/>
    <cellStyle name="40% - Accent1 2 2 3 2 3 2" xfId="12831"/>
    <cellStyle name="40% - Accent1 2 2 3 2 3 2 2" xfId="12832"/>
    <cellStyle name="40% - Accent1 2 2 3 2 3 2 3" xfId="52502"/>
    <cellStyle name="40% - Accent1 2 2 3 2 3 3" xfId="12833"/>
    <cellStyle name="40% - Accent1 2 2 3 2 3 4" xfId="12834"/>
    <cellStyle name="40% - Accent1 2 2 3 2 4" xfId="12835"/>
    <cellStyle name="40% - Accent1 2 2 3 2 4 2" xfId="12836"/>
    <cellStyle name="40% - Accent1 2 2 3 2 4 2 2" xfId="12837"/>
    <cellStyle name="40% - Accent1 2 2 3 2 4 2 3" xfId="52503"/>
    <cellStyle name="40% - Accent1 2 2 3 2 4 3" xfId="12838"/>
    <cellStyle name="40% - Accent1 2 2 3 2 4 4" xfId="12839"/>
    <cellStyle name="40% - Accent1 2 2 3 2 5" xfId="12840"/>
    <cellStyle name="40% - Accent1 2 2 3 2 5 2" xfId="12841"/>
    <cellStyle name="40% - Accent1 2 2 3 2 5 3" xfId="52504"/>
    <cellStyle name="40% - Accent1 2 2 3 2 6" xfId="12842"/>
    <cellStyle name="40% - Accent1 2 2 3 2 7" xfId="12843"/>
    <cellStyle name="40% - Accent1 2 2 3 3" xfId="12844"/>
    <cellStyle name="40% - Accent1 2 2 3 3 2" xfId="12845"/>
    <cellStyle name="40% - Accent1 2 2 3 3 2 2" xfId="12846"/>
    <cellStyle name="40% - Accent1 2 2 3 3 2 2 2" xfId="12847"/>
    <cellStyle name="40% - Accent1 2 2 3 3 2 2 3" xfId="52505"/>
    <cellStyle name="40% - Accent1 2 2 3 3 2 3" xfId="12848"/>
    <cellStyle name="40% - Accent1 2 2 3 3 2 4" xfId="12849"/>
    <cellStyle name="40% - Accent1 2 2 3 3 3" xfId="12850"/>
    <cellStyle name="40% - Accent1 2 2 3 3 3 2" xfId="12851"/>
    <cellStyle name="40% - Accent1 2 2 3 3 3 2 2" xfId="12852"/>
    <cellStyle name="40% - Accent1 2 2 3 3 3 2 3" xfId="52506"/>
    <cellStyle name="40% - Accent1 2 2 3 3 3 3" xfId="12853"/>
    <cellStyle name="40% - Accent1 2 2 3 3 3 4" xfId="12854"/>
    <cellStyle name="40% - Accent1 2 2 3 3 4" xfId="12855"/>
    <cellStyle name="40% - Accent1 2 2 3 3 4 2" xfId="12856"/>
    <cellStyle name="40% - Accent1 2 2 3 3 4 3" xfId="52507"/>
    <cellStyle name="40% - Accent1 2 2 3 3 5" xfId="12857"/>
    <cellStyle name="40% - Accent1 2 2 3 3 6" xfId="12858"/>
    <cellStyle name="40% - Accent1 2 2 3 4" xfId="12859"/>
    <cellStyle name="40% - Accent1 2 2 3 4 2" xfId="12860"/>
    <cellStyle name="40% - Accent1 2 2 3 4 2 2" xfId="12861"/>
    <cellStyle name="40% - Accent1 2 2 3 4 2 2 2" xfId="12862"/>
    <cellStyle name="40% - Accent1 2 2 3 4 2 2 3" xfId="52508"/>
    <cellStyle name="40% - Accent1 2 2 3 4 2 3" xfId="12863"/>
    <cellStyle name="40% - Accent1 2 2 3 4 2 4" xfId="12864"/>
    <cellStyle name="40% - Accent1 2 2 3 4 3" xfId="12865"/>
    <cellStyle name="40% - Accent1 2 2 3 4 3 2" xfId="12866"/>
    <cellStyle name="40% - Accent1 2 2 3 4 3 3" xfId="52509"/>
    <cellStyle name="40% - Accent1 2 2 3 4 4" xfId="12867"/>
    <cellStyle name="40% - Accent1 2 2 3 4 5" xfId="12868"/>
    <cellStyle name="40% - Accent1 2 2 3 5" xfId="12869"/>
    <cellStyle name="40% - Accent1 2 2 3 5 2" xfId="12870"/>
    <cellStyle name="40% - Accent1 2 2 3 5 2 2" xfId="12871"/>
    <cellStyle name="40% - Accent1 2 2 3 5 2 3" xfId="52510"/>
    <cellStyle name="40% - Accent1 2 2 3 5 3" xfId="12872"/>
    <cellStyle name="40% - Accent1 2 2 3 5 4" xfId="12873"/>
    <cellStyle name="40% - Accent1 2 2 3 6" xfId="12874"/>
    <cellStyle name="40% - Accent1 2 2 3 6 2" xfId="12875"/>
    <cellStyle name="40% - Accent1 2 2 3 6 2 2" xfId="12876"/>
    <cellStyle name="40% - Accent1 2 2 3 6 2 3" xfId="52511"/>
    <cellStyle name="40% - Accent1 2 2 3 6 3" xfId="12877"/>
    <cellStyle name="40% - Accent1 2 2 3 6 4" xfId="12878"/>
    <cellStyle name="40% - Accent1 2 2 3 7" xfId="12879"/>
    <cellStyle name="40% - Accent1 2 2 3 7 2" xfId="12880"/>
    <cellStyle name="40% - Accent1 2 2 3 7 3" xfId="52512"/>
    <cellStyle name="40% - Accent1 2 2 3 8" xfId="12881"/>
    <cellStyle name="40% - Accent1 2 2 3 9" xfId="12882"/>
    <cellStyle name="40% - Accent1 2 2 4" xfId="12883"/>
    <cellStyle name="40% - Accent1 2 2 4 2" xfId="12884"/>
    <cellStyle name="40% - Accent1 2 2 4 2 2" xfId="12885"/>
    <cellStyle name="40% - Accent1 2 2 4 2 2 2" xfId="12886"/>
    <cellStyle name="40% - Accent1 2 2 4 2 2 2 2" xfId="12887"/>
    <cellStyle name="40% - Accent1 2 2 4 2 2 2 3" xfId="52513"/>
    <cellStyle name="40% - Accent1 2 2 4 2 2 3" xfId="12888"/>
    <cellStyle name="40% - Accent1 2 2 4 2 2 4" xfId="12889"/>
    <cellStyle name="40% - Accent1 2 2 4 2 3" xfId="12890"/>
    <cellStyle name="40% - Accent1 2 2 4 2 3 2" xfId="12891"/>
    <cellStyle name="40% - Accent1 2 2 4 2 3 2 2" xfId="12892"/>
    <cellStyle name="40% - Accent1 2 2 4 2 3 2 3" xfId="52514"/>
    <cellStyle name="40% - Accent1 2 2 4 2 3 3" xfId="12893"/>
    <cellStyle name="40% - Accent1 2 2 4 2 3 4" xfId="12894"/>
    <cellStyle name="40% - Accent1 2 2 4 2 4" xfId="12895"/>
    <cellStyle name="40% - Accent1 2 2 4 2 4 2" xfId="12896"/>
    <cellStyle name="40% - Accent1 2 2 4 2 4 3" xfId="52515"/>
    <cellStyle name="40% - Accent1 2 2 4 2 5" xfId="12897"/>
    <cellStyle name="40% - Accent1 2 2 4 2 6" xfId="12898"/>
    <cellStyle name="40% - Accent1 2 2 4 3" xfId="12899"/>
    <cellStyle name="40% - Accent1 2 2 4 3 2" xfId="12900"/>
    <cellStyle name="40% - Accent1 2 2 4 3 2 2" xfId="12901"/>
    <cellStyle name="40% - Accent1 2 2 4 3 2 3" xfId="52516"/>
    <cellStyle name="40% - Accent1 2 2 4 3 3" xfId="12902"/>
    <cellStyle name="40% - Accent1 2 2 4 3 4" xfId="12903"/>
    <cellStyle name="40% - Accent1 2 2 4 4" xfId="12904"/>
    <cellStyle name="40% - Accent1 2 2 4 4 2" xfId="12905"/>
    <cellStyle name="40% - Accent1 2 2 4 4 2 2" xfId="12906"/>
    <cellStyle name="40% - Accent1 2 2 4 4 2 3" xfId="52517"/>
    <cellStyle name="40% - Accent1 2 2 4 4 3" xfId="12907"/>
    <cellStyle name="40% - Accent1 2 2 4 4 4" xfId="12908"/>
    <cellStyle name="40% - Accent1 2 2 4 5" xfId="12909"/>
    <cellStyle name="40% - Accent1 2 2 4 5 2" xfId="12910"/>
    <cellStyle name="40% - Accent1 2 2 4 5 3" xfId="52518"/>
    <cellStyle name="40% - Accent1 2 2 4 6" xfId="12911"/>
    <cellStyle name="40% - Accent1 2 2 4 7" xfId="12912"/>
    <cellStyle name="40% - Accent1 2 2 5" xfId="12913"/>
    <cellStyle name="40% - Accent1 2 2 5 2" xfId="12914"/>
    <cellStyle name="40% - Accent1 2 2 5 2 2" xfId="12915"/>
    <cellStyle name="40% - Accent1 2 2 5 2 2 2" xfId="12916"/>
    <cellStyle name="40% - Accent1 2 2 5 2 2 3" xfId="52519"/>
    <cellStyle name="40% - Accent1 2 2 5 2 3" xfId="12917"/>
    <cellStyle name="40% - Accent1 2 2 5 2 4" xfId="12918"/>
    <cellStyle name="40% - Accent1 2 2 5 3" xfId="12919"/>
    <cellStyle name="40% - Accent1 2 2 5 3 2" xfId="12920"/>
    <cellStyle name="40% - Accent1 2 2 5 3 2 2" xfId="12921"/>
    <cellStyle name="40% - Accent1 2 2 5 3 2 3" xfId="52520"/>
    <cellStyle name="40% - Accent1 2 2 5 3 3" xfId="12922"/>
    <cellStyle name="40% - Accent1 2 2 5 3 4" xfId="12923"/>
    <cellStyle name="40% - Accent1 2 2 5 4" xfId="12924"/>
    <cellStyle name="40% - Accent1 2 2 5 4 2" xfId="12925"/>
    <cellStyle name="40% - Accent1 2 2 5 4 3" xfId="52521"/>
    <cellStyle name="40% - Accent1 2 2 5 5" xfId="12926"/>
    <cellStyle name="40% - Accent1 2 2 5 6" xfId="12927"/>
    <cellStyle name="40% - Accent1 2 2 6" xfId="12928"/>
    <cellStyle name="40% - Accent1 2 2 6 2" xfId="12929"/>
    <cellStyle name="40% - Accent1 2 2 6 2 2" xfId="12930"/>
    <cellStyle name="40% - Accent1 2 2 6 2 2 2" xfId="12931"/>
    <cellStyle name="40% - Accent1 2 2 6 2 2 3" xfId="52522"/>
    <cellStyle name="40% - Accent1 2 2 6 2 3" xfId="12932"/>
    <cellStyle name="40% - Accent1 2 2 6 2 4" xfId="12933"/>
    <cellStyle name="40% - Accent1 2 2 6 3" xfId="12934"/>
    <cellStyle name="40% - Accent1 2 2 6 3 2" xfId="12935"/>
    <cellStyle name="40% - Accent1 2 2 6 3 3" xfId="52523"/>
    <cellStyle name="40% - Accent1 2 2 6 4" xfId="12936"/>
    <cellStyle name="40% - Accent1 2 2 6 5" xfId="12937"/>
    <cellStyle name="40% - Accent1 2 2 7" xfId="12938"/>
    <cellStyle name="40% - Accent1 2 2 7 2" xfId="12939"/>
    <cellStyle name="40% - Accent1 2 2 7 2 2" xfId="12940"/>
    <cellStyle name="40% - Accent1 2 2 7 2 3" xfId="52524"/>
    <cellStyle name="40% - Accent1 2 2 7 3" xfId="12941"/>
    <cellStyle name="40% - Accent1 2 2 7 4" xfId="12942"/>
    <cellStyle name="40% - Accent1 2 2 8" xfId="12943"/>
    <cellStyle name="40% - Accent1 2 2 8 2" xfId="12944"/>
    <cellStyle name="40% - Accent1 2 2 8 2 2" xfId="12945"/>
    <cellStyle name="40% - Accent1 2 2 8 2 3" xfId="52525"/>
    <cellStyle name="40% - Accent1 2 2 8 3" xfId="12946"/>
    <cellStyle name="40% - Accent1 2 2 8 4" xfId="12947"/>
    <cellStyle name="40% - Accent1 2 2 9" xfId="12948"/>
    <cellStyle name="40% - Accent1 2 2 9 2" xfId="12949"/>
    <cellStyle name="40% - Accent1 2 2 9 3" xfId="52526"/>
    <cellStyle name="40% - Accent1 2 3" xfId="12950"/>
    <cellStyle name="40% - Accent1 2 3 10" xfId="12951"/>
    <cellStyle name="40% - Accent1 2 3 11" xfId="12952"/>
    <cellStyle name="40% - Accent1 2 3 12" xfId="60522"/>
    <cellStyle name="40% - Accent1 2 3 2" xfId="12953"/>
    <cellStyle name="40% - Accent1 2 3 2 10" xfId="12954"/>
    <cellStyle name="40% - Accent1 2 3 2 2" xfId="12955"/>
    <cellStyle name="40% - Accent1 2 3 2 2 2" xfId="12956"/>
    <cellStyle name="40% - Accent1 2 3 2 2 2 2" xfId="12957"/>
    <cellStyle name="40% - Accent1 2 3 2 2 2 2 2" xfId="12958"/>
    <cellStyle name="40% - Accent1 2 3 2 2 2 2 2 2" xfId="12959"/>
    <cellStyle name="40% - Accent1 2 3 2 2 2 2 2 2 2" xfId="12960"/>
    <cellStyle name="40% - Accent1 2 3 2 2 2 2 2 2 3" xfId="52527"/>
    <cellStyle name="40% - Accent1 2 3 2 2 2 2 2 3" xfId="12961"/>
    <cellStyle name="40% - Accent1 2 3 2 2 2 2 2 4" xfId="12962"/>
    <cellStyle name="40% - Accent1 2 3 2 2 2 2 3" xfId="12963"/>
    <cellStyle name="40% - Accent1 2 3 2 2 2 2 3 2" xfId="12964"/>
    <cellStyle name="40% - Accent1 2 3 2 2 2 2 3 2 2" xfId="12965"/>
    <cellStyle name="40% - Accent1 2 3 2 2 2 2 3 2 3" xfId="52528"/>
    <cellStyle name="40% - Accent1 2 3 2 2 2 2 3 3" xfId="12966"/>
    <cellStyle name="40% - Accent1 2 3 2 2 2 2 3 4" xfId="12967"/>
    <cellStyle name="40% - Accent1 2 3 2 2 2 2 4" xfId="12968"/>
    <cellStyle name="40% - Accent1 2 3 2 2 2 2 4 2" xfId="12969"/>
    <cellStyle name="40% - Accent1 2 3 2 2 2 2 4 3" xfId="52529"/>
    <cellStyle name="40% - Accent1 2 3 2 2 2 2 5" xfId="12970"/>
    <cellStyle name="40% - Accent1 2 3 2 2 2 2 6" xfId="12971"/>
    <cellStyle name="40% - Accent1 2 3 2 2 2 3" xfId="12972"/>
    <cellStyle name="40% - Accent1 2 3 2 2 2 3 2" xfId="12973"/>
    <cellStyle name="40% - Accent1 2 3 2 2 2 3 2 2" xfId="12974"/>
    <cellStyle name="40% - Accent1 2 3 2 2 2 3 2 3" xfId="52530"/>
    <cellStyle name="40% - Accent1 2 3 2 2 2 3 3" xfId="12975"/>
    <cellStyle name="40% - Accent1 2 3 2 2 2 3 4" xfId="12976"/>
    <cellStyle name="40% - Accent1 2 3 2 2 2 4" xfId="12977"/>
    <cellStyle name="40% - Accent1 2 3 2 2 2 4 2" xfId="12978"/>
    <cellStyle name="40% - Accent1 2 3 2 2 2 4 2 2" xfId="12979"/>
    <cellStyle name="40% - Accent1 2 3 2 2 2 4 2 3" xfId="52531"/>
    <cellStyle name="40% - Accent1 2 3 2 2 2 4 3" xfId="12980"/>
    <cellStyle name="40% - Accent1 2 3 2 2 2 4 4" xfId="12981"/>
    <cellStyle name="40% - Accent1 2 3 2 2 2 5" xfId="12982"/>
    <cellStyle name="40% - Accent1 2 3 2 2 2 5 2" xfId="12983"/>
    <cellStyle name="40% - Accent1 2 3 2 2 2 5 3" xfId="52532"/>
    <cellStyle name="40% - Accent1 2 3 2 2 2 6" xfId="12984"/>
    <cellStyle name="40% - Accent1 2 3 2 2 2 7" xfId="12985"/>
    <cellStyle name="40% - Accent1 2 3 2 2 3" xfId="12986"/>
    <cellStyle name="40% - Accent1 2 3 2 2 3 2" xfId="12987"/>
    <cellStyle name="40% - Accent1 2 3 2 2 3 2 2" xfId="12988"/>
    <cellStyle name="40% - Accent1 2 3 2 2 3 2 2 2" xfId="12989"/>
    <cellStyle name="40% - Accent1 2 3 2 2 3 2 2 3" xfId="52533"/>
    <cellStyle name="40% - Accent1 2 3 2 2 3 2 3" xfId="12990"/>
    <cellStyle name="40% - Accent1 2 3 2 2 3 2 4" xfId="12991"/>
    <cellStyle name="40% - Accent1 2 3 2 2 3 3" xfId="12992"/>
    <cellStyle name="40% - Accent1 2 3 2 2 3 3 2" xfId="12993"/>
    <cellStyle name="40% - Accent1 2 3 2 2 3 3 2 2" xfId="12994"/>
    <cellStyle name="40% - Accent1 2 3 2 2 3 3 2 3" xfId="52534"/>
    <cellStyle name="40% - Accent1 2 3 2 2 3 3 3" xfId="12995"/>
    <cellStyle name="40% - Accent1 2 3 2 2 3 3 4" xfId="12996"/>
    <cellStyle name="40% - Accent1 2 3 2 2 3 4" xfId="12997"/>
    <cellStyle name="40% - Accent1 2 3 2 2 3 4 2" xfId="12998"/>
    <cellStyle name="40% - Accent1 2 3 2 2 3 4 3" xfId="52535"/>
    <cellStyle name="40% - Accent1 2 3 2 2 3 5" xfId="12999"/>
    <cellStyle name="40% - Accent1 2 3 2 2 3 6" xfId="13000"/>
    <cellStyle name="40% - Accent1 2 3 2 2 4" xfId="13001"/>
    <cellStyle name="40% - Accent1 2 3 2 2 4 2" xfId="13002"/>
    <cellStyle name="40% - Accent1 2 3 2 2 4 2 2" xfId="13003"/>
    <cellStyle name="40% - Accent1 2 3 2 2 4 2 3" xfId="52536"/>
    <cellStyle name="40% - Accent1 2 3 2 2 4 3" xfId="13004"/>
    <cellStyle name="40% - Accent1 2 3 2 2 4 4" xfId="13005"/>
    <cellStyle name="40% - Accent1 2 3 2 2 5" xfId="13006"/>
    <cellStyle name="40% - Accent1 2 3 2 2 5 2" xfId="13007"/>
    <cellStyle name="40% - Accent1 2 3 2 2 5 2 2" xfId="13008"/>
    <cellStyle name="40% - Accent1 2 3 2 2 5 2 3" xfId="52537"/>
    <cellStyle name="40% - Accent1 2 3 2 2 5 3" xfId="13009"/>
    <cellStyle name="40% - Accent1 2 3 2 2 5 4" xfId="13010"/>
    <cellStyle name="40% - Accent1 2 3 2 2 6" xfId="13011"/>
    <cellStyle name="40% - Accent1 2 3 2 2 6 2" xfId="13012"/>
    <cellStyle name="40% - Accent1 2 3 2 2 6 3" xfId="52538"/>
    <cellStyle name="40% - Accent1 2 3 2 2 7" xfId="13013"/>
    <cellStyle name="40% - Accent1 2 3 2 2 8" xfId="13014"/>
    <cellStyle name="40% - Accent1 2 3 2 3" xfId="13015"/>
    <cellStyle name="40% - Accent1 2 3 2 3 2" xfId="13016"/>
    <cellStyle name="40% - Accent1 2 3 2 3 2 2" xfId="13017"/>
    <cellStyle name="40% - Accent1 2 3 2 3 2 2 2" xfId="13018"/>
    <cellStyle name="40% - Accent1 2 3 2 3 2 2 2 2" xfId="13019"/>
    <cellStyle name="40% - Accent1 2 3 2 3 2 2 2 3" xfId="52539"/>
    <cellStyle name="40% - Accent1 2 3 2 3 2 2 3" xfId="13020"/>
    <cellStyle name="40% - Accent1 2 3 2 3 2 2 4" xfId="13021"/>
    <cellStyle name="40% - Accent1 2 3 2 3 2 3" xfId="13022"/>
    <cellStyle name="40% - Accent1 2 3 2 3 2 3 2" xfId="13023"/>
    <cellStyle name="40% - Accent1 2 3 2 3 2 3 2 2" xfId="13024"/>
    <cellStyle name="40% - Accent1 2 3 2 3 2 3 2 3" xfId="52540"/>
    <cellStyle name="40% - Accent1 2 3 2 3 2 3 3" xfId="13025"/>
    <cellStyle name="40% - Accent1 2 3 2 3 2 3 4" xfId="13026"/>
    <cellStyle name="40% - Accent1 2 3 2 3 2 4" xfId="13027"/>
    <cellStyle name="40% - Accent1 2 3 2 3 2 4 2" xfId="13028"/>
    <cellStyle name="40% - Accent1 2 3 2 3 2 4 3" xfId="52541"/>
    <cellStyle name="40% - Accent1 2 3 2 3 2 5" xfId="13029"/>
    <cellStyle name="40% - Accent1 2 3 2 3 2 6" xfId="13030"/>
    <cellStyle name="40% - Accent1 2 3 2 3 3" xfId="13031"/>
    <cellStyle name="40% - Accent1 2 3 2 3 3 2" xfId="13032"/>
    <cellStyle name="40% - Accent1 2 3 2 3 3 2 2" xfId="13033"/>
    <cellStyle name="40% - Accent1 2 3 2 3 3 2 3" xfId="52542"/>
    <cellStyle name="40% - Accent1 2 3 2 3 3 3" xfId="13034"/>
    <cellStyle name="40% - Accent1 2 3 2 3 3 4" xfId="13035"/>
    <cellStyle name="40% - Accent1 2 3 2 3 4" xfId="13036"/>
    <cellStyle name="40% - Accent1 2 3 2 3 4 2" xfId="13037"/>
    <cellStyle name="40% - Accent1 2 3 2 3 4 2 2" xfId="13038"/>
    <cellStyle name="40% - Accent1 2 3 2 3 4 2 3" xfId="52543"/>
    <cellStyle name="40% - Accent1 2 3 2 3 4 3" xfId="13039"/>
    <cellStyle name="40% - Accent1 2 3 2 3 4 4" xfId="13040"/>
    <cellStyle name="40% - Accent1 2 3 2 3 5" xfId="13041"/>
    <cellStyle name="40% - Accent1 2 3 2 3 5 2" xfId="13042"/>
    <cellStyle name="40% - Accent1 2 3 2 3 5 3" xfId="52544"/>
    <cellStyle name="40% - Accent1 2 3 2 3 6" xfId="13043"/>
    <cellStyle name="40% - Accent1 2 3 2 3 7" xfId="13044"/>
    <cellStyle name="40% - Accent1 2 3 2 4" xfId="13045"/>
    <cellStyle name="40% - Accent1 2 3 2 4 2" xfId="13046"/>
    <cellStyle name="40% - Accent1 2 3 2 4 2 2" xfId="13047"/>
    <cellStyle name="40% - Accent1 2 3 2 4 2 2 2" xfId="13048"/>
    <cellStyle name="40% - Accent1 2 3 2 4 2 2 3" xfId="52545"/>
    <cellStyle name="40% - Accent1 2 3 2 4 2 3" xfId="13049"/>
    <cellStyle name="40% - Accent1 2 3 2 4 2 4" xfId="13050"/>
    <cellStyle name="40% - Accent1 2 3 2 4 3" xfId="13051"/>
    <cellStyle name="40% - Accent1 2 3 2 4 3 2" xfId="13052"/>
    <cellStyle name="40% - Accent1 2 3 2 4 3 2 2" xfId="13053"/>
    <cellStyle name="40% - Accent1 2 3 2 4 3 2 3" xfId="52546"/>
    <cellStyle name="40% - Accent1 2 3 2 4 3 3" xfId="13054"/>
    <cellStyle name="40% - Accent1 2 3 2 4 3 4" xfId="13055"/>
    <cellStyle name="40% - Accent1 2 3 2 4 4" xfId="13056"/>
    <cellStyle name="40% - Accent1 2 3 2 4 4 2" xfId="13057"/>
    <cellStyle name="40% - Accent1 2 3 2 4 4 3" xfId="52547"/>
    <cellStyle name="40% - Accent1 2 3 2 4 5" xfId="13058"/>
    <cellStyle name="40% - Accent1 2 3 2 4 6" xfId="13059"/>
    <cellStyle name="40% - Accent1 2 3 2 5" xfId="13060"/>
    <cellStyle name="40% - Accent1 2 3 2 5 2" xfId="13061"/>
    <cellStyle name="40% - Accent1 2 3 2 5 2 2" xfId="13062"/>
    <cellStyle name="40% - Accent1 2 3 2 5 2 2 2" xfId="13063"/>
    <cellStyle name="40% - Accent1 2 3 2 5 2 2 3" xfId="52548"/>
    <cellStyle name="40% - Accent1 2 3 2 5 2 3" xfId="13064"/>
    <cellStyle name="40% - Accent1 2 3 2 5 2 4" xfId="13065"/>
    <cellStyle name="40% - Accent1 2 3 2 5 3" xfId="13066"/>
    <cellStyle name="40% - Accent1 2 3 2 5 3 2" xfId="13067"/>
    <cellStyle name="40% - Accent1 2 3 2 5 3 3" xfId="52549"/>
    <cellStyle name="40% - Accent1 2 3 2 5 4" xfId="13068"/>
    <cellStyle name="40% - Accent1 2 3 2 5 5" xfId="13069"/>
    <cellStyle name="40% - Accent1 2 3 2 6" xfId="13070"/>
    <cellStyle name="40% - Accent1 2 3 2 6 2" xfId="13071"/>
    <cellStyle name="40% - Accent1 2 3 2 6 2 2" xfId="13072"/>
    <cellStyle name="40% - Accent1 2 3 2 6 2 3" xfId="52550"/>
    <cellStyle name="40% - Accent1 2 3 2 6 3" xfId="13073"/>
    <cellStyle name="40% - Accent1 2 3 2 6 4" xfId="13074"/>
    <cellStyle name="40% - Accent1 2 3 2 7" xfId="13075"/>
    <cellStyle name="40% - Accent1 2 3 2 7 2" xfId="13076"/>
    <cellStyle name="40% - Accent1 2 3 2 7 2 2" xfId="13077"/>
    <cellStyle name="40% - Accent1 2 3 2 7 2 3" xfId="52551"/>
    <cellStyle name="40% - Accent1 2 3 2 7 3" xfId="13078"/>
    <cellStyle name="40% - Accent1 2 3 2 7 4" xfId="13079"/>
    <cellStyle name="40% - Accent1 2 3 2 8" xfId="13080"/>
    <cellStyle name="40% - Accent1 2 3 2 8 2" xfId="13081"/>
    <cellStyle name="40% - Accent1 2 3 2 8 3" xfId="52552"/>
    <cellStyle name="40% - Accent1 2 3 2 9" xfId="13082"/>
    <cellStyle name="40% - Accent1 2 3 3" xfId="13083"/>
    <cellStyle name="40% - Accent1 2 3 3 2" xfId="13084"/>
    <cellStyle name="40% - Accent1 2 3 3 2 2" xfId="13085"/>
    <cellStyle name="40% - Accent1 2 3 3 2 2 2" xfId="13086"/>
    <cellStyle name="40% - Accent1 2 3 3 2 2 2 2" xfId="13087"/>
    <cellStyle name="40% - Accent1 2 3 3 2 2 2 2 2" xfId="13088"/>
    <cellStyle name="40% - Accent1 2 3 3 2 2 2 2 3" xfId="52553"/>
    <cellStyle name="40% - Accent1 2 3 3 2 2 2 3" xfId="13089"/>
    <cellStyle name="40% - Accent1 2 3 3 2 2 2 4" xfId="13090"/>
    <cellStyle name="40% - Accent1 2 3 3 2 2 3" xfId="13091"/>
    <cellStyle name="40% - Accent1 2 3 3 2 2 3 2" xfId="13092"/>
    <cellStyle name="40% - Accent1 2 3 3 2 2 3 2 2" xfId="13093"/>
    <cellStyle name="40% - Accent1 2 3 3 2 2 3 2 3" xfId="52554"/>
    <cellStyle name="40% - Accent1 2 3 3 2 2 3 3" xfId="13094"/>
    <cellStyle name="40% - Accent1 2 3 3 2 2 3 4" xfId="13095"/>
    <cellStyle name="40% - Accent1 2 3 3 2 2 4" xfId="13096"/>
    <cellStyle name="40% - Accent1 2 3 3 2 2 4 2" xfId="13097"/>
    <cellStyle name="40% - Accent1 2 3 3 2 2 4 3" xfId="52555"/>
    <cellStyle name="40% - Accent1 2 3 3 2 2 5" xfId="13098"/>
    <cellStyle name="40% - Accent1 2 3 3 2 2 6" xfId="13099"/>
    <cellStyle name="40% - Accent1 2 3 3 2 3" xfId="13100"/>
    <cellStyle name="40% - Accent1 2 3 3 2 3 2" xfId="13101"/>
    <cellStyle name="40% - Accent1 2 3 3 2 3 2 2" xfId="13102"/>
    <cellStyle name="40% - Accent1 2 3 3 2 3 2 3" xfId="52556"/>
    <cellStyle name="40% - Accent1 2 3 3 2 3 3" xfId="13103"/>
    <cellStyle name="40% - Accent1 2 3 3 2 3 4" xfId="13104"/>
    <cellStyle name="40% - Accent1 2 3 3 2 4" xfId="13105"/>
    <cellStyle name="40% - Accent1 2 3 3 2 4 2" xfId="13106"/>
    <cellStyle name="40% - Accent1 2 3 3 2 4 2 2" xfId="13107"/>
    <cellStyle name="40% - Accent1 2 3 3 2 4 2 3" xfId="52557"/>
    <cellStyle name="40% - Accent1 2 3 3 2 4 3" xfId="13108"/>
    <cellStyle name="40% - Accent1 2 3 3 2 4 4" xfId="13109"/>
    <cellStyle name="40% - Accent1 2 3 3 2 5" xfId="13110"/>
    <cellStyle name="40% - Accent1 2 3 3 2 5 2" xfId="13111"/>
    <cellStyle name="40% - Accent1 2 3 3 2 5 3" xfId="52558"/>
    <cellStyle name="40% - Accent1 2 3 3 2 6" xfId="13112"/>
    <cellStyle name="40% - Accent1 2 3 3 2 7" xfId="13113"/>
    <cellStyle name="40% - Accent1 2 3 3 3" xfId="13114"/>
    <cellStyle name="40% - Accent1 2 3 3 3 2" xfId="13115"/>
    <cellStyle name="40% - Accent1 2 3 3 3 2 2" xfId="13116"/>
    <cellStyle name="40% - Accent1 2 3 3 3 2 2 2" xfId="13117"/>
    <cellStyle name="40% - Accent1 2 3 3 3 2 2 3" xfId="52559"/>
    <cellStyle name="40% - Accent1 2 3 3 3 2 3" xfId="13118"/>
    <cellStyle name="40% - Accent1 2 3 3 3 2 4" xfId="13119"/>
    <cellStyle name="40% - Accent1 2 3 3 3 3" xfId="13120"/>
    <cellStyle name="40% - Accent1 2 3 3 3 3 2" xfId="13121"/>
    <cellStyle name="40% - Accent1 2 3 3 3 3 2 2" xfId="13122"/>
    <cellStyle name="40% - Accent1 2 3 3 3 3 2 3" xfId="52560"/>
    <cellStyle name="40% - Accent1 2 3 3 3 3 3" xfId="13123"/>
    <cellStyle name="40% - Accent1 2 3 3 3 3 4" xfId="13124"/>
    <cellStyle name="40% - Accent1 2 3 3 3 4" xfId="13125"/>
    <cellStyle name="40% - Accent1 2 3 3 3 4 2" xfId="13126"/>
    <cellStyle name="40% - Accent1 2 3 3 3 4 3" xfId="52561"/>
    <cellStyle name="40% - Accent1 2 3 3 3 5" xfId="13127"/>
    <cellStyle name="40% - Accent1 2 3 3 3 6" xfId="13128"/>
    <cellStyle name="40% - Accent1 2 3 3 4" xfId="13129"/>
    <cellStyle name="40% - Accent1 2 3 3 4 2" xfId="13130"/>
    <cellStyle name="40% - Accent1 2 3 3 4 2 2" xfId="13131"/>
    <cellStyle name="40% - Accent1 2 3 3 4 2 3" xfId="52562"/>
    <cellStyle name="40% - Accent1 2 3 3 4 3" xfId="13132"/>
    <cellStyle name="40% - Accent1 2 3 3 4 4" xfId="13133"/>
    <cellStyle name="40% - Accent1 2 3 3 5" xfId="13134"/>
    <cellStyle name="40% - Accent1 2 3 3 5 2" xfId="13135"/>
    <cellStyle name="40% - Accent1 2 3 3 5 2 2" xfId="13136"/>
    <cellStyle name="40% - Accent1 2 3 3 5 2 3" xfId="52563"/>
    <cellStyle name="40% - Accent1 2 3 3 5 3" xfId="13137"/>
    <cellStyle name="40% - Accent1 2 3 3 5 4" xfId="13138"/>
    <cellStyle name="40% - Accent1 2 3 3 6" xfId="13139"/>
    <cellStyle name="40% - Accent1 2 3 3 6 2" xfId="13140"/>
    <cellStyle name="40% - Accent1 2 3 3 6 3" xfId="52564"/>
    <cellStyle name="40% - Accent1 2 3 3 7" xfId="13141"/>
    <cellStyle name="40% - Accent1 2 3 3 8" xfId="13142"/>
    <cellStyle name="40% - Accent1 2 3 4" xfId="13143"/>
    <cellStyle name="40% - Accent1 2 3 4 2" xfId="13144"/>
    <cellStyle name="40% - Accent1 2 3 4 2 2" xfId="13145"/>
    <cellStyle name="40% - Accent1 2 3 4 2 2 2" xfId="13146"/>
    <cellStyle name="40% - Accent1 2 3 4 2 2 2 2" xfId="13147"/>
    <cellStyle name="40% - Accent1 2 3 4 2 2 2 3" xfId="52565"/>
    <cellStyle name="40% - Accent1 2 3 4 2 2 3" xfId="13148"/>
    <cellStyle name="40% - Accent1 2 3 4 2 2 4" xfId="13149"/>
    <cellStyle name="40% - Accent1 2 3 4 2 3" xfId="13150"/>
    <cellStyle name="40% - Accent1 2 3 4 2 3 2" xfId="13151"/>
    <cellStyle name="40% - Accent1 2 3 4 2 3 2 2" xfId="13152"/>
    <cellStyle name="40% - Accent1 2 3 4 2 3 2 3" xfId="52566"/>
    <cellStyle name="40% - Accent1 2 3 4 2 3 3" xfId="13153"/>
    <cellStyle name="40% - Accent1 2 3 4 2 3 4" xfId="13154"/>
    <cellStyle name="40% - Accent1 2 3 4 2 4" xfId="13155"/>
    <cellStyle name="40% - Accent1 2 3 4 2 4 2" xfId="13156"/>
    <cellStyle name="40% - Accent1 2 3 4 2 4 3" xfId="52567"/>
    <cellStyle name="40% - Accent1 2 3 4 2 5" xfId="13157"/>
    <cellStyle name="40% - Accent1 2 3 4 2 6" xfId="13158"/>
    <cellStyle name="40% - Accent1 2 3 4 3" xfId="13159"/>
    <cellStyle name="40% - Accent1 2 3 4 3 2" xfId="13160"/>
    <cellStyle name="40% - Accent1 2 3 4 3 2 2" xfId="13161"/>
    <cellStyle name="40% - Accent1 2 3 4 3 2 3" xfId="52568"/>
    <cellStyle name="40% - Accent1 2 3 4 3 3" xfId="13162"/>
    <cellStyle name="40% - Accent1 2 3 4 3 4" xfId="13163"/>
    <cellStyle name="40% - Accent1 2 3 4 4" xfId="13164"/>
    <cellStyle name="40% - Accent1 2 3 4 4 2" xfId="13165"/>
    <cellStyle name="40% - Accent1 2 3 4 4 2 2" xfId="13166"/>
    <cellStyle name="40% - Accent1 2 3 4 4 2 3" xfId="52569"/>
    <cellStyle name="40% - Accent1 2 3 4 4 3" xfId="13167"/>
    <cellStyle name="40% - Accent1 2 3 4 4 4" xfId="13168"/>
    <cellStyle name="40% - Accent1 2 3 4 5" xfId="13169"/>
    <cellStyle name="40% - Accent1 2 3 4 5 2" xfId="13170"/>
    <cellStyle name="40% - Accent1 2 3 4 5 3" xfId="52570"/>
    <cellStyle name="40% - Accent1 2 3 4 6" xfId="13171"/>
    <cellStyle name="40% - Accent1 2 3 4 7" xfId="13172"/>
    <cellStyle name="40% - Accent1 2 3 5" xfId="13173"/>
    <cellStyle name="40% - Accent1 2 3 5 2" xfId="13174"/>
    <cellStyle name="40% - Accent1 2 3 5 2 2" xfId="13175"/>
    <cellStyle name="40% - Accent1 2 3 5 2 2 2" xfId="13176"/>
    <cellStyle name="40% - Accent1 2 3 5 2 2 3" xfId="52571"/>
    <cellStyle name="40% - Accent1 2 3 5 2 3" xfId="13177"/>
    <cellStyle name="40% - Accent1 2 3 5 2 4" xfId="13178"/>
    <cellStyle name="40% - Accent1 2 3 5 3" xfId="13179"/>
    <cellStyle name="40% - Accent1 2 3 5 3 2" xfId="13180"/>
    <cellStyle name="40% - Accent1 2 3 5 3 2 2" xfId="13181"/>
    <cellStyle name="40% - Accent1 2 3 5 3 2 3" xfId="52572"/>
    <cellStyle name="40% - Accent1 2 3 5 3 3" xfId="13182"/>
    <cellStyle name="40% - Accent1 2 3 5 3 4" xfId="13183"/>
    <cellStyle name="40% - Accent1 2 3 5 4" xfId="13184"/>
    <cellStyle name="40% - Accent1 2 3 5 4 2" xfId="13185"/>
    <cellStyle name="40% - Accent1 2 3 5 4 3" xfId="52573"/>
    <cellStyle name="40% - Accent1 2 3 5 5" xfId="13186"/>
    <cellStyle name="40% - Accent1 2 3 5 6" xfId="13187"/>
    <cellStyle name="40% - Accent1 2 3 6" xfId="13188"/>
    <cellStyle name="40% - Accent1 2 3 6 2" xfId="13189"/>
    <cellStyle name="40% - Accent1 2 3 6 2 2" xfId="13190"/>
    <cellStyle name="40% - Accent1 2 3 6 2 2 2" xfId="13191"/>
    <cellStyle name="40% - Accent1 2 3 6 2 2 3" xfId="52574"/>
    <cellStyle name="40% - Accent1 2 3 6 2 3" xfId="13192"/>
    <cellStyle name="40% - Accent1 2 3 6 2 4" xfId="13193"/>
    <cellStyle name="40% - Accent1 2 3 6 3" xfId="13194"/>
    <cellStyle name="40% - Accent1 2 3 6 3 2" xfId="13195"/>
    <cellStyle name="40% - Accent1 2 3 6 3 3" xfId="52575"/>
    <cellStyle name="40% - Accent1 2 3 6 4" xfId="13196"/>
    <cellStyle name="40% - Accent1 2 3 6 5" xfId="13197"/>
    <cellStyle name="40% - Accent1 2 3 7" xfId="13198"/>
    <cellStyle name="40% - Accent1 2 3 7 2" xfId="13199"/>
    <cellStyle name="40% - Accent1 2 3 7 2 2" xfId="13200"/>
    <cellStyle name="40% - Accent1 2 3 7 2 3" xfId="52576"/>
    <cellStyle name="40% - Accent1 2 3 7 3" xfId="13201"/>
    <cellStyle name="40% - Accent1 2 3 7 4" xfId="13202"/>
    <cellStyle name="40% - Accent1 2 3 8" xfId="13203"/>
    <cellStyle name="40% - Accent1 2 3 8 2" xfId="13204"/>
    <cellStyle name="40% - Accent1 2 3 8 2 2" xfId="13205"/>
    <cellStyle name="40% - Accent1 2 3 8 2 3" xfId="52577"/>
    <cellStyle name="40% - Accent1 2 3 8 3" xfId="13206"/>
    <cellStyle name="40% - Accent1 2 3 8 4" xfId="13207"/>
    <cellStyle name="40% - Accent1 2 3 9" xfId="13208"/>
    <cellStyle name="40% - Accent1 2 3 9 2" xfId="13209"/>
    <cellStyle name="40% - Accent1 2 3 9 3" xfId="52578"/>
    <cellStyle name="40% - Accent1 2 4" xfId="13210"/>
    <cellStyle name="40% - Accent1 2 4 10" xfId="13211"/>
    <cellStyle name="40% - Accent1 2 4 2" xfId="13212"/>
    <cellStyle name="40% - Accent1 2 4 2 2" xfId="13213"/>
    <cellStyle name="40% - Accent1 2 4 2 2 2" xfId="13214"/>
    <cellStyle name="40% - Accent1 2 4 2 2 2 2" xfId="13215"/>
    <cellStyle name="40% - Accent1 2 4 2 2 2 2 2" xfId="13216"/>
    <cellStyle name="40% - Accent1 2 4 2 2 2 2 2 2" xfId="13217"/>
    <cellStyle name="40% - Accent1 2 4 2 2 2 2 2 3" xfId="52579"/>
    <cellStyle name="40% - Accent1 2 4 2 2 2 2 3" xfId="13218"/>
    <cellStyle name="40% - Accent1 2 4 2 2 2 2 4" xfId="13219"/>
    <cellStyle name="40% - Accent1 2 4 2 2 2 3" xfId="13220"/>
    <cellStyle name="40% - Accent1 2 4 2 2 2 3 2" xfId="13221"/>
    <cellStyle name="40% - Accent1 2 4 2 2 2 3 2 2" xfId="13222"/>
    <cellStyle name="40% - Accent1 2 4 2 2 2 3 2 3" xfId="52580"/>
    <cellStyle name="40% - Accent1 2 4 2 2 2 3 3" xfId="13223"/>
    <cellStyle name="40% - Accent1 2 4 2 2 2 3 4" xfId="13224"/>
    <cellStyle name="40% - Accent1 2 4 2 2 2 4" xfId="13225"/>
    <cellStyle name="40% - Accent1 2 4 2 2 2 4 2" xfId="13226"/>
    <cellStyle name="40% - Accent1 2 4 2 2 2 4 3" xfId="52581"/>
    <cellStyle name="40% - Accent1 2 4 2 2 2 5" xfId="13227"/>
    <cellStyle name="40% - Accent1 2 4 2 2 2 6" xfId="13228"/>
    <cellStyle name="40% - Accent1 2 4 2 2 3" xfId="13229"/>
    <cellStyle name="40% - Accent1 2 4 2 2 3 2" xfId="13230"/>
    <cellStyle name="40% - Accent1 2 4 2 2 3 2 2" xfId="13231"/>
    <cellStyle name="40% - Accent1 2 4 2 2 3 2 3" xfId="52582"/>
    <cellStyle name="40% - Accent1 2 4 2 2 3 3" xfId="13232"/>
    <cellStyle name="40% - Accent1 2 4 2 2 3 4" xfId="13233"/>
    <cellStyle name="40% - Accent1 2 4 2 2 4" xfId="13234"/>
    <cellStyle name="40% - Accent1 2 4 2 2 4 2" xfId="13235"/>
    <cellStyle name="40% - Accent1 2 4 2 2 4 2 2" xfId="13236"/>
    <cellStyle name="40% - Accent1 2 4 2 2 4 2 3" xfId="52583"/>
    <cellStyle name="40% - Accent1 2 4 2 2 4 3" xfId="13237"/>
    <cellStyle name="40% - Accent1 2 4 2 2 4 4" xfId="13238"/>
    <cellStyle name="40% - Accent1 2 4 2 2 5" xfId="13239"/>
    <cellStyle name="40% - Accent1 2 4 2 2 5 2" xfId="13240"/>
    <cellStyle name="40% - Accent1 2 4 2 2 5 3" xfId="52584"/>
    <cellStyle name="40% - Accent1 2 4 2 2 6" xfId="13241"/>
    <cellStyle name="40% - Accent1 2 4 2 2 7" xfId="13242"/>
    <cellStyle name="40% - Accent1 2 4 2 3" xfId="13243"/>
    <cellStyle name="40% - Accent1 2 4 2 3 2" xfId="13244"/>
    <cellStyle name="40% - Accent1 2 4 2 3 2 2" xfId="13245"/>
    <cellStyle name="40% - Accent1 2 4 2 3 2 2 2" xfId="13246"/>
    <cellStyle name="40% - Accent1 2 4 2 3 2 2 3" xfId="52585"/>
    <cellStyle name="40% - Accent1 2 4 2 3 2 3" xfId="13247"/>
    <cellStyle name="40% - Accent1 2 4 2 3 2 4" xfId="13248"/>
    <cellStyle name="40% - Accent1 2 4 2 3 3" xfId="13249"/>
    <cellStyle name="40% - Accent1 2 4 2 3 3 2" xfId="13250"/>
    <cellStyle name="40% - Accent1 2 4 2 3 3 2 2" xfId="13251"/>
    <cellStyle name="40% - Accent1 2 4 2 3 3 2 3" xfId="52586"/>
    <cellStyle name="40% - Accent1 2 4 2 3 3 3" xfId="13252"/>
    <cellStyle name="40% - Accent1 2 4 2 3 3 4" xfId="13253"/>
    <cellStyle name="40% - Accent1 2 4 2 3 4" xfId="13254"/>
    <cellStyle name="40% - Accent1 2 4 2 3 4 2" xfId="13255"/>
    <cellStyle name="40% - Accent1 2 4 2 3 4 3" xfId="52587"/>
    <cellStyle name="40% - Accent1 2 4 2 3 5" xfId="13256"/>
    <cellStyle name="40% - Accent1 2 4 2 3 6" xfId="13257"/>
    <cellStyle name="40% - Accent1 2 4 2 4" xfId="13258"/>
    <cellStyle name="40% - Accent1 2 4 2 4 2" xfId="13259"/>
    <cellStyle name="40% - Accent1 2 4 2 4 2 2" xfId="13260"/>
    <cellStyle name="40% - Accent1 2 4 2 4 2 3" xfId="52588"/>
    <cellStyle name="40% - Accent1 2 4 2 4 3" xfId="13261"/>
    <cellStyle name="40% - Accent1 2 4 2 4 4" xfId="13262"/>
    <cellStyle name="40% - Accent1 2 4 2 5" xfId="13263"/>
    <cellStyle name="40% - Accent1 2 4 2 5 2" xfId="13264"/>
    <cellStyle name="40% - Accent1 2 4 2 5 2 2" xfId="13265"/>
    <cellStyle name="40% - Accent1 2 4 2 5 2 3" xfId="52589"/>
    <cellStyle name="40% - Accent1 2 4 2 5 3" xfId="13266"/>
    <cellStyle name="40% - Accent1 2 4 2 5 4" xfId="13267"/>
    <cellStyle name="40% - Accent1 2 4 2 6" xfId="13268"/>
    <cellStyle name="40% - Accent1 2 4 2 6 2" xfId="13269"/>
    <cellStyle name="40% - Accent1 2 4 2 6 3" xfId="52590"/>
    <cellStyle name="40% - Accent1 2 4 2 7" xfId="13270"/>
    <cellStyle name="40% - Accent1 2 4 2 8" xfId="13271"/>
    <cellStyle name="40% - Accent1 2 4 3" xfId="13272"/>
    <cellStyle name="40% - Accent1 2 4 3 2" xfId="13273"/>
    <cellStyle name="40% - Accent1 2 4 3 2 2" xfId="13274"/>
    <cellStyle name="40% - Accent1 2 4 3 2 2 2" xfId="13275"/>
    <cellStyle name="40% - Accent1 2 4 3 2 2 2 2" xfId="13276"/>
    <cellStyle name="40% - Accent1 2 4 3 2 2 2 3" xfId="52591"/>
    <cellStyle name="40% - Accent1 2 4 3 2 2 3" xfId="13277"/>
    <cellStyle name="40% - Accent1 2 4 3 2 2 4" xfId="13278"/>
    <cellStyle name="40% - Accent1 2 4 3 2 3" xfId="13279"/>
    <cellStyle name="40% - Accent1 2 4 3 2 3 2" xfId="13280"/>
    <cellStyle name="40% - Accent1 2 4 3 2 3 2 2" xfId="13281"/>
    <cellStyle name="40% - Accent1 2 4 3 2 3 2 3" xfId="52592"/>
    <cellStyle name="40% - Accent1 2 4 3 2 3 3" xfId="13282"/>
    <cellStyle name="40% - Accent1 2 4 3 2 3 4" xfId="13283"/>
    <cellStyle name="40% - Accent1 2 4 3 2 4" xfId="13284"/>
    <cellStyle name="40% - Accent1 2 4 3 2 4 2" xfId="13285"/>
    <cellStyle name="40% - Accent1 2 4 3 2 4 3" xfId="52593"/>
    <cellStyle name="40% - Accent1 2 4 3 2 5" xfId="13286"/>
    <cellStyle name="40% - Accent1 2 4 3 2 6" xfId="13287"/>
    <cellStyle name="40% - Accent1 2 4 3 3" xfId="13288"/>
    <cellStyle name="40% - Accent1 2 4 3 3 2" xfId="13289"/>
    <cellStyle name="40% - Accent1 2 4 3 3 2 2" xfId="13290"/>
    <cellStyle name="40% - Accent1 2 4 3 3 2 3" xfId="52594"/>
    <cellStyle name="40% - Accent1 2 4 3 3 3" xfId="13291"/>
    <cellStyle name="40% - Accent1 2 4 3 3 4" xfId="13292"/>
    <cellStyle name="40% - Accent1 2 4 3 4" xfId="13293"/>
    <cellStyle name="40% - Accent1 2 4 3 4 2" xfId="13294"/>
    <cellStyle name="40% - Accent1 2 4 3 4 2 2" xfId="13295"/>
    <cellStyle name="40% - Accent1 2 4 3 4 2 3" xfId="52595"/>
    <cellStyle name="40% - Accent1 2 4 3 4 3" xfId="13296"/>
    <cellStyle name="40% - Accent1 2 4 3 4 4" xfId="13297"/>
    <cellStyle name="40% - Accent1 2 4 3 5" xfId="13298"/>
    <cellStyle name="40% - Accent1 2 4 3 5 2" xfId="13299"/>
    <cellStyle name="40% - Accent1 2 4 3 5 3" xfId="52596"/>
    <cellStyle name="40% - Accent1 2 4 3 6" xfId="13300"/>
    <cellStyle name="40% - Accent1 2 4 3 7" xfId="13301"/>
    <cellStyle name="40% - Accent1 2 4 4" xfId="13302"/>
    <cellStyle name="40% - Accent1 2 4 4 2" xfId="13303"/>
    <cellStyle name="40% - Accent1 2 4 4 2 2" xfId="13304"/>
    <cellStyle name="40% - Accent1 2 4 4 2 2 2" xfId="13305"/>
    <cellStyle name="40% - Accent1 2 4 4 2 2 3" xfId="52597"/>
    <cellStyle name="40% - Accent1 2 4 4 2 3" xfId="13306"/>
    <cellStyle name="40% - Accent1 2 4 4 2 4" xfId="13307"/>
    <cellStyle name="40% - Accent1 2 4 4 3" xfId="13308"/>
    <cellStyle name="40% - Accent1 2 4 4 3 2" xfId="13309"/>
    <cellStyle name="40% - Accent1 2 4 4 3 2 2" xfId="13310"/>
    <cellStyle name="40% - Accent1 2 4 4 3 2 3" xfId="52598"/>
    <cellStyle name="40% - Accent1 2 4 4 3 3" xfId="13311"/>
    <cellStyle name="40% - Accent1 2 4 4 3 4" xfId="13312"/>
    <cellStyle name="40% - Accent1 2 4 4 4" xfId="13313"/>
    <cellStyle name="40% - Accent1 2 4 4 4 2" xfId="13314"/>
    <cellStyle name="40% - Accent1 2 4 4 4 3" xfId="52599"/>
    <cellStyle name="40% - Accent1 2 4 4 5" xfId="13315"/>
    <cellStyle name="40% - Accent1 2 4 4 6" xfId="13316"/>
    <cellStyle name="40% - Accent1 2 4 5" xfId="13317"/>
    <cellStyle name="40% - Accent1 2 4 5 2" xfId="13318"/>
    <cellStyle name="40% - Accent1 2 4 5 2 2" xfId="13319"/>
    <cellStyle name="40% - Accent1 2 4 5 2 2 2" xfId="13320"/>
    <cellStyle name="40% - Accent1 2 4 5 2 2 3" xfId="52600"/>
    <cellStyle name="40% - Accent1 2 4 5 2 3" xfId="13321"/>
    <cellStyle name="40% - Accent1 2 4 5 2 4" xfId="13322"/>
    <cellStyle name="40% - Accent1 2 4 5 3" xfId="13323"/>
    <cellStyle name="40% - Accent1 2 4 5 3 2" xfId="13324"/>
    <cellStyle name="40% - Accent1 2 4 5 3 3" xfId="52601"/>
    <cellStyle name="40% - Accent1 2 4 5 4" xfId="13325"/>
    <cellStyle name="40% - Accent1 2 4 5 5" xfId="13326"/>
    <cellStyle name="40% - Accent1 2 4 6" xfId="13327"/>
    <cellStyle name="40% - Accent1 2 4 6 2" xfId="13328"/>
    <cellStyle name="40% - Accent1 2 4 6 2 2" xfId="13329"/>
    <cellStyle name="40% - Accent1 2 4 6 2 3" xfId="52602"/>
    <cellStyle name="40% - Accent1 2 4 6 3" xfId="13330"/>
    <cellStyle name="40% - Accent1 2 4 6 4" xfId="13331"/>
    <cellStyle name="40% - Accent1 2 4 7" xfId="13332"/>
    <cellStyle name="40% - Accent1 2 4 7 2" xfId="13333"/>
    <cellStyle name="40% - Accent1 2 4 7 2 2" xfId="13334"/>
    <cellStyle name="40% - Accent1 2 4 7 2 3" xfId="52603"/>
    <cellStyle name="40% - Accent1 2 4 7 3" xfId="13335"/>
    <cellStyle name="40% - Accent1 2 4 7 4" xfId="13336"/>
    <cellStyle name="40% - Accent1 2 4 8" xfId="13337"/>
    <cellStyle name="40% - Accent1 2 4 8 2" xfId="13338"/>
    <cellStyle name="40% - Accent1 2 4 8 3" xfId="52604"/>
    <cellStyle name="40% - Accent1 2 4 9" xfId="13339"/>
    <cellStyle name="40% - Accent1 2 5" xfId="13340"/>
    <cellStyle name="40% - Accent1 2 5 10" xfId="13341"/>
    <cellStyle name="40% - Accent1 2 5 2" xfId="13342"/>
    <cellStyle name="40% - Accent1 2 5 2 2" xfId="13343"/>
    <cellStyle name="40% - Accent1 2 5 2 2 2" xfId="13344"/>
    <cellStyle name="40% - Accent1 2 5 2 2 2 2" xfId="13345"/>
    <cellStyle name="40% - Accent1 2 5 2 2 2 2 2" xfId="13346"/>
    <cellStyle name="40% - Accent1 2 5 2 2 2 2 2 2" xfId="13347"/>
    <cellStyle name="40% - Accent1 2 5 2 2 2 2 2 3" xfId="52605"/>
    <cellStyle name="40% - Accent1 2 5 2 2 2 2 3" xfId="13348"/>
    <cellStyle name="40% - Accent1 2 5 2 2 2 2 4" xfId="13349"/>
    <cellStyle name="40% - Accent1 2 5 2 2 2 3" xfId="13350"/>
    <cellStyle name="40% - Accent1 2 5 2 2 2 3 2" xfId="13351"/>
    <cellStyle name="40% - Accent1 2 5 2 2 2 3 2 2" xfId="13352"/>
    <cellStyle name="40% - Accent1 2 5 2 2 2 3 2 3" xfId="52606"/>
    <cellStyle name="40% - Accent1 2 5 2 2 2 3 3" xfId="13353"/>
    <cellStyle name="40% - Accent1 2 5 2 2 2 3 4" xfId="13354"/>
    <cellStyle name="40% - Accent1 2 5 2 2 2 4" xfId="13355"/>
    <cellStyle name="40% - Accent1 2 5 2 2 2 4 2" xfId="13356"/>
    <cellStyle name="40% - Accent1 2 5 2 2 2 4 3" xfId="52607"/>
    <cellStyle name="40% - Accent1 2 5 2 2 2 5" xfId="13357"/>
    <cellStyle name="40% - Accent1 2 5 2 2 2 6" xfId="13358"/>
    <cellStyle name="40% - Accent1 2 5 2 2 3" xfId="13359"/>
    <cellStyle name="40% - Accent1 2 5 2 2 3 2" xfId="13360"/>
    <cellStyle name="40% - Accent1 2 5 2 2 3 2 2" xfId="13361"/>
    <cellStyle name="40% - Accent1 2 5 2 2 3 2 3" xfId="52608"/>
    <cellStyle name="40% - Accent1 2 5 2 2 3 3" xfId="13362"/>
    <cellStyle name="40% - Accent1 2 5 2 2 3 4" xfId="13363"/>
    <cellStyle name="40% - Accent1 2 5 2 2 4" xfId="13364"/>
    <cellStyle name="40% - Accent1 2 5 2 2 4 2" xfId="13365"/>
    <cellStyle name="40% - Accent1 2 5 2 2 4 2 2" xfId="13366"/>
    <cellStyle name="40% - Accent1 2 5 2 2 4 2 3" xfId="52609"/>
    <cellStyle name="40% - Accent1 2 5 2 2 4 3" xfId="13367"/>
    <cellStyle name="40% - Accent1 2 5 2 2 4 4" xfId="13368"/>
    <cellStyle name="40% - Accent1 2 5 2 2 5" xfId="13369"/>
    <cellStyle name="40% - Accent1 2 5 2 2 5 2" xfId="13370"/>
    <cellStyle name="40% - Accent1 2 5 2 2 5 3" xfId="52610"/>
    <cellStyle name="40% - Accent1 2 5 2 2 6" xfId="13371"/>
    <cellStyle name="40% - Accent1 2 5 2 2 7" xfId="13372"/>
    <cellStyle name="40% - Accent1 2 5 2 3" xfId="13373"/>
    <cellStyle name="40% - Accent1 2 5 2 3 2" xfId="13374"/>
    <cellStyle name="40% - Accent1 2 5 2 3 2 2" xfId="13375"/>
    <cellStyle name="40% - Accent1 2 5 2 3 2 2 2" xfId="13376"/>
    <cellStyle name="40% - Accent1 2 5 2 3 2 2 3" xfId="52611"/>
    <cellStyle name="40% - Accent1 2 5 2 3 2 3" xfId="13377"/>
    <cellStyle name="40% - Accent1 2 5 2 3 2 4" xfId="13378"/>
    <cellStyle name="40% - Accent1 2 5 2 3 3" xfId="13379"/>
    <cellStyle name="40% - Accent1 2 5 2 3 3 2" xfId="13380"/>
    <cellStyle name="40% - Accent1 2 5 2 3 3 2 2" xfId="13381"/>
    <cellStyle name="40% - Accent1 2 5 2 3 3 2 3" xfId="52612"/>
    <cellStyle name="40% - Accent1 2 5 2 3 3 3" xfId="13382"/>
    <cellStyle name="40% - Accent1 2 5 2 3 3 4" xfId="13383"/>
    <cellStyle name="40% - Accent1 2 5 2 3 4" xfId="13384"/>
    <cellStyle name="40% - Accent1 2 5 2 3 4 2" xfId="13385"/>
    <cellStyle name="40% - Accent1 2 5 2 3 4 3" xfId="52613"/>
    <cellStyle name="40% - Accent1 2 5 2 3 5" xfId="13386"/>
    <cellStyle name="40% - Accent1 2 5 2 3 6" xfId="13387"/>
    <cellStyle name="40% - Accent1 2 5 2 4" xfId="13388"/>
    <cellStyle name="40% - Accent1 2 5 2 4 2" xfId="13389"/>
    <cellStyle name="40% - Accent1 2 5 2 4 2 2" xfId="13390"/>
    <cellStyle name="40% - Accent1 2 5 2 4 2 3" xfId="52614"/>
    <cellStyle name="40% - Accent1 2 5 2 4 3" xfId="13391"/>
    <cellStyle name="40% - Accent1 2 5 2 4 4" xfId="13392"/>
    <cellStyle name="40% - Accent1 2 5 2 5" xfId="13393"/>
    <cellStyle name="40% - Accent1 2 5 2 5 2" xfId="13394"/>
    <cellStyle name="40% - Accent1 2 5 2 5 2 2" xfId="13395"/>
    <cellStyle name="40% - Accent1 2 5 2 5 2 3" xfId="52615"/>
    <cellStyle name="40% - Accent1 2 5 2 5 3" xfId="13396"/>
    <cellStyle name="40% - Accent1 2 5 2 5 4" xfId="13397"/>
    <cellStyle name="40% - Accent1 2 5 2 6" xfId="13398"/>
    <cellStyle name="40% - Accent1 2 5 2 6 2" xfId="13399"/>
    <cellStyle name="40% - Accent1 2 5 2 6 3" xfId="52616"/>
    <cellStyle name="40% - Accent1 2 5 2 7" xfId="13400"/>
    <cellStyle name="40% - Accent1 2 5 2 8" xfId="13401"/>
    <cellStyle name="40% - Accent1 2 5 3" xfId="13402"/>
    <cellStyle name="40% - Accent1 2 5 3 2" xfId="13403"/>
    <cellStyle name="40% - Accent1 2 5 3 2 2" xfId="13404"/>
    <cellStyle name="40% - Accent1 2 5 3 2 2 2" xfId="13405"/>
    <cellStyle name="40% - Accent1 2 5 3 2 2 2 2" xfId="13406"/>
    <cellStyle name="40% - Accent1 2 5 3 2 2 2 3" xfId="52617"/>
    <cellStyle name="40% - Accent1 2 5 3 2 2 3" xfId="13407"/>
    <cellStyle name="40% - Accent1 2 5 3 2 2 4" xfId="13408"/>
    <cellStyle name="40% - Accent1 2 5 3 2 3" xfId="13409"/>
    <cellStyle name="40% - Accent1 2 5 3 2 3 2" xfId="13410"/>
    <cellStyle name="40% - Accent1 2 5 3 2 3 2 2" xfId="13411"/>
    <cellStyle name="40% - Accent1 2 5 3 2 3 2 3" xfId="52618"/>
    <cellStyle name="40% - Accent1 2 5 3 2 3 3" xfId="13412"/>
    <cellStyle name="40% - Accent1 2 5 3 2 3 4" xfId="13413"/>
    <cellStyle name="40% - Accent1 2 5 3 2 4" xfId="13414"/>
    <cellStyle name="40% - Accent1 2 5 3 2 4 2" xfId="13415"/>
    <cellStyle name="40% - Accent1 2 5 3 2 4 3" xfId="52619"/>
    <cellStyle name="40% - Accent1 2 5 3 2 5" xfId="13416"/>
    <cellStyle name="40% - Accent1 2 5 3 2 6" xfId="13417"/>
    <cellStyle name="40% - Accent1 2 5 3 3" xfId="13418"/>
    <cellStyle name="40% - Accent1 2 5 3 3 2" xfId="13419"/>
    <cellStyle name="40% - Accent1 2 5 3 3 2 2" xfId="13420"/>
    <cellStyle name="40% - Accent1 2 5 3 3 2 3" xfId="52620"/>
    <cellStyle name="40% - Accent1 2 5 3 3 3" xfId="13421"/>
    <cellStyle name="40% - Accent1 2 5 3 3 4" xfId="13422"/>
    <cellStyle name="40% - Accent1 2 5 3 4" xfId="13423"/>
    <cellStyle name="40% - Accent1 2 5 3 4 2" xfId="13424"/>
    <cellStyle name="40% - Accent1 2 5 3 4 2 2" xfId="13425"/>
    <cellStyle name="40% - Accent1 2 5 3 4 2 3" xfId="52621"/>
    <cellStyle name="40% - Accent1 2 5 3 4 3" xfId="13426"/>
    <cellStyle name="40% - Accent1 2 5 3 4 4" xfId="13427"/>
    <cellStyle name="40% - Accent1 2 5 3 5" xfId="13428"/>
    <cellStyle name="40% - Accent1 2 5 3 5 2" xfId="13429"/>
    <cellStyle name="40% - Accent1 2 5 3 5 3" xfId="52622"/>
    <cellStyle name="40% - Accent1 2 5 3 6" xfId="13430"/>
    <cellStyle name="40% - Accent1 2 5 3 7" xfId="13431"/>
    <cellStyle name="40% - Accent1 2 5 4" xfId="13432"/>
    <cellStyle name="40% - Accent1 2 5 4 2" xfId="13433"/>
    <cellStyle name="40% - Accent1 2 5 4 2 2" xfId="13434"/>
    <cellStyle name="40% - Accent1 2 5 4 2 2 2" xfId="13435"/>
    <cellStyle name="40% - Accent1 2 5 4 2 2 3" xfId="52623"/>
    <cellStyle name="40% - Accent1 2 5 4 2 3" xfId="13436"/>
    <cellStyle name="40% - Accent1 2 5 4 2 4" xfId="13437"/>
    <cellStyle name="40% - Accent1 2 5 4 3" xfId="13438"/>
    <cellStyle name="40% - Accent1 2 5 4 3 2" xfId="13439"/>
    <cellStyle name="40% - Accent1 2 5 4 3 2 2" xfId="13440"/>
    <cellStyle name="40% - Accent1 2 5 4 3 2 3" xfId="52624"/>
    <cellStyle name="40% - Accent1 2 5 4 3 3" xfId="13441"/>
    <cellStyle name="40% - Accent1 2 5 4 3 4" xfId="13442"/>
    <cellStyle name="40% - Accent1 2 5 4 4" xfId="13443"/>
    <cellStyle name="40% - Accent1 2 5 4 4 2" xfId="13444"/>
    <cellStyle name="40% - Accent1 2 5 4 4 3" xfId="52625"/>
    <cellStyle name="40% - Accent1 2 5 4 5" xfId="13445"/>
    <cellStyle name="40% - Accent1 2 5 4 6" xfId="13446"/>
    <cellStyle name="40% - Accent1 2 5 5" xfId="13447"/>
    <cellStyle name="40% - Accent1 2 5 5 2" xfId="13448"/>
    <cellStyle name="40% - Accent1 2 5 5 2 2" xfId="13449"/>
    <cellStyle name="40% - Accent1 2 5 5 2 2 2" xfId="13450"/>
    <cellStyle name="40% - Accent1 2 5 5 2 2 3" xfId="52626"/>
    <cellStyle name="40% - Accent1 2 5 5 2 3" xfId="13451"/>
    <cellStyle name="40% - Accent1 2 5 5 2 4" xfId="13452"/>
    <cellStyle name="40% - Accent1 2 5 5 3" xfId="13453"/>
    <cellStyle name="40% - Accent1 2 5 5 3 2" xfId="13454"/>
    <cellStyle name="40% - Accent1 2 5 5 3 3" xfId="52627"/>
    <cellStyle name="40% - Accent1 2 5 5 4" xfId="13455"/>
    <cellStyle name="40% - Accent1 2 5 5 5" xfId="13456"/>
    <cellStyle name="40% - Accent1 2 5 6" xfId="13457"/>
    <cellStyle name="40% - Accent1 2 5 6 2" xfId="13458"/>
    <cellStyle name="40% - Accent1 2 5 6 2 2" xfId="13459"/>
    <cellStyle name="40% - Accent1 2 5 6 2 3" xfId="52628"/>
    <cellStyle name="40% - Accent1 2 5 6 3" xfId="13460"/>
    <cellStyle name="40% - Accent1 2 5 6 4" xfId="13461"/>
    <cellStyle name="40% - Accent1 2 5 7" xfId="13462"/>
    <cellStyle name="40% - Accent1 2 5 7 2" xfId="13463"/>
    <cellStyle name="40% - Accent1 2 5 7 2 2" xfId="13464"/>
    <cellStyle name="40% - Accent1 2 5 7 2 3" xfId="52629"/>
    <cellStyle name="40% - Accent1 2 5 7 3" xfId="13465"/>
    <cellStyle name="40% - Accent1 2 5 7 4" xfId="13466"/>
    <cellStyle name="40% - Accent1 2 5 8" xfId="13467"/>
    <cellStyle name="40% - Accent1 2 5 8 2" xfId="13468"/>
    <cellStyle name="40% - Accent1 2 5 8 3" xfId="52630"/>
    <cellStyle name="40% - Accent1 2 5 9" xfId="13469"/>
    <cellStyle name="40% - Accent1 2 6" xfId="13470"/>
    <cellStyle name="40% - Accent1 2 6 10" xfId="13471"/>
    <cellStyle name="40% - Accent1 2 6 2" xfId="13472"/>
    <cellStyle name="40% - Accent1 2 6 2 2" xfId="13473"/>
    <cellStyle name="40% - Accent1 2 6 2 2 2" xfId="13474"/>
    <cellStyle name="40% - Accent1 2 6 2 2 2 2" xfId="13475"/>
    <cellStyle name="40% - Accent1 2 6 2 2 2 2 2" xfId="13476"/>
    <cellStyle name="40% - Accent1 2 6 2 2 2 2 2 2" xfId="13477"/>
    <cellStyle name="40% - Accent1 2 6 2 2 2 2 2 3" xfId="52631"/>
    <cellStyle name="40% - Accent1 2 6 2 2 2 2 3" xfId="13478"/>
    <cellStyle name="40% - Accent1 2 6 2 2 2 2 4" xfId="13479"/>
    <cellStyle name="40% - Accent1 2 6 2 2 2 3" xfId="13480"/>
    <cellStyle name="40% - Accent1 2 6 2 2 2 3 2" xfId="13481"/>
    <cellStyle name="40% - Accent1 2 6 2 2 2 3 2 2" xfId="13482"/>
    <cellStyle name="40% - Accent1 2 6 2 2 2 3 2 3" xfId="52632"/>
    <cellStyle name="40% - Accent1 2 6 2 2 2 3 3" xfId="13483"/>
    <cellStyle name="40% - Accent1 2 6 2 2 2 3 4" xfId="13484"/>
    <cellStyle name="40% - Accent1 2 6 2 2 2 4" xfId="13485"/>
    <cellStyle name="40% - Accent1 2 6 2 2 2 4 2" xfId="13486"/>
    <cellStyle name="40% - Accent1 2 6 2 2 2 4 3" xfId="52633"/>
    <cellStyle name="40% - Accent1 2 6 2 2 2 5" xfId="13487"/>
    <cellStyle name="40% - Accent1 2 6 2 2 2 6" xfId="13488"/>
    <cellStyle name="40% - Accent1 2 6 2 2 3" xfId="13489"/>
    <cellStyle name="40% - Accent1 2 6 2 2 3 2" xfId="13490"/>
    <cellStyle name="40% - Accent1 2 6 2 2 3 2 2" xfId="13491"/>
    <cellStyle name="40% - Accent1 2 6 2 2 3 2 3" xfId="52634"/>
    <cellStyle name="40% - Accent1 2 6 2 2 3 3" xfId="13492"/>
    <cellStyle name="40% - Accent1 2 6 2 2 3 4" xfId="13493"/>
    <cellStyle name="40% - Accent1 2 6 2 2 4" xfId="13494"/>
    <cellStyle name="40% - Accent1 2 6 2 2 4 2" xfId="13495"/>
    <cellStyle name="40% - Accent1 2 6 2 2 4 2 2" xfId="13496"/>
    <cellStyle name="40% - Accent1 2 6 2 2 4 2 3" xfId="52635"/>
    <cellStyle name="40% - Accent1 2 6 2 2 4 3" xfId="13497"/>
    <cellStyle name="40% - Accent1 2 6 2 2 4 4" xfId="13498"/>
    <cellStyle name="40% - Accent1 2 6 2 2 5" xfId="13499"/>
    <cellStyle name="40% - Accent1 2 6 2 2 5 2" xfId="13500"/>
    <cellStyle name="40% - Accent1 2 6 2 2 5 3" xfId="52636"/>
    <cellStyle name="40% - Accent1 2 6 2 2 6" xfId="13501"/>
    <cellStyle name="40% - Accent1 2 6 2 2 7" xfId="13502"/>
    <cellStyle name="40% - Accent1 2 6 2 3" xfId="13503"/>
    <cellStyle name="40% - Accent1 2 6 2 3 2" xfId="13504"/>
    <cellStyle name="40% - Accent1 2 6 2 3 2 2" xfId="13505"/>
    <cellStyle name="40% - Accent1 2 6 2 3 2 2 2" xfId="13506"/>
    <cellStyle name="40% - Accent1 2 6 2 3 2 2 3" xfId="52637"/>
    <cellStyle name="40% - Accent1 2 6 2 3 2 3" xfId="13507"/>
    <cellStyle name="40% - Accent1 2 6 2 3 2 4" xfId="13508"/>
    <cellStyle name="40% - Accent1 2 6 2 3 3" xfId="13509"/>
    <cellStyle name="40% - Accent1 2 6 2 3 3 2" xfId="13510"/>
    <cellStyle name="40% - Accent1 2 6 2 3 3 2 2" xfId="13511"/>
    <cellStyle name="40% - Accent1 2 6 2 3 3 2 3" xfId="52638"/>
    <cellStyle name="40% - Accent1 2 6 2 3 3 3" xfId="13512"/>
    <cellStyle name="40% - Accent1 2 6 2 3 3 4" xfId="13513"/>
    <cellStyle name="40% - Accent1 2 6 2 3 4" xfId="13514"/>
    <cellStyle name="40% - Accent1 2 6 2 3 4 2" xfId="13515"/>
    <cellStyle name="40% - Accent1 2 6 2 3 4 3" xfId="52639"/>
    <cellStyle name="40% - Accent1 2 6 2 3 5" xfId="13516"/>
    <cellStyle name="40% - Accent1 2 6 2 3 6" xfId="13517"/>
    <cellStyle name="40% - Accent1 2 6 2 4" xfId="13518"/>
    <cellStyle name="40% - Accent1 2 6 2 4 2" xfId="13519"/>
    <cellStyle name="40% - Accent1 2 6 2 4 2 2" xfId="13520"/>
    <cellStyle name="40% - Accent1 2 6 2 4 2 3" xfId="52640"/>
    <cellStyle name="40% - Accent1 2 6 2 4 3" xfId="13521"/>
    <cellStyle name="40% - Accent1 2 6 2 4 4" xfId="13522"/>
    <cellStyle name="40% - Accent1 2 6 2 5" xfId="13523"/>
    <cellStyle name="40% - Accent1 2 6 2 5 2" xfId="13524"/>
    <cellStyle name="40% - Accent1 2 6 2 5 2 2" xfId="13525"/>
    <cellStyle name="40% - Accent1 2 6 2 5 2 3" xfId="52641"/>
    <cellStyle name="40% - Accent1 2 6 2 5 3" xfId="13526"/>
    <cellStyle name="40% - Accent1 2 6 2 5 4" xfId="13527"/>
    <cellStyle name="40% - Accent1 2 6 2 6" xfId="13528"/>
    <cellStyle name="40% - Accent1 2 6 2 6 2" xfId="13529"/>
    <cellStyle name="40% - Accent1 2 6 2 6 3" xfId="52642"/>
    <cellStyle name="40% - Accent1 2 6 2 7" xfId="13530"/>
    <cellStyle name="40% - Accent1 2 6 2 8" xfId="13531"/>
    <cellStyle name="40% - Accent1 2 6 3" xfId="13532"/>
    <cellStyle name="40% - Accent1 2 6 3 2" xfId="13533"/>
    <cellStyle name="40% - Accent1 2 6 3 2 2" xfId="13534"/>
    <cellStyle name="40% - Accent1 2 6 3 2 2 2" xfId="13535"/>
    <cellStyle name="40% - Accent1 2 6 3 2 2 2 2" xfId="13536"/>
    <cellStyle name="40% - Accent1 2 6 3 2 2 2 3" xfId="52643"/>
    <cellStyle name="40% - Accent1 2 6 3 2 2 3" xfId="13537"/>
    <cellStyle name="40% - Accent1 2 6 3 2 2 4" xfId="13538"/>
    <cellStyle name="40% - Accent1 2 6 3 2 3" xfId="13539"/>
    <cellStyle name="40% - Accent1 2 6 3 2 3 2" xfId="13540"/>
    <cellStyle name="40% - Accent1 2 6 3 2 3 2 2" xfId="13541"/>
    <cellStyle name="40% - Accent1 2 6 3 2 3 2 3" xfId="52644"/>
    <cellStyle name="40% - Accent1 2 6 3 2 3 3" xfId="13542"/>
    <cellStyle name="40% - Accent1 2 6 3 2 3 4" xfId="13543"/>
    <cellStyle name="40% - Accent1 2 6 3 2 4" xfId="13544"/>
    <cellStyle name="40% - Accent1 2 6 3 2 4 2" xfId="13545"/>
    <cellStyle name="40% - Accent1 2 6 3 2 4 3" xfId="52645"/>
    <cellStyle name="40% - Accent1 2 6 3 2 5" xfId="13546"/>
    <cellStyle name="40% - Accent1 2 6 3 2 6" xfId="13547"/>
    <cellStyle name="40% - Accent1 2 6 3 3" xfId="13548"/>
    <cellStyle name="40% - Accent1 2 6 3 3 2" xfId="13549"/>
    <cellStyle name="40% - Accent1 2 6 3 3 2 2" xfId="13550"/>
    <cellStyle name="40% - Accent1 2 6 3 3 2 3" xfId="52646"/>
    <cellStyle name="40% - Accent1 2 6 3 3 3" xfId="13551"/>
    <cellStyle name="40% - Accent1 2 6 3 3 4" xfId="13552"/>
    <cellStyle name="40% - Accent1 2 6 3 4" xfId="13553"/>
    <cellStyle name="40% - Accent1 2 6 3 4 2" xfId="13554"/>
    <cellStyle name="40% - Accent1 2 6 3 4 2 2" xfId="13555"/>
    <cellStyle name="40% - Accent1 2 6 3 4 2 3" xfId="52647"/>
    <cellStyle name="40% - Accent1 2 6 3 4 3" xfId="13556"/>
    <cellStyle name="40% - Accent1 2 6 3 4 4" xfId="13557"/>
    <cellStyle name="40% - Accent1 2 6 3 5" xfId="13558"/>
    <cellStyle name="40% - Accent1 2 6 3 5 2" xfId="13559"/>
    <cellStyle name="40% - Accent1 2 6 3 5 3" xfId="52648"/>
    <cellStyle name="40% - Accent1 2 6 3 6" xfId="13560"/>
    <cellStyle name="40% - Accent1 2 6 3 7" xfId="13561"/>
    <cellStyle name="40% - Accent1 2 6 4" xfId="13562"/>
    <cellStyle name="40% - Accent1 2 6 4 2" xfId="13563"/>
    <cellStyle name="40% - Accent1 2 6 4 2 2" xfId="13564"/>
    <cellStyle name="40% - Accent1 2 6 4 2 2 2" xfId="13565"/>
    <cellStyle name="40% - Accent1 2 6 4 2 2 3" xfId="52649"/>
    <cellStyle name="40% - Accent1 2 6 4 2 3" xfId="13566"/>
    <cellStyle name="40% - Accent1 2 6 4 2 4" xfId="13567"/>
    <cellStyle name="40% - Accent1 2 6 4 3" xfId="13568"/>
    <cellStyle name="40% - Accent1 2 6 4 3 2" xfId="13569"/>
    <cellStyle name="40% - Accent1 2 6 4 3 2 2" xfId="13570"/>
    <cellStyle name="40% - Accent1 2 6 4 3 2 3" xfId="52650"/>
    <cellStyle name="40% - Accent1 2 6 4 3 3" xfId="13571"/>
    <cellStyle name="40% - Accent1 2 6 4 3 4" xfId="13572"/>
    <cellStyle name="40% - Accent1 2 6 4 4" xfId="13573"/>
    <cellStyle name="40% - Accent1 2 6 4 4 2" xfId="13574"/>
    <cellStyle name="40% - Accent1 2 6 4 4 3" xfId="52651"/>
    <cellStyle name="40% - Accent1 2 6 4 5" xfId="13575"/>
    <cellStyle name="40% - Accent1 2 6 4 6" xfId="13576"/>
    <cellStyle name="40% - Accent1 2 6 5" xfId="13577"/>
    <cellStyle name="40% - Accent1 2 6 5 2" xfId="13578"/>
    <cellStyle name="40% - Accent1 2 6 5 2 2" xfId="13579"/>
    <cellStyle name="40% - Accent1 2 6 5 2 2 2" xfId="13580"/>
    <cellStyle name="40% - Accent1 2 6 5 2 2 3" xfId="52652"/>
    <cellStyle name="40% - Accent1 2 6 5 2 3" xfId="13581"/>
    <cellStyle name="40% - Accent1 2 6 5 2 4" xfId="13582"/>
    <cellStyle name="40% - Accent1 2 6 5 3" xfId="13583"/>
    <cellStyle name="40% - Accent1 2 6 5 3 2" xfId="13584"/>
    <cellStyle name="40% - Accent1 2 6 5 3 3" xfId="52653"/>
    <cellStyle name="40% - Accent1 2 6 5 4" xfId="13585"/>
    <cellStyle name="40% - Accent1 2 6 5 5" xfId="13586"/>
    <cellStyle name="40% - Accent1 2 6 6" xfId="13587"/>
    <cellStyle name="40% - Accent1 2 6 6 2" xfId="13588"/>
    <cellStyle name="40% - Accent1 2 6 6 2 2" xfId="13589"/>
    <cellStyle name="40% - Accent1 2 6 6 2 3" xfId="52654"/>
    <cellStyle name="40% - Accent1 2 6 6 3" xfId="13590"/>
    <cellStyle name="40% - Accent1 2 6 6 4" xfId="13591"/>
    <cellStyle name="40% - Accent1 2 6 7" xfId="13592"/>
    <cellStyle name="40% - Accent1 2 6 7 2" xfId="13593"/>
    <cellStyle name="40% - Accent1 2 6 7 2 2" xfId="13594"/>
    <cellStyle name="40% - Accent1 2 6 7 2 3" xfId="52655"/>
    <cellStyle name="40% - Accent1 2 6 7 3" xfId="13595"/>
    <cellStyle name="40% - Accent1 2 6 7 4" xfId="13596"/>
    <cellStyle name="40% - Accent1 2 6 8" xfId="13597"/>
    <cellStyle name="40% - Accent1 2 6 8 2" xfId="13598"/>
    <cellStyle name="40% - Accent1 2 6 8 3" xfId="52656"/>
    <cellStyle name="40% - Accent1 2 6 9" xfId="13599"/>
    <cellStyle name="40% - Accent1 2 7" xfId="13600"/>
    <cellStyle name="40% - Accent1 2 7 2" xfId="13601"/>
    <cellStyle name="40% - Accent1 2 7 2 2" xfId="13602"/>
    <cellStyle name="40% - Accent1 2 7 2 2 2" xfId="13603"/>
    <cellStyle name="40% - Accent1 2 7 2 2 2 2" xfId="13604"/>
    <cellStyle name="40% - Accent1 2 7 2 2 2 2 2" xfId="13605"/>
    <cellStyle name="40% - Accent1 2 7 2 2 2 2 3" xfId="52657"/>
    <cellStyle name="40% - Accent1 2 7 2 2 2 3" xfId="13606"/>
    <cellStyle name="40% - Accent1 2 7 2 2 2 4" xfId="13607"/>
    <cellStyle name="40% - Accent1 2 7 2 2 3" xfId="13608"/>
    <cellStyle name="40% - Accent1 2 7 2 2 3 2" xfId="13609"/>
    <cellStyle name="40% - Accent1 2 7 2 2 3 2 2" xfId="13610"/>
    <cellStyle name="40% - Accent1 2 7 2 2 3 2 3" xfId="52658"/>
    <cellStyle name="40% - Accent1 2 7 2 2 3 3" xfId="13611"/>
    <cellStyle name="40% - Accent1 2 7 2 2 3 4" xfId="13612"/>
    <cellStyle name="40% - Accent1 2 7 2 2 4" xfId="13613"/>
    <cellStyle name="40% - Accent1 2 7 2 2 4 2" xfId="13614"/>
    <cellStyle name="40% - Accent1 2 7 2 2 4 3" xfId="52659"/>
    <cellStyle name="40% - Accent1 2 7 2 2 5" xfId="13615"/>
    <cellStyle name="40% - Accent1 2 7 2 2 6" xfId="13616"/>
    <cellStyle name="40% - Accent1 2 7 2 3" xfId="13617"/>
    <cellStyle name="40% - Accent1 2 7 2 3 2" xfId="13618"/>
    <cellStyle name="40% - Accent1 2 7 2 3 2 2" xfId="13619"/>
    <cellStyle name="40% - Accent1 2 7 2 3 2 3" xfId="52660"/>
    <cellStyle name="40% - Accent1 2 7 2 3 3" xfId="13620"/>
    <cellStyle name="40% - Accent1 2 7 2 3 4" xfId="13621"/>
    <cellStyle name="40% - Accent1 2 7 2 4" xfId="13622"/>
    <cellStyle name="40% - Accent1 2 7 2 4 2" xfId="13623"/>
    <cellStyle name="40% - Accent1 2 7 2 4 2 2" xfId="13624"/>
    <cellStyle name="40% - Accent1 2 7 2 4 2 3" xfId="52661"/>
    <cellStyle name="40% - Accent1 2 7 2 4 3" xfId="13625"/>
    <cellStyle name="40% - Accent1 2 7 2 4 4" xfId="13626"/>
    <cellStyle name="40% - Accent1 2 7 2 5" xfId="13627"/>
    <cellStyle name="40% - Accent1 2 7 2 5 2" xfId="13628"/>
    <cellStyle name="40% - Accent1 2 7 2 5 3" xfId="52662"/>
    <cellStyle name="40% - Accent1 2 7 2 6" xfId="13629"/>
    <cellStyle name="40% - Accent1 2 7 2 7" xfId="13630"/>
    <cellStyle name="40% - Accent1 2 7 3" xfId="13631"/>
    <cellStyle name="40% - Accent1 2 7 3 2" xfId="13632"/>
    <cellStyle name="40% - Accent1 2 7 3 2 2" xfId="13633"/>
    <cellStyle name="40% - Accent1 2 7 3 2 2 2" xfId="13634"/>
    <cellStyle name="40% - Accent1 2 7 3 2 2 3" xfId="52663"/>
    <cellStyle name="40% - Accent1 2 7 3 2 3" xfId="13635"/>
    <cellStyle name="40% - Accent1 2 7 3 2 4" xfId="13636"/>
    <cellStyle name="40% - Accent1 2 7 3 3" xfId="13637"/>
    <cellStyle name="40% - Accent1 2 7 3 3 2" xfId="13638"/>
    <cellStyle name="40% - Accent1 2 7 3 3 2 2" xfId="13639"/>
    <cellStyle name="40% - Accent1 2 7 3 3 2 3" xfId="52664"/>
    <cellStyle name="40% - Accent1 2 7 3 3 3" xfId="13640"/>
    <cellStyle name="40% - Accent1 2 7 3 3 4" xfId="13641"/>
    <cellStyle name="40% - Accent1 2 7 3 4" xfId="13642"/>
    <cellStyle name="40% - Accent1 2 7 3 4 2" xfId="13643"/>
    <cellStyle name="40% - Accent1 2 7 3 4 3" xfId="52665"/>
    <cellStyle name="40% - Accent1 2 7 3 5" xfId="13644"/>
    <cellStyle name="40% - Accent1 2 7 3 6" xfId="13645"/>
    <cellStyle name="40% - Accent1 2 7 4" xfId="13646"/>
    <cellStyle name="40% - Accent1 2 7 4 2" xfId="13647"/>
    <cellStyle name="40% - Accent1 2 7 4 2 2" xfId="13648"/>
    <cellStyle name="40% - Accent1 2 7 4 2 3" xfId="52666"/>
    <cellStyle name="40% - Accent1 2 7 4 3" xfId="13649"/>
    <cellStyle name="40% - Accent1 2 7 4 4" xfId="13650"/>
    <cellStyle name="40% - Accent1 2 7 5" xfId="13651"/>
    <cellStyle name="40% - Accent1 2 7 5 2" xfId="13652"/>
    <cellStyle name="40% - Accent1 2 7 5 2 2" xfId="13653"/>
    <cellStyle name="40% - Accent1 2 7 5 2 3" xfId="52667"/>
    <cellStyle name="40% - Accent1 2 7 5 3" xfId="13654"/>
    <cellStyle name="40% - Accent1 2 7 5 4" xfId="13655"/>
    <cellStyle name="40% - Accent1 2 7 6" xfId="13656"/>
    <cellStyle name="40% - Accent1 2 7 6 2" xfId="13657"/>
    <cellStyle name="40% - Accent1 2 7 6 3" xfId="52668"/>
    <cellStyle name="40% - Accent1 2 7 7" xfId="13658"/>
    <cellStyle name="40% - Accent1 2 7 8" xfId="13659"/>
    <cellStyle name="40% - Accent1 2 8" xfId="13660"/>
    <cellStyle name="40% - Accent1 2 8 2" xfId="13661"/>
    <cellStyle name="40% - Accent1 2 8 2 2" xfId="13662"/>
    <cellStyle name="40% - Accent1 2 8 2 2 2" xfId="13663"/>
    <cellStyle name="40% - Accent1 2 8 2 2 2 2" xfId="13664"/>
    <cellStyle name="40% - Accent1 2 8 2 2 2 3" xfId="52669"/>
    <cellStyle name="40% - Accent1 2 8 2 2 3" xfId="13665"/>
    <cellStyle name="40% - Accent1 2 8 2 2 4" xfId="13666"/>
    <cellStyle name="40% - Accent1 2 8 2 3" xfId="13667"/>
    <cellStyle name="40% - Accent1 2 8 2 3 2" xfId="13668"/>
    <cellStyle name="40% - Accent1 2 8 2 3 2 2" xfId="13669"/>
    <cellStyle name="40% - Accent1 2 8 2 3 2 3" xfId="52670"/>
    <cellStyle name="40% - Accent1 2 8 2 3 3" xfId="13670"/>
    <cellStyle name="40% - Accent1 2 8 2 3 4" xfId="13671"/>
    <cellStyle name="40% - Accent1 2 8 2 4" xfId="13672"/>
    <cellStyle name="40% - Accent1 2 8 2 4 2" xfId="13673"/>
    <cellStyle name="40% - Accent1 2 8 2 4 3" xfId="52671"/>
    <cellStyle name="40% - Accent1 2 8 2 5" xfId="13674"/>
    <cellStyle name="40% - Accent1 2 8 2 6" xfId="13675"/>
    <cellStyle name="40% - Accent1 2 8 3" xfId="13676"/>
    <cellStyle name="40% - Accent1 2 8 3 2" xfId="13677"/>
    <cellStyle name="40% - Accent1 2 8 3 2 2" xfId="13678"/>
    <cellStyle name="40% - Accent1 2 8 3 2 3" xfId="52672"/>
    <cellStyle name="40% - Accent1 2 8 3 3" xfId="13679"/>
    <cellStyle name="40% - Accent1 2 8 3 4" xfId="13680"/>
    <cellStyle name="40% - Accent1 2 8 4" xfId="13681"/>
    <cellStyle name="40% - Accent1 2 8 4 2" xfId="13682"/>
    <cellStyle name="40% - Accent1 2 8 4 2 2" xfId="13683"/>
    <cellStyle name="40% - Accent1 2 8 4 2 3" xfId="52673"/>
    <cellStyle name="40% - Accent1 2 8 4 3" xfId="13684"/>
    <cellStyle name="40% - Accent1 2 8 4 4" xfId="13685"/>
    <cellStyle name="40% - Accent1 2 8 5" xfId="13686"/>
    <cellStyle name="40% - Accent1 2 8 5 2" xfId="13687"/>
    <cellStyle name="40% - Accent1 2 8 5 3" xfId="52674"/>
    <cellStyle name="40% - Accent1 2 8 6" xfId="13688"/>
    <cellStyle name="40% - Accent1 2 8 7" xfId="13689"/>
    <cellStyle name="40% - Accent1 2 9" xfId="13690"/>
    <cellStyle name="40% - Accent1 2 9 2" xfId="13691"/>
    <cellStyle name="40% - Accent1 2 9 2 2" xfId="13692"/>
    <cellStyle name="40% - Accent1 2 9 2 2 2" xfId="13693"/>
    <cellStyle name="40% - Accent1 2 9 2 2 3" xfId="52675"/>
    <cellStyle name="40% - Accent1 2 9 2 3" xfId="13694"/>
    <cellStyle name="40% - Accent1 2 9 2 4" xfId="13695"/>
    <cellStyle name="40% - Accent1 2 9 3" xfId="13696"/>
    <cellStyle name="40% - Accent1 2 9 3 2" xfId="13697"/>
    <cellStyle name="40% - Accent1 2 9 3 2 2" xfId="13698"/>
    <cellStyle name="40% - Accent1 2 9 3 2 3" xfId="52676"/>
    <cellStyle name="40% - Accent1 2 9 3 3" xfId="13699"/>
    <cellStyle name="40% - Accent1 2 9 3 4" xfId="13700"/>
    <cellStyle name="40% - Accent1 2 9 4" xfId="13701"/>
    <cellStyle name="40% - Accent1 2 9 4 2" xfId="13702"/>
    <cellStyle name="40% - Accent1 2 9 4 3" xfId="52677"/>
    <cellStyle name="40% - Accent1 2 9 5" xfId="13703"/>
    <cellStyle name="40% - Accent1 2 9 6" xfId="13704"/>
    <cellStyle name="40% - Accent1 3" xfId="13705"/>
    <cellStyle name="40% - Accent1 3 10" xfId="13706"/>
    <cellStyle name="40% - Accent1 3 11" xfId="13707"/>
    <cellStyle name="40% - Accent1 3 12" xfId="60168"/>
    <cellStyle name="40% - Accent1 3 2" xfId="13708"/>
    <cellStyle name="40% - Accent1 3 2 10" xfId="13709"/>
    <cellStyle name="40% - Accent1 3 2 11" xfId="60351"/>
    <cellStyle name="40% - Accent1 3 2 2" xfId="13710"/>
    <cellStyle name="40% - Accent1 3 2 2 2" xfId="13711"/>
    <cellStyle name="40% - Accent1 3 2 2 2 2" xfId="13712"/>
    <cellStyle name="40% - Accent1 3 2 2 2 2 2" xfId="13713"/>
    <cellStyle name="40% - Accent1 3 2 2 2 2 2 2" xfId="13714"/>
    <cellStyle name="40% - Accent1 3 2 2 2 2 2 2 2" xfId="13715"/>
    <cellStyle name="40% - Accent1 3 2 2 2 2 2 2 3" xfId="52678"/>
    <cellStyle name="40% - Accent1 3 2 2 2 2 2 3" xfId="13716"/>
    <cellStyle name="40% - Accent1 3 2 2 2 2 2 4" xfId="13717"/>
    <cellStyle name="40% - Accent1 3 2 2 2 2 3" xfId="13718"/>
    <cellStyle name="40% - Accent1 3 2 2 2 2 3 2" xfId="13719"/>
    <cellStyle name="40% - Accent1 3 2 2 2 2 3 2 2" xfId="13720"/>
    <cellStyle name="40% - Accent1 3 2 2 2 2 3 2 3" xfId="52679"/>
    <cellStyle name="40% - Accent1 3 2 2 2 2 3 3" xfId="13721"/>
    <cellStyle name="40% - Accent1 3 2 2 2 2 3 4" xfId="13722"/>
    <cellStyle name="40% - Accent1 3 2 2 2 2 4" xfId="13723"/>
    <cellStyle name="40% - Accent1 3 2 2 2 2 4 2" xfId="13724"/>
    <cellStyle name="40% - Accent1 3 2 2 2 2 4 3" xfId="52680"/>
    <cellStyle name="40% - Accent1 3 2 2 2 2 5" xfId="13725"/>
    <cellStyle name="40% - Accent1 3 2 2 2 2 6" xfId="13726"/>
    <cellStyle name="40% - Accent1 3 2 2 2 3" xfId="13727"/>
    <cellStyle name="40% - Accent1 3 2 2 2 3 2" xfId="13728"/>
    <cellStyle name="40% - Accent1 3 2 2 2 3 2 2" xfId="13729"/>
    <cellStyle name="40% - Accent1 3 2 2 2 3 2 3" xfId="52681"/>
    <cellStyle name="40% - Accent1 3 2 2 2 3 3" xfId="13730"/>
    <cellStyle name="40% - Accent1 3 2 2 2 3 4" xfId="13731"/>
    <cellStyle name="40% - Accent1 3 2 2 2 4" xfId="13732"/>
    <cellStyle name="40% - Accent1 3 2 2 2 4 2" xfId="13733"/>
    <cellStyle name="40% - Accent1 3 2 2 2 4 2 2" xfId="13734"/>
    <cellStyle name="40% - Accent1 3 2 2 2 4 2 3" xfId="52682"/>
    <cellStyle name="40% - Accent1 3 2 2 2 4 3" xfId="13735"/>
    <cellStyle name="40% - Accent1 3 2 2 2 4 4" xfId="13736"/>
    <cellStyle name="40% - Accent1 3 2 2 2 5" xfId="13737"/>
    <cellStyle name="40% - Accent1 3 2 2 2 5 2" xfId="13738"/>
    <cellStyle name="40% - Accent1 3 2 2 2 5 3" xfId="52683"/>
    <cellStyle name="40% - Accent1 3 2 2 2 6" xfId="13739"/>
    <cellStyle name="40% - Accent1 3 2 2 2 7" xfId="13740"/>
    <cellStyle name="40% - Accent1 3 2 2 3" xfId="13741"/>
    <cellStyle name="40% - Accent1 3 2 2 3 2" xfId="13742"/>
    <cellStyle name="40% - Accent1 3 2 2 3 2 2" xfId="13743"/>
    <cellStyle name="40% - Accent1 3 2 2 3 2 2 2" xfId="13744"/>
    <cellStyle name="40% - Accent1 3 2 2 3 2 2 3" xfId="52684"/>
    <cellStyle name="40% - Accent1 3 2 2 3 2 3" xfId="13745"/>
    <cellStyle name="40% - Accent1 3 2 2 3 2 4" xfId="13746"/>
    <cellStyle name="40% - Accent1 3 2 2 3 3" xfId="13747"/>
    <cellStyle name="40% - Accent1 3 2 2 3 3 2" xfId="13748"/>
    <cellStyle name="40% - Accent1 3 2 2 3 3 2 2" xfId="13749"/>
    <cellStyle name="40% - Accent1 3 2 2 3 3 2 3" xfId="52685"/>
    <cellStyle name="40% - Accent1 3 2 2 3 3 3" xfId="13750"/>
    <cellStyle name="40% - Accent1 3 2 2 3 3 4" xfId="13751"/>
    <cellStyle name="40% - Accent1 3 2 2 3 4" xfId="13752"/>
    <cellStyle name="40% - Accent1 3 2 2 3 4 2" xfId="13753"/>
    <cellStyle name="40% - Accent1 3 2 2 3 4 3" xfId="52686"/>
    <cellStyle name="40% - Accent1 3 2 2 3 5" xfId="13754"/>
    <cellStyle name="40% - Accent1 3 2 2 3 6" xfId="13755"/>
    <cellStyle name="40% - Accent1 3 2 2 4" xfId="13756"/>
    <cellStyle name="40% - Accent1 3 2 2 4 2" xfId="13757"/>
    <cellStyle name="40% - Accent1 3 2 2 4 2 2" xfId="13758"/>
    <cellStyle name="40% - Accent1 3 2 2 4 2 3" xfId="52687"/>
    <cellStyle name="40% - Accent1 3 2 2 4 3" xfId="13759"/>
    <cellStyle name="40% - Accent1 3 2 2 4 4" xfId="13760"/>
    <cellStyle name="40% - Accent1 3 2 2 5" xfId="13761"/>
    <cellStyle name="40% - Accent1 3 2 2 5 2" xfId="13762"/>
    <cellStyle name="40% - Accent1 3 2 2 5 2 2" xfId="13763"/>
    <cellStyle name="40% - Accent1 3 2 2 5 2 3" xfId="52688"/>
    <cellStyle name="40% - Accent1 3 2 2 5 3" xfId="13764"/>
    <cellStyle name="40% - Accent1 3 2 2 5 4" xfId="13765"/>
    <cellStyle name="40% - Accent1 3 2 2 6" xfId="13766"/>
    <cellStyle name="40% - Accent1 3 2 2 6 2" xfId="13767"/>
    <cellStyle name="40% - Accent1 3 2 2 6 3" xfId="52689"/>
    <cellStyle name="40% - Accent1 3 2 2 7" xfId="13768"/>
    <cellStyle name="40% - Accent1 3 2 2 8" xfId="13769"/>
    <cellStyle name="40% - Accent1 3 2 2 9" xfId="60719"/>
    <cellStyle name="40% - Accent1 3 2 3" xfId="13770"/>
    <cellStyle name="40% - Accent1 3 2 3 2" xfId="13771"/>
    <cellStyle name="40% - Accent1 3 2 3 2 2" xfId="13772"/>
    <cellStyle name="40% - Accent1 3 2 3 2 2 2" xfId="13773"/>
    <cellStyle name="40% - Accent1 3 2 3 2 2 2 2" xfId="13774"/>
    <cellStyle name="40% - Accent1 3 2 3 2 2 2 3" xfId="52690"/>
    <cellStyle name="40% - Accent1 3 2 3 2 2 3" xfId="13775"/>
    <cellStyle name="40% - Accent1 3 2 3 2 2 4" xfId="13776"/>
    <cellStyle name="40% - Accent1 3 2 3 2 3" xfId="13777"/>
    <cellStyle name="40% - Accent1 3 2 3 2 3 2" xfId="13778"/>
    <cellStyle name="40% - Accent1 3 2 3 2 3 2 2" xfId="13779"/>
    <cellStyle name="40% - Accent1 3 2 3 2 3 2 3" xfId="52691"/>
    <cellStyle name="40% - Accent1 3 2 3 2 3 3" xfId="13780"/>
    <cellStyle name="40% - Accent1 3 2 3 2 3 4" xfId="13781"/>
    <cellStyle name="40% - Accent1 3 2 3 2 4" xfId="13782"/>
    <cellStyle name="40% - Accent1 3 2 3 2 4 2" xfId="13783"/>
    <cellStyle name="40% - Accent1 3 2 3 2 4 3" xfId="52692"/>
    <cellStyle name="40% - Accent1 3 2 3 2 5" xfId="13784"/>
    <cellStyle name="40% - Accent1 3 2 3 2 6" xfId="13785"/>
    <cellStyle name="40% - Accent1 3 2 3 3" xfId="13786"/>
    <cellStyle name="40% - Accent1 3 2 3 3 2" xfId="13787"/>
    <cellStyle name="40% - Accent1 3 2 3 3 2 2" xfId="13788"/>
    <cellStyle name="40% - Accent1 3 2 3 3 2 3" xfId="52693"/>
    <cellStyle name="40% - Accent1 3 2 3 3 3" xfId="13789"/>
    <cellStyle name="40% - Accent1 3 2 3 3 4" xfId="13790"/>
    <cellStyle name="40% - Accent1 3 2 3 4" xfId="13791"/>
    <cellStyle name="40% - Accent1 3 2 3 4 2" xfId="13792"/>
    <cellStyle name="40% - Accent1 3 2 3 4 2 2" xfId="13793"/>
    <cellStyle name="40% - Accent1 3 2 3 4 2 3" xfId="52694"/>
    <cellStyle name="40% - Accent1 3 2 3 4 3" xfId="13794"/>
    <cellStyle name="40% - Accent1 3 2 3 4 4" xfId="13795"/>
    <cellStyle name="40% - Accent1 3 2 3 5" xfId="13796"/>
    <cellStyle name="40% - Accent1 3 2 3 5 2" xfId="13797"/>
    <cellStyle name="40% - Accent1 3 2 3 5 3" xfId="52695"/>
    <cellStyle name="40% - Accent1 3 2 3 6" xfId="13798"/>
    <cellStyle name="40% - Accent1 3 2 3 7" xfId="13799"/>
    <cellStyle name="40% - Accent1 3 2 4" xfId="13800"/>
    <cellStyle name="40% - Accent1 3 2 4 2" xfId="13801"/>
    <cellStyle name="40% - Accent1 3 2 4 2 2" xfId="13802"/>
    <cellStyle name="40% - Accent1 3 2 4 2 2 2" xfId="13803"/>
    <cellStyle name="40% - Accent1 3 2 4 2 2 3" xfId="52696"/>
    <cellStyle name="40% - Accent1 3 2 4 2 3" xfId="13804"/>
    <cellStyle name="40% - Accent1 3 2 4 2 4" xfId="13805"/>
    <cellStyle name="40% - Accent1 3 2 4 3" xfId="13806"/>
    <cellStyle name="40% - Accent1 3 2 4 3 2" xfId="13807"/>
    <cellStyle name="40% - Accent1 3 2 4 3 2 2" xfId="13808"/>
    <cellStyle name="40% - Accent1 3 2 4 3 2 3" xfId="52697"/>
    <cellStyle name="40% - Accent1 3 2 4 3 3" xfId="13809"/>
    <cellStyle name="40% - Accent1 3 2 4 3 4" xfId="13810"/>
    <cellStyle name="40% - Accent1 3 2 4 4" xfId="13811"/>
    <cellStyle name="40% - Accent1 3 2 4 4 2" xfId="13812"/>
    <cellStyle name="40% - Accent1 3 2 4 4 3" xfId="52698"/>
    <cellStyle name="40% - Accent1 3 2 4 5" xfId="13813"/>
    <cellStyle name="40% - Accent1 3 2 4 6" xfId="13814"/>
    <cellStyle name="40% - Accent1 3 2 5" xfId="13815"/>
    <cellStyle name="40% - Accent1 3 2 5 2" xfId="13816"/>
    <cellStyle name="40% - Accent1 3 2 5 2 2" xfId="13817"/>
    <cellStyle name="40% - Accent1 3 2 5 2 2 2" xfId="13818"/>
    <cellStyle name="40% - Accent1 3 2 5 2 2 3" xfId="52699"/>
    <cellStyle name="40% - Accent1 3 2 5 2 3" xfId="13819"/>
    <cellStyle name="40% - Accent1 3 2 5 2 4" xfId="13820"/>
    <cellStyle name="40% - Accent1 3 2 5 3" xfId="13821"/>
    <cellStyle name="40% - Accent1 3 2 5 3 2" xfId="13822"/>
    <cellStyle name="40% - Accent1 3 2 5 3 3" xfId="52700"/>
    <cellStyle name="40% - Accent1 3 2 5 4" xfId="13823"/>
    <cellStyle name="40% - Accent1 3 2 5 5" xfId="13824"/>
    <cellStyle name="40% - Accent1 3 2 6" xfId="13825"/>
    <cellStyle name="40% - Accent1 3 2 6 2" xfId="13826"/>
    <cellStyle name="40% - Accent1 3 2 6 2 2" xfId="13827"/>
    <cellStyle name="40% - Accent1 3 2 6 2 3" xfId="52701"/>
    <cellStyle name="40% - Accent1 3 2 6 3" xfId="13828"/>
    <cellStyle name="40% - Accent1 3 2 6 4" xfId="13829"/>
    <cellStyle name="40% - Accent1 3 2 7" xfId="13830"/>
    <cellStyle name="40% - Accent1 3 2 7 2" xfId="13831"/>
    <cellStyle name="40% - Accent1 3 2 7 2 2" xfId="13832"/>
    <cellStyle name="40% - Accent1 3 2 7 2 3" xfId="52702"/>
    <cellStyle name="40% - Accent1 3 2 7 3" xfId="13833"/>
    <cellStyle name="40% - Accent1 3 2 7 4" xfId="13834"/>
    <cellStyle name="40% - Accent1 3 2 8" xfId="13835"/>
    <cellStyle name="40% - Accent1 3 2 8 2" xfId="13836"/>
    <cellStyle name="40% - Accent1 3 2 8 3" xfId="52703"/>
    <cellStyle name="40% - Accent1 3 2 9" xfId="13837"/>
    <cellStyle name="40% - Accent1 3 3" xfId="13838"/>
    <cellStyle name="40% - Accent1 3 3 10" xfId="60536"/>
    <cellStyle name="40% - Accent1 3 3 2" xfId="13839"/>
    <cellStyle name="40% - Accent1 3 3 2 2" xfId="13840"/>
    <cellStyle name="40% - Accent1 3 3 2 2 2" xfId="13841"/>
    <cellStyle name="40% - Accent1 3 3 2 2 2 2" xfId="13842"/>
    <cellStyle name="40% - Accent1 3 3 2 2 2 2 2" xfId="13843"/>
    <cellStyle name="40% - Accent1 3 3 2 2 2 2 3" xfId="52704"/>
    <cellStyle name="40% - Accent1 3 3 2 2 2 3" xfId="13844"/>
    <cellStyle name="40% - Accent1 3 3 2 2 2 4" xfId="13845"/>
    <cellStyle name="40% - Accent1 3 3 2 2 3" xfId="13846"/>
    <cellStyle name="40% - Accent1 3 3 2 2 3 2" xfId="13847"/>
    <cellStyle name="40% - Accent1 3 3 2 2 3 2 2" xfId="13848"/>
    <cellStyle name="40% - Accent1 3 3 2 2 3 2 3" xfId="52705"/>
    <cellStyle name="40% - Accent1 3 3 2 2 3 3" xfId="13849"/>
    <cellStyle name="40% - Accent1 3 3 2 2 3 4" xfId="13850"/>
    <cellStyle name="40% - Accent1 3 3 2 2 4" xfId="13851"/>
    <cellStyle name="40% - Accent1 3 3 2 2 4 2" xfId="13852"/>
    <cellStyle name="40% - Accent1 3 3 2 2 4 3" xfId="52706"/>
    <cellStyle name="40% - Accent1 3 3 2 2 5" xfId="13853"/>
    <cellStyle name="40% - Accent1 3 3 2 2 6" xfId="13854"/>
    <cellStyle name="40% - Accent1 3 3 2 3" xfId="13855"/>
    <cellStyle name="40% - Accent1 3 3 2 3 2" xfId="13856"/>
    <cellStyle name="40% - Accent1 3 3 2 3 2 2" xfId="13857"/>
    <cellStyle name="40% - Accent1 3 3 2 3 2 3" xfId="52707"/>
    <cellStyle name="40% - Accent1 3 3 2 3 3" xfId="13858"/>
    <cellStyle name="40% - Accent1 3 3 2 3 4" xfId="13859"/>
    <cellStyle name="40% - Accent1 3 3 2 4" xfId="13860"/>
    <cellStyle name="40% - Accent1 3 3 2 4 2" xfId="13861"/>
    <cellStyle name="40% - Accent1 3 3 2 4 2 2" xfId="13862"/>
    <cellStyle name="40% - Accent1 3 3 2 4 2 3" xfId="52708"/>
    <cellStyle name="40% - Accent1 3 3 2 4 3" xfId="13863"/>
    <cellStyle name="40% - Accent1 3 3 2 4 4" xfId="13864"/>
    <cellStyle name="40% - Accent1 3 3 2 5" xfId="13865"/>
    <cellStyle name="40% - Accent1 3 3 2 5 2" xfId="13866"/>
    <cellStyle name="40% - Accent1 3 3 2 5 3" xfId="52709"/>
    <cellStyle name="40% - Accent1 3 3 2 6" xfId="13867"/>
    <cellStyle name="40% - Accent1 3 3 2 7" xfId="13868"/>
    <cellStyle name="40% - Accent1 3 3 3" xfId="13869"/>
    <cellStyle name="40% - Accent1 3 3 3 2" xfId="13870"/>
    <cellStyle name="40% - Accent1 3 3 3 2 2" xfId="13871"/>
    <cellStyle name="40% - Accent1 3 3 3 2 2 2" xfId="13872"/>
    <cellStyle name="40% - Accent1 3 3 3 2 2 3" xfId="52710"/>
    <cellStyle name="40% - Accent1 3 3 3 2 3" xfId="13873"/>
    <cellStyle name="40% - Accent1 3 3 3 2 4" xfId="13874"/>
    <cellStyle name="40% - Accent1 3 3 3 3" xfId="13875"/>
    <cellStyle name="40% - Accent1 3 3 3 3 2" xfId="13876"/>
    <cellStyle name="40% - Accent1 3 3 3 3 2 2" xfId="13877"/>
    <cellStyle name="40% - Accent1 3 3 3 3 2 3" xfId="52711"/>
    <cellStyle name="40% - Accent1 3 3 3 3 3" xfId="13878"/>
    <cellStyle name="40% - Accent1 3 3 3 3 4" xfId="13879"/>
    <cellStyle name="40% - Accent1 3 3 3 4" xfId="13880"/>
    <cellStyle name="40% - Accent1 3 3 3 4 2" xfId="13881"/>
    <cellStyle name="40% - Accent1 3 3 3 4 3" xfId="52712"/>
    <cellStyle name="40% - Accent1 3 3 3 5" xfId="13882"/>
    <cellStyle name="40% - Accent1 3 3 3 6" xfId="13883"/>
    <cellStyle name="40% - Accent1 3 3 4" xfId="13884"/>
    <cellStyle name="40% - Accent1 3 3 4 2" xfId="13885"/>
    <cellStyle name="40% - Accent1 3 3 4 2 2" xfId="13886"/>
    <cellStyle name="40% - Accent1 3 3 4 2 2 2" xfId="13887"/>
    <cellStyle name="40% - Accent1 3 3 4 2 2 3" xfId="52713"/>
    <cellStyle name="40% - Accent1 3 3 4 2 3" xfId="13888"/>
    <cellStyle name="40% - Accent1 3 3 4 2 4" xfId="13889"/>
    <cellStyle name="40% - Accent1 3 3 4 3" xfId="13890"/>
    <cellStyle name="40% - Accent1 3 3 4 3 2" xfId="13891"/>
    <cellStyle name="40% - Accent1 3 3 4 3 3" xfId="52714"/>
    <cellStyle name="40% - Accent1 3 3 4 4" xfId="13892"/>
    <cellStyle name="40% - Accent1 3 3 4 5" xfId="13893"/>
    <cellStyle name="40% - Accent1 3 3 5" xfId="13894"/>
    <cellStyle name="40% - Accent1 3 3 5 2" xfId="13895"/>
    <cellStyle name="40% - Accent1 3 3 5 2 2" xfId="13896"/>
    <cellStyle name="40% - Accent1 3 3 5 2 3" xfId="52715"/>
    <cellStyle name="40% - Accent1 3 3 5 3" xfId="13897"/>
    <cellStyle name="40% - Accent1 3 3 5 4" xfId="13898"/>
    <cellStyle name="40% - Accent1 3 3 6" xfId="13899"/>
    <cellStyle name="40% - Accent1 3 3 6 2" xfId="13900"/>
    <cellStyle name="40% - Accent1 3 3 6 2 2" xfId="13901"/>
    <cellStyle name="40% - Accent1 3 3 6 2 3" xfId="52716"/>
    <cellStyle name="40% - Accent1 3 3 6 3" xfId="13902"/>
    <cellStyle name="40% - Accent1 3 3 6 4" xfId="13903"/>
    <cellStyle name="40% - Accent1 3 3 7" xfId="13904"/>
    <cellStyle name="40% - Accent1 3 3 7 2" xfId="13905"/>
    <cellStyle name="40% - Accent1 3 3 7 3" xfId="52717"/>
    <cellStyle name="40% - Accent1 3 3 8" xfId="13906"/>
    <cellStyle name="40% - Accent1 3 3 9" xfId="13907"/>
    <cellStyle name="40% - Accent1 3 4" xfId="13908"/>
    <cellStyle name="40% - Accent1 3 4 2" xfId="13909"/>
    <cellStyle name="40% - Accent1 3 4 2 2" xfId="13910"/>
    <cellStyle name="40% - Accent1 3 4 2 2 2" xfId="13911"/>
    <cellStyle name="40% - Accent1 3 4 2 2 2 2" xfId="13912"/>
    <cellStyle name="40% - Accent1 3 4 2 2 2 3" xfId="52718"/>
    <cellStyle name="40% - Accent1 3 4 2 2 3" xfId="13913"/>
    <cellStyle name="40% - Accent1 3 4 2 2 4" xfId="13914"/>
    <cellStyle name="40% - Accent1 3 4 2 3" xfId="13915"/>
    <cellStyle name="40% - Accent1 3 4 2 3 2" xfId="13916"/>
    <cellStyle name="40% - Accent1 3 4 2 3 2 2" xfId="13917"/>
    <cellStyle name="40% - Accent1 3 4 2 3 2 3" xfId="52719"/>
    <cellStyle name="40% - Accent1 3 4 2 3 3" xfId="13918"/>
    <cellStyle name="40% - Accent1 3 4 2 3 4" xfId="13919"/>
    <cellStyle name="40% - Accent1 3 4 2 4" xfId="13920"/>
    <cellStyle name="40% - Accent1 3 4 2 4 2" xfId="13921"/>
    <cellStyle name="40% - Accent1 3 4 2 4 3" xfId="52720"/>
    <cellStyle name="40% - Accent1 3 4 2 5" xfId="13922"/>
    <cellStyle name="40% - Accent1 3 4 2 6" xfId="13923"/>
    <cellStyle name="40% - Accent1 3 4 3" xfId="13924"/>
    <cellStyle name="40% - Accent1 3 4 3 2" xfId="13925"/>
    <cellStyle name="40% - Accent1 3 4 3 2 2" xfId="13926"/>
    <cellStyle name="40% - Accent1 3 4 3 2 3" xfId="52721"/>
    <cellStyle name="40% - Accent1 3 4 3 3" xfId="13927"/>
    <cellStyle name="40% - Accent1 3 4 3 4" xfId="13928"/>
    <cellStyle name="40% - Accent1 3 4 4" xfId="13929"/>
    <cellStyle name="40% - Accent1 3 4 4 2" xfId="13930"/>
    <cellStyle name="40% - Accent1 3 4 4 2 2" xfId="13931"/>
    <cellStyle name="40% - Accent1 3 4 4 2 3" xfId="52722"/>
    <cellStyle name="40% - Accent1 3 4 4 3" xfId="13932"/>
    <cellStyle name="40% - Accent1 3 4 4 4" xfId="13933"/>
    <cellStyle name="40% - Accent1 3 4 5" xfId="13934"/>
    <cellStyle name="40% - Accent1 3 4 5 2" xfId="13935"/>
    <cellStyle name="40% - Accent1 3 4 5 3" xfId="52723"/>
    <cellStyle name="40% - Accent1 3 4 6" xfId="13936"/>
    <cellStyle name="40% - Accent1 3 4 7" xfId="13937"/>
    <cellStyle name="40% - Accent1 3 5" xfId="13938"/>
    <cellStyle name="40% - Accent1 3 5 2" xfId="13939"/>
    <cellStyle name="40% - Accent1 3 5 2 2" xfId="13940"/>
    <cellStyle name="40% - Accent1 3 5 2 2 2" xfId="13941"/>
    <cellStyle name="40% - Accent1 3 5 2 2 3" xfId="52724"/>
    <cellStyle name="40% - Accent1 3 5 2 3" xfId="13942"/>
    <cellStyle name="40% - Accent1 3 5 2 4" xfId="13943"/>
    <cellStyle name="40% - Accent1 3 5 3" xfId="13944"/>
    <cellStyle name="40% - Accent1 3 5 3 2" xfId="13945"/>
    <cellStyle name="40% - Accent1 3 5 3 2 2" xfId="13946"/>
    <cellStyle name="40% - Accent1 3 5 3 2 3" xfId="52725"/>
    <cellStyle name="40% - Accent1 3 5 3 3" xfId="13947"/>
    <cellStyle name="40% - Accent1 3 5 3 4" xfId="13948"/>
    <cellStyle name="40% - Accent1 3 5 4" xfId="13949"/>
    <cellStyle name="40% - Accent1 3 5 4 2" xfId="13950"/>
    <cellStyle name="40% - Accent1 3 5 4 3" xfId="52726"/>
    <cellStyle name="40% - Accent1 3 5 5" xfId="13951"/>
    <cellStyle name="40% - Accent1 3 5 6" xfId="13952"/>
    <cellStyle name="40% - Accent1 3 6" xfId="13953"/>
    <cellStyle name="40% - Accent1 3 6 2" xfId="13954"/>
    <cellStyle name="40% - Accent1 3 6 2 2" xfId="13955"/>
    <cellStyle name="40% - Accent1 3 6 2 2 2" xfId="13956"/>
    <cellStyle name="40% - Accent1 3 6 2 2 3" xfId="52727"/>
    <cellStyle name="40% - Accent1 3 6 2 3" xfId="13957"/>
    <cellStyle name="40% - Accent1 3 6 2 4" xfId="13958"/>
    <cellStyle name="40% - Accent1 3 6 3" xfId="13959"/>
    <cellStyle name="40% - Accent1 3 6 3 2" xfId="13960"/>
    <cellStyle name="40% - Accent1 3 6 3 3" xfId="52728"/>
    <cellStyle name="40% - Accent1 3 6 4" xfId="13961"/>
    <cellStyle name="40% - Accent1 3 6 5" xfId="13962"/>
    <cellStyle name="40% - Accent1 3 7" xfId="13963"/>
    <cellStyle name="40% - Accent1 3 7 2" xfId="13964"/>
    <cellStyle name="40% - Accent1 3 7 2 2" xfId="13965"/>
    <cellStyle name="40% - Accent1 3 7 2 3" xfId="52729"/>
    <cellStyle name="40% - Accent1 3 7 3" xfId="13966"/>
    <cellStyle name="40% - Accent1 3 7 4" xfId="13967"/>
    <cellStyle name="40% - Accent1 3 8" xfId="13968"/>
    <cellStyle name="40% - Accent1 3 8 2" xfId="13969"/>
    <cellStyle name="40% - Accent1 3 8 2 2" xfId="13970"/>
    <cellStyle name="40% - Accent1 3 8 2 3" xfId="52730"/>
    <cellStyle name="40% - Accent1 3 8 3" xfId="13971"/>
    <cellStyle name="40% - Accent1 3 8 4" xfId="13972"/>
    <cellStyle name="40% - Accent1 3 9" xfId="13973"/>
    <cellStyle name="40% - Accent1 3 9 2" xfId="13974"/>
    <cellStyle name="40% - Accent1 3 9 3" xfId="52731"/>
    <cellStyle name="40% - Accent1 4" xfId="13975"/>
    <cellStyle name="40% - Accent1 4 10" xfId="13976"/>
    <cellStyle name="40% - Accent1 4 11" xfId="13977"/>
    <cellStyle name="40% - Accent1 4 12" xfId="60182"/>
    <cellStyle name="40% - Accent1 4 2" xfId="13978"/>
    <cellStyle name="40% - Accent1 4 2 10" xfId="13979"/>
    <cellStyle name="40% - Accent1 4 2 11" xfId="60365"/>
    <cellStyle name="40% - Accent1 4 2 2" xfId="13980"/>
    <cellStyle name="40% - Accent1 4 2 2 2" xfId="13981"/>
    <cellStyle name="40% - Accent1 4 2 2 2 2" xfId="13982"/>
    <cellStyle name="40% - Accent1 4 2 2 2 2 2" xfId="13983"/>
    <cellStyle name="40% - Accent1 4 2 2 2 2 2 2" xfId="13984"/>
    <cellStyle name="40% - Accent1 4 2 2 2 2 2 2 2" xfId="13985"/>
    <cellStyle name="40% - Accent1 4 2 2 2 2 2 2 3" xfId="52732"/>
    <cellStyle name="40% - Accent1 4 2 2 2 2 2 3" xfId="13986"/>
    <cellStyle name="40% - Accent1 4 2 2 2 2 2 4" xfId="13987"/>
    <cellStyle name="40% - Accent1 4 2 2 2 2 3" xfId="13988"/>
    <cellStyle name="40% - Accent1 4 2 2 2 2 3 2" xfId="13989"/>
    <cellStyle name="40% - Accent1 4 2 2 2 2 3 2 2" xfId="13990"/>
    <cellStyle name="40% - Accent1 4 2 2 2 2 3 2 3" xfId="52733"/>
    <cellStyle name="40% - Accent1 4 2 2 2 2 3 3" xfId="13991"/>
    <cellStyle name="40% - Accent1 4 2 2 2 2 3 4" xfId="13992"/>
    <cellStyle name="40% - Accent1 4 2 2 2 2 4" xfId="13993"/>
    <cellStyle name="40% - Accent1 4 2 2 2 2 4 2" xfId="13994"/>
    <cellStyle name="40% - Accent1 4 2 2 2 2 4 3" xfId="52734"/>
    <cellStyle name="40% - Accent1 4 2 2 2 2 5" xfId="13995"/>
    <cellStyle name="40% - Accent1 4 2 2 2 2 6" xfId="13996"/>
    <cellStyle name="40% - Accent1 4 2 2 2 3" xfId="13997"/>
    <cellStyle name="40% - Accent1 4 2 2 2 3 2" xfId="13998"/>
    <cellStyle name="40% - Accent1 4 2 2 2 3 2 2" xfId="13999"/>
    <cellStyle name="40% - Accent1 4 2 2 2 3 2 3" xfId="52735"/>
    <cellStyle name="40% - Accent1 4 2 2 2 3 3" xfId="14000"/>
    <cellStyle name="40% - Accent1 4 2 2 2 3 4" xfId="14001"/>
    <cellStyle name="40% - Accent1 4 2 2 2 4" xfId="14002"/>
    <cellStyle name="40% - Accent1 4 2 2 2 4 2" xfId="14003"/>
    <cellStyle name="40% - Accent1 4 2 2 2 4 2 2" xfId="14004"/>
    <cellStyle name="40% - Accent1 4 2 2 2 4 2 3" xfId="52736"/>
    <cellStyle name="40% - Accent1 4 2 2 2 4 3" xfId="14005"/>
    <cellStyle name="40% - Accent1 4 2 2 2 4 4" xfId="14006"/>
    <cellStyle name="40% - Accent1 4 2 2 2 5" xfId="14007"/>
    <cellStyle name="40% - Accent1 4 2 2 2 5 2" xfId="14008"/>
    <cellStyle name="40% - Accent1 4 2 2 2 5 3" xfId="52737"/>
    <cellStyle name="40% - Accent1 4 2 2 2 6" xfId="14009"/>
    <cellStyle name="40% - Accent1 4 2 2 2 7" xfId="14010"/>
    <cellStyle name="40% - Accent1 4 2 2 3" xfId="14011"/>
    <cellStyle name="40% - Accent1 4 2 2 3 2" xfId="14012"/>
    <cellStyle name="40% - Accent1 4 2 2 3 2 2" xfId="14013"/>
    <cellStyle name="40% - Accent1 4 2 2 3 2 2 2" xfId="14014"/>
    <cellStyle name="40% - Accent1 4 2 2 3 2 2 3" xfId="52738"/>
    <cellStyle name="40% - Accent1 4 2 2 3 2 3" xfId="14015"/>
    <cellStyle name="40% - Accent1 4 2 2 3 2 4" xfId="14016"/>
    <cellStyle name="40% - Accent1 4 2 2 3 3" xfId="14017"/>
    <cellStyle name="40% - Accent1 4 2 2 3 3 2" xfId="14018"/>
    <cellStyle name="40% - Accent1 4 2 2 3 3 2 2" xfId="14019"/>
    <cellStyle name="40% - Accent1 4 2 2 3 3 2 3" xfId="52739"/>
    <cellStyle name="40% - Accent1 4 2 2 3 3 3" xfId="14020"/>
    <cellStyle name="40% - Accent1 4 2 2 3 3 4" xfId="14021"/>
    <cellStyle name="40% - Accent1 4 2 2 3 4" xfId="14022"/>
    <cellStyle name="40% - Accent1 4 2 2 3 4 2" xfId="14023"/>
    <cellStyle name="40% - Accent1 4 2 2 3 4 3" xfId="52740"/>
    <cellStyle name="40% - Accent1 4 2 2 3 5" xfId="14024"/>
    <cellStyle name="40% - Accent1 4 2 2 3 6" xfId="14025"/>
    <cellStyle name="40% - Accent1 4 2 2 4" xfId="14026"/>
    <cellStyle name="40% - Accent1 4 2 2 4 2" xfId="14027"/>
    <cellStyle name="40% - Accent1 4 2 2 4 2 2" xfId="14028"/>
    <cellStyle name="40% - Accent1 4 2 2 4 2 3" xfId="52741"/>
    <cellStyle name="40% - Accent1 4 2 2 4 3" xfId="14029"/>
    <cellStyle name="40% - Accent1 4 2 2 4 4" xfId="14030"/>
    <cellStyle name="40% - Accent1 4 2 2 5" xfId="14031"/>
    <cellStyle name="40% - Accent1 4 2 2 5 2" xfId="14032"/>
    <cellStyle name="40% - Accent1 4 2 2 5 2 2" xfId="14033"/>
    <cellStyle name="40% - Accent1 4 2 2 5 2 3" xfId="52742"/>
    <cellStyle name="40% - Accent1 4 2 2 5 3" xfId="14034"/>
    <cellStyle name="40% - Accent1 4 2 2 5 4" xfId="14035"/>
    <cellStyle name="40% - Accent1 4 2 2 6" xfId="14036"/>
    <cellStyle name="40% - Accent1 4 2 2 6 2" xfId="14037"/>
    <cellStyle name="40% - Accent1 4 2 2 6 3" xfId="52743"/>
    <cellStyle name="40% - Accent1 4 2 2 7" xfId="14038"/>
    <cellStyle name="40% - Accent1 4 2 2 8" xfId="14039"/>
    <cellStyle name="40% - Accent1 4 2 2 9" xfId="60733"/>
    <cellStyle name="40% - Accent1 4 2 3" xfId="14040"/>
    <cellStyle name="40% - Accent1 4 2 3 2" xfId="14041"/>
    <cellStyle name="40% - Accent1 4 2 3 2 2" xfId="14042"/>
    <cellStyle name="40% - Accent1 4 2 3 2 2 2" xfId="14043"/>
    <cellStyle name="40% - Accent1 4 2 3 2 2 2 2" xfId="14044"/>
    <cellStyle name="40% - Accent1 4 2 3 2 2 2 3" xfId="52744"/>
    <cellStyle name="40% - Accent1 4 2 3 2 2 3" xfId="14045"/>
    <cellStyle name="40% - Accent1 4 2 3 2 2 4" xfId="14046"/>
    <cellStyle name="40% - Accent1 4 2 3 2 3" xfId="14047"/>
    <cellStyle name="40% - Accent1 4 2 3 2 3 2" xfId="14048"/>
    <cellStyle name="40% - Accent1 4 2 3 2 3 2 2" xfId="14049"/>
    <cellStyle name="40% - Accent1 4 2 3 2 3 2 3" xfId="52745"/>
    <cellStyle name="40% - Accent1 4 2 3 2 3 3" xfId="14050"/>
    <cellStyle name="40% - Accent1 4 2 3 2 3 4" xfId="14051"/>
    <cellStyle name="40% - Accent1 4 2 3 2 4" xfId="14052"/>
    <cellStyle name="40% - Accent1 4 2 3 2 4 2" xfId="14053"/>
    <cellStyle name="40% - Accent1 4 2 3 2 4 3" xfId="52746"/>
    <cellStyle name="40% - Accent1 4 2 3 2 5" xfId="14054"/>
    <cellStyle name="40% - Accent1 4 2 3 2 6" xfId="14055"/>
    <cellStyle name="40% - Accent1 4 2 3 3" xfId="14056"/>
    <cellStyle name="40% - Accent1 4 2 3 3 2" xfId="14057"/>
    <cellStyle name="40% - Accent1 4 2 3 3 2 2" xfId="14058"/>
    <cellStyle name="40% - Accent1 4 2 3 3 2 3" xfId="52747"/>
    <cellStyle name="40% - Accent1 4 2 3 3 3" xfId="14059"/>
    <cellStyle name="40% - Accent1 4 2 3 3 4" xfId="14060"/>
    <cellStyle name="40% - Accent1 4 2 3 4" xfId="14061"/>
    <cellStyle name="40% - Accent1 4 2 3 4 2" xfId="14062"/>
    <cellStyle name="40% - Accent1 4 2 3 4 2 2" xfId="14063"/>
    <cellStyle name="40% - Accent1 4 2 3 4 2 3" xfId="52748"/>
    <cellStyle name="40% - Accent1 4 2 3 4 3" xfId="14064"/>
    <cellStyle name="40% - Accent1 4 2 3 4 4" xfId="14065"/>
    <cellStyle name="40% - Accent1 4 2 3 5" xfId="14066"/>
    <cellStyle name="40% - Accent1 4 2 3 5 2" xfId="14067"/>
    <cellStyle name="40% - Accent1 4 2 3 5 3" xfId="52749"/>
    <cellStyle name="40% - Accent1 4 2 3 6" xfId="14068"/>
    <cellStyle name="40% - Accent1 4 2 3 7" xfId="14069"/>
    <cellStyle name="40% - Accent1 4 2 4" xfId="14070"/>
    <cellStyle name="40% - Accent1 4 2 4 2" xfId="14071"/>
    <cellStyle name="40% - Accent1 4 2 4 2 2" xfId="14072"/>
    <cellStyle name="40% - Accent1 4 2 4 2 2 2" xfId="14073"/>
    <cellStyle name="40% - Accent1 4 2 4 2 2 3" xfId="52750"/>
    <cellStyle name="40% - Accent1 4 2 4 2 3" xfId="14074"/>
    <cellStyle name="40% - Accent1 4 2 4 2 4" xfId="14075"/>
    <cellStyle name="40% - Accent1 4 2 4 3" xfId="14076"/>
    <cellStyle name="40% - Accent1 4 2 4 3 2" xfId="14077"/>
    <cellStyle name="40% - Accent1 4 2 4 3 2 2" xfId="14078"/>
    <cellStyle name="40% - Accent1 4 2 4 3 2 3" xfId="52751"/>
    <cellStyle name="40% - Accent1 4 2 4 3 3" xfId="14079"/>
    <cellStyle name="40% - Accent1 4 2 4 3 4" xfId="14080"/>
    <cellStyle name="40% - Accent1 4 2 4 4" xfId="14081"/>
    <cellStyle name="40% - Accent1 4 2 4 4 2" xfId="14082"/>
    <cellStyle name="40% - Accent1 4 2 4 4 3" xfId="52752"/>
    <cellStyle name="40% - Accent1 4 2 4 5" xfId="14083"/>
    <cellStyle name="40% - Accent1 4 2 4 6" xfId="14084"/>
    <cellStyle name="40% - Accent1 4 2 5" xfId="14085"/>
    <cellStyle name="40% - Accent1 4 2 5 2" xfId="14086"/>
    <cellStyle name="40% - Accent1 4 2 5 2 2" xfId="14087"/>
    <cellStyle name="40% - Accent1 4 2 5 2 2 2" xfId="14088"/>
    <cellStyle name="40% - Accent1 4 2 5 2 2 3" xfId="52753"/>
    <cellStyle name="40% - Accent1 4 2 5 2 3" xfId="14089"/>
    <cellStyle name="40% - Accent1 4 2 5 2 4" xfId="14090"/>
    <cellStyle name="40% - Accent1 4 2 5 3" xfId="14091"/>
    <cellStyle name="40% - Accent1 4 2 5 3 2" xfId="14092"/>
    <cellStyle name="40% - Accent1 4 2 5 3 3" xfId="52754"/>
    <cellStyle name="40% - Accent1 4 2 5 4" xfId="14093"/>
    <cellStyle name="40% - Accent1 4 2 5 5" xfId="14094"/>
    <cellStyle name="40% - Accent1 4 2 6" xfId="14095"/>
    <cellStyle name="40% - Accent1 4 2 6 2" xfId="14096"/>
    <cellStyle name="40% - Accent1 4 2 6 2 2" xfId="14097"/>
    <cellStyle name="40% - Accent1 4 2 6 2 3" xfId="52755"/>
    <cellStyle name="40% - Accent1 4 2 6 3" xfId="14098"/>
    <cellStyle name="40% - Accent1 4 2 6 4" xfId="14099"/>
    <cellStyle name="40% - Accent1 4 2 7" xfId="14100"/>
    <cellStyle name="40% - Accent1 4 2 7 2" xfId="14101"/>
    <cellStyle name="40% - Accent1 4 2 7 2 2" xfId="14102"/>
    <cellStyle name="40% - Accent1 4 2 7 2 3" xfId="52756"/>
    <cellStyle name="40% - Accent1 4 2 7 3" xfId="14103"/>
    <cellStyle name="40% - Accent1 4 2 7 4" xfId="14104"/>
    <cellStyle name="40% - Accent1 4 2 8" xfId="14105"/>
    <cellStyle name="40% - Accent1 4 2 8 2" xfId="14106"/>
    <cellStyle name="40% - Accent1 4 2 8 3" xfId="52757"/>
    <cellStyle name="40% - Accent1 4 2 9" xfId="14107"/>
    <cellStyle name="40% - Accent1 4 3" xfId="14108"/>
    <cellStyle name="40% - Accent1 4 3 2" xfId="14109"/>
    <cellStyle name="40% - Accent1 4 3 2 2" xfId="14110"/>
    <cellStyle name="40% - Accent1 4 3 2 2 2" xfId="14111"/>
    <cellStyle name="40% - Accent1 4 3 2 2 2 2" xfId="14112"/>
    <cellStyle name="40% - Accent1 4 3 2 2 2 2 2" xfId="14113"/>
    <cellStyle name="40% - Accent1 4 3 2 2 2 2 3" xfId="52758"/>
    <cellStyle name="40% - Accent1 4 3 2 2 2 3" xfId="14114"/>
    <cellStyle name="40% - Accent1 4 3 2 2 2 4" xfId="14115"/>
    <cellStyle name="40% - Accent1 4 3 2 2 3" xfId="14116"/>
    <cellStyle name="40% - Accent1 4 3 2 2 3 2" xfId="14117"/>
    <cellStyle name="40% - Accent1 4 3 2 2 3 2 2" xfId="14118"/>
    <cellStyle name="40% - Accent1 4 3 2 2 3 2 3" xfId="52759"/>
    <cellStyle name="40% - Accent1 4 3 2 2 3 3" xfId="14119"/>
    <cellStyle name="40% - Accent1 4 3 2 2 3 4" xfId="14120"/>
    <cellStyle name="40% - Accent1 4 3 2 2 4" xfId="14121"/>
    <cellStyle name="40% - Accent1 4 3 2 2 4 2" xfId="14122"/>
    <cellStyle name="40% - Accent1 4 3 2 2 4 3" xfId="52760"/>
    <cellStyle name="40% - Accent1 4 3 2 2 5" xfId="14123"/>
    <cellStyle name="40% - Accent1 4 3 2 2 6" xfId="14124"/>
    <cellStyle name="40% - Accent1 4 3 2 3" xfId="14125"/>
    <cellStyle name="40% - Accent1 4 3 2 3 2" xfId="14126"/>
    <cellStyle name="40% - Accent1 4 3 2 3 2 2" xfId="14127"/>
    <cellStyle name="40% - Accent1 4 3 2 3 2 3" xfId="52761"/>
    <cellStyle name="40% - Accent1 4 3 2 3 3" xfId="14128"/>
    <cellStyle name="40% - Accent1 4 3 2 3 4" xfId="14129"/>
    <cellStyle name="40% - Accent1 4 3 2 4" xfId="14130"/>
    <cellStyle name="40% - Accent1 4 3 2 4 2" xfId="14131"/>
    <cellStyle name="40% - Accent1 4 3 2 4 2 2" xfId="14132"/>
    <cellStyle name="40% - Accent1 4 3 2 4 2 3" xfId="52762"/>
    <cellStyle name="40% - Accent1 4 3 2 4 3" xfId="14133"/>
    <cellStyle name="40% - Accent1 4 3 2 4 4" xfId="14134"/>
    <cellStyle name="40% - Accent1 4 3 2 5" xfId="14135"/>
    <cellStyle name="40% - Accent1 4 3 2 5 2" xfId="14136"/>
    <cellStyle name="40% - Accent1 4 3 2 5 3" xfId="52763"/>
    <cellStyle name="40% - Accent1 4 3 2 6" xfId="14137"/>
    <cellStyle name="40% - Accent1 4 3 2 7" xfId="14138"/>
    <cellStyle name="40% - Accent1 4 3 3" xfId="14139"/>
    <cellStyle name="40% - Accent1 4 3 3 2" xfId="14140"/>
    <cellStyle name="40% - Accent1 4 3 3 2 2" xfId="14141"/>
    <cellStyle name="40% - Accent1 4 3 3 2 2 2" xfId="14142"/>
    <cellStyle name="40% - Accent1 4 3 3 2 2 3" xfId="52764"/>
    <cellStyle name="40% - Accent1 4 3 3 2 3" xfId="14143"/>
    <cellStyle name="40% - Accent1 4 3 3 2 4" xfId="14144"/>
    <cellStyle name="40% - Accent1 4 3 3 3" xfId="14145"/>
    <cellStyle name="40% - Accent1 4 3 3 3 2" xfId="14146"/>
    <cellStyle name="40% - Accent1 4 3 3 3 2 2" xfId="14147"/>
    <cellStyle name="40% - Accent1 4 3 3 3 2 3" xfId="52765"/>
    <cellStyle name="40% - Accent1 4 3 3 3 3" xfId="14148"/>
    <cellStyle name="40% - Accent1 4 3 3 3 4" xfId="14149"/>
    <cellStyle name="40% - Accent1 4 3 3 4" xfId="14150"/>
    <cellStyle name="40% - Accent1 4 3 3 4 2" xfId="14151"/>
    <cellStyle name="40% - Accent1 4 3 3 4 3" xfId="52766"/>
    <cellStyle name="40% - Accent1 4 3 3 5" xfId="14152"/>
    <cellStyle name="40% - Accent1 4 3 3 6" xfId="14153"/>
    <cellStyle name="40% - Accent1 4 3 4" xfId="14154"/>
    <cellStyle name="40% - Accent1 4 3 4 2" xfId="14155"/>
    <cellStyle name="40% - Accent1 4 3 4 2 2" xfId="14156"/>
    <cellStyle name="40% - Accent1 4 3 4 2 3" xfId="52767"/>
    <cellStyle name="40% - Accent1 4 3 4 3" xfId="14157"/>
    <cellStyle name="40% - Accent1 4 3 4 4" xfId="14158"/>
    <cellStyle name="40% - Accent1 4 3 5" xfId="14159"/>
    <cellStyle name="40% - Accent1 4 3 5 2" xfId="14160"/>
    <cellStyle name="40% - Accent1 4 3 5 2 2" xfId="14161"/>
    <cellStyle name="40% - Accent1 4 3 5 2 3" xfId="52768"/>
    <cellStyle name="40% - Accent1 4 3 5 3" xfId="14162"/>
    <cellStyle name="40% - Accent1 4 3 5 4" xfId="14163"/>
    <cellStyle name="40% - Accent1 4 3 6" xfId="14164"/>
    <cellStyle name="40% - Accent1 4 3 6 2" xfId="14165"/>
    <cellStyle name="40% - Accent1 4 3 6 3" xfId="52769"/>
    <cellStyle name="40% - Accent1 4 3 7" xfId="14166"/>
    <cellStyle name="40% - Accent1 4 3 8" xfId="14167"/>
    <cellStyle name="40% - Accent1 4 3 9" xfId="60550"/>
    <cellStyle name="40% - Accent1 4 4" xfId="14168"/>
    <cellStyle name="40% - Accent1 4 4 2" xfId="14169"/>
    <cellStyle name="40% - Accent1 4 4 2 2" xfId="14170"/>
    <cellStyle name="40% - Accent1 4 4 2 2 2" xfId="14171"/>
    <cellStyle name="40% - Accent1 4 4 2 2 2 2" xfId="14172"/>
    <cellStyle name="40% - Accent1 4 4 2 2 2 3" xfId="52770"/>
    <cellStyle name="40% - Accent1 4 4 2 2 3" xfId="14173"/>
    <cellStyle name="40% - Accent1 4 4 2 2 4" xfId="14174"/>
    <cellStyle name="40% - Accent1 4 4 2 3" xfId="14175"/>
    <cellStyle name="40% - Accent1 4 4 2 3 2" xfId="14176"/>
    <cellStyle name="40% - Accent1 4 4 2 3 2 2" xfId="14177"/>
    <cellStyle name="40% - Accent1 4 4 2 3 2 3" xfId="52771"/>
    <cellStyle name="40% - Accent1 4 4 2 3 3" xfId="14178"/>
    <cellStyle name="40% - Accent1 4 4 2 3 4" xfId="14179"/>
    <cellStyle name="40% - Accent1 4 4 2 4" xfId="14180"/>
    <cellStyle name="40% - Accent1 4 4 2 4 2" xfId="14181"/>
    <cellStyle name="40% - Accent1 4 4 2 4 3" xfId="52772"/>
    <cellStyle name="40% - Accent1 4 4 2 5" xfId="14182"/>
    <cellStyle name="40% - Accent1 4 4 2 6" xfId="14183"/>
    <cellStyle name="40% - Accent1 4 4 3" xfId="14184"/>
    <cellStyle name="40% - Accent1 4 4 3 2" xfId="14185"/>
    <cellStyle name="40% - Accent1 4 4 3 2 2" xfId="14186"/>
    <cellStyle name="40% - Accent1 4 4 3 2 3" xfId="52773"/>
    <cellStyle name="40% - Accent1 4 4 3 3" xfId="14187"/>
    <cellStyle name="40% - Accent1 4 4 3 4" xfId="14188"/>
    <cellStyle name="40% - Accent1 4 4 4" xfId="14189"/>
    <cellStyle name="40% - Accent1 4 4 4 2" xfId="14190"/>
    <cellStyle name="40% - Accent1 4 4 4 2 2" xfId="14191"/>
    <cellStyle name="40% - Accent1 4 4 4 2 3" xfId="52774"/>
    <cellStyle name="40% - Accent1 4 4 4 3" xfId="14192"/>
    <cellStyle name="40% - Accent1 4 4 4 4" xfId="14193"/>
    <cellStyle name="40% - Accent1 4 4 5" xfId="14194"/>
    <cellStyle name="40% - Accent1 4 4 5 2" xfId="14195"/>
    <cellStyle name="40% - Accent1 4 4 5 3" xfId="52775"/>
    <cellStyle name="40% - Accent1 4 4 6" xfId="14196"/>
    <cellStyle name="40% - Accent1 4 4 7" xfId="14197"/>
    <cellStyle name="40% - Accent1 4 5" xfId="14198"/>
    <cellStyle name="40% - Accent1 4 5 2" xfId="14199"/>
    <cellStyle name="40% - Accent1 4 5 2 2" xfId="14200"/>
    <cellStyle name="40% - Accent1 4 5 2 2 2" xfId="14201"/>
    <cellStyle name="40% - Accent1 4 5 2 2 3" xfId="52776"/>
    <cellStyle name="40% - Accent1 4 5 2 3" xfId="14202"/>
    <cellStyle name="40% - Accent1 4 5 2 4" xfId="14203"/>
    <cellStyle name="40% - Accent1 4 5 3" xfId="14204"/>
    <cellStyle name="40% - Accent1 4 5 3 2" xfId="14205"/>
    <cellStyle name="40% - Accent1 4 5 3 2 2" xfId="14206"/>
    <cellStyle name="40% - Accent1 4 5 3 2 3" xfId="52777"/>
    <cellStyle name="40% - Accent1 4 5 3 3" xfId="14207"/>
    <cellStyle name="40% - Accent1 4 5 3 4" xfId="14208"/>
    <cellStyle name="40% - Accent1 4 5 4" xfId="14209"/>
    <cellStyle name="40% - Accent1 4 5 4 2" xfId="14210"/>
    <cellStyle name="40% - Accent1 4 5 4 3" xfId="52778"/>
    <cellStyle name="40% - Accent1 4 5 5" xfId="14211"/>
    <cellStyle name="40% - Accent1 4 5 6" xfId="14212"/>
    <cellStyle name="40% - Accent1 4 6" xfId="14213"/>
    <cellStyle name="40% - Accent1 4 6 2" xfId="14214"/>
    <cellStyle name="40% - Accent1 4 6 2 2" xfId="14215"/>
    <cellStyle name="40% - Accent1 4 6 2 2 2" xfId="14216"/>
    <cellStyle name="40% - Accent1 4 6 2 2 3" xfId="52779"/>
    <cellStyle name="40% - Accent1 4 6 2 3" xfId="14217"/>
    <cellStyle name="40% - Accent1 4 6 2 4" xfId="14218"/>
    <cellStyle name="40% - Accent1 4 6 3" xfId="14219"/>
    <cellStyle name="40% - Accent1 4 6 3 2" xfId="14220"/>
    <cellStyle name="40% - Accent1 4 6 3 3" xfId="52780"/>
    <cellStyle name="40% - Accent1 4 6 4" xfId="14221"/>
    <cellStyle name="40% - Accent1 4 6 5" xfId="14222"/>
    <cellStyle name="40% - Accent1 4 7" xfId="14223"/>
    <cellStyle name="40% - Accent1 4 7 2" xfId="14224"/>
    <cellStyle name="40% - Accent1 4 7 2 2" xfId="14225"/>
    <cellStyle name="40% - Accent1 4 7 2 3" xfId="52781"/>
    <cellStyle name="40% - Accent1 4 7 3" xfId="14226"/>
    <cellStyle name="40% - Accent1 4 7 4" xfId="14227"/>
    <cellStyle name="40% - Accent1 4 8" xfId="14228"/>
    <cellStyle name="40% - Accent1 4 8 2" xfId="14229"/>
    <cellStyle name="40% - Accent1 4 8 2 2" xfId="14230"/>
    <cellStyle name="40% - Accent1 4 8 2 3" xfId="52782"/>
    <cellStyle name="40% - Accent1 4 8 3" xfId="14231"/>
    <cellStyle name="40% - Accent1 4 8 4" xfId="14232"/>
    <cellStyle name="40% - Accent1 4 9" xfId="14233"/>
    <cellStyle name="40% - Accent1 4 9 2" xfId="14234"/>
    <cellStyle name="40% - Accent1 4 9 3" xfId="52783"/>
    <cellStyle name="40% - Accent1 5" xfId="14235"/>
    <cellStyle name="40% - Accent1 5 10" xfId="14236"/>
    <cellStyle name="40% - Accent1 5 11" xfId="60196"/>
    <cellStyle name="40% - Accent1 5 2" xfId="14237"/>
    <cellStyle name="40% - Accent1 5 2 2" xfId="14238"/>
    <cellStyle name="40% - Accent1 5 2 2 2" xfId="14239"/>
    <cellStyle name="40% - Accent1 5 2 2 2 2" xfId="14240"/>
    <cellStyle name="40% - Accent1 5 2 2 2 2 2" xfId="14241"/>
    <cellStyle name="40% - Accent1 5 2 2 2 2 2 2" xfId="14242"/>
    <cellStyle name="40% - Accent1 5 2 2 2 2 2 3" xfId="52784"/>
    <cellStyle name="40% - Accent1 5 2 2 2 2 3" xfId="14243"/>
    <cellStyle name="40% - Accent1 5 2 2 2 2 4" xfId="14244"/>
    <cellStyle name="40% - Accent1 5 2 2 2 3" xfId="14245"/>
    <cellStyle name="40% - Accent1 5 2 2 2 3 2" xfId="14246"/>
    <cellStyle name="40% - Accent1 5 2 2 2 3 2 2" xfId="14247"/>
    <cellStyle name="40% - Accent1 5 2 2 2 3 2 3" xfId="52785"/>
    <cellStyle name="40% - Accent1 5 2 2 2 3 3" xfId="14248"/>
    <cellStyle name="40% - Accent1 5 2 2 2 3 4" xfId="14249"/>
    <cellStyle name="40% - Accent1 5 2 2 2 4" xfId="14250"/>
    <cellStyle name="40% - Accent1 5 2 2 2 4 2" xfId="14251"/>
    <cellStyle name="40% - Accent1 5 2 2 2 4 3" xfId="52786"/>
    <cellStyle name="40% - Accent1 5 2 2 2 5" xfId="14252"/>
    <cellStyle name="40% - Accent1 5 2 2 2 6" xfId="14253"/>
    <cellStyle name="40% - Accent1 5 2 2 3" xfId="14254"/>
    <cellStyle name="40% - Accent1 5 2 2 3 2" xfId="14255"/>
    <cellStyle name="40% - Accent1 5 2 2 3 2 2" xfId="14256"/>
    <cellStyle name="40% - Accent1 5 2 2 3 2 3" xfId="52787"/>
    <cellStyle name="40% - Accent1 5 2 2 3 3" xfId="14257"/>
    <cellStyle name="40% - Accent1 5 2 2 3 4" xfId="14258"/>
    <cellStyle name="40% - Accent1 5 2 2 4" xfId="14259"/>
    <cellStyle name="40% - Accent1 5 2 2 4 2" xfId="14260"/>
    <cellStyle name="40% - Accent1 5 2 2 4 2 2" xfId="14261"/>
    <cellStyle name="40% - Accent1 5 2 2 4 2 3" xfId="52788"/>
    <cellStyle name="40% - Accent1 5 2 2 4 3" xfId="14262"/>
    <cellStyle name="40% - Accent1 5 2 2 4 4" xfId="14263"/>
    <cellStyle name="40% - Accent1 5 2 2 5" xfId="14264"/>
    <cellStyle name="40% - Accent1 5 2 2 5 2" xfId="14265"/>
    <cellStyle name="40% - Accent1 5 2 2 5 3" xfId="52789"/>
    <cellStyle name="40% - Accent1 5 2 2 6" xfId="14266"/>
    <cellStyle name="40% - Accent1 5 2 2 7" xfId="14267"/>
    <cellStyle name="40% - Accent1 5 2 2 8" xfId="60747"/>
    <cellStyle name="40% - Accent1 5 2 3" xfId="14268"/>
    <cellStyle name="40% - Accent1 5 2 3 2" xfId="14269"/>
    <cellStyle name="40% - Accent1 5 2 3 2 2" xfId="14270"/>
    <cellStyle name="40% - Accent1 5 2 3 2 2 2" xfId="14271"/>
    <cellStyle name="40% - Accent1 5 2 3 2 2 3" xfId="52790"/>
    <cellStyle name="40% - Accent1 5 2 3 2 3" xfId="14272"/>
    <cellStyle name="40% - Accent1 5 2 3 2 4" xfId="14273"/>
    <cellStyle name="40% - Accent1 5 2 3 3" xfId="14274"/>
    <cellStyle name="40% - Accent1 5 2 3 3 2" xfId="14275"/>
    <cellStyle name="40% - Accent1 5 2 3 3 2 2" xfId="14276"/>
    <cellStyle name="40% - Accent1 5 2 3 3 2 3" xfId="52791"/>
    <cellStyle name="40% - Accent1 5 2 3 3 3" xfId="14277"/>
    <cellStyle name="40% - Accent1 5 2 3 3 4" xfId="14278"/>
    <cellStyle name="40% - Accent1 5 2 3 4" xfId="14279"/>
    <cellStyle name="40% - Accent1 5 2 3 4 2" xfId="14280"/>
    <cellStyle name="40% - Accent1 5 2 3 4 3" xfId="52792"/>
    <cellStyle name="40% - Accent1 5 2 3 5" xfId="14281"/>
    <cellStyle name="40% - Accent1 5 2 3 6" xfId="14282"/>
    <cellStyle name="40% - Accent1 5 2 4" xfId="14283"/>
    <cellStyle name="40% - Accent1 5 2 4 2" xfId="14284"/>
    <cellStyle name="40% - Accent1 5 2 4 2 2" xfId="14285"/>
    <cellStyle name="40% - Accent1 5 2 4 2 3" xfId="52793"/>
    <cellStyle name="40% - Accent1 5 2 4 3" xfId="14286"/>
    <cellStyle name="40% - Accent1 5 2 4 4" xfId="14287"/>
    <cellStyle name="40% - Accent1 5 2 5" xfId="14288"/>
    <cellStyle name="40% - Accent1 5 2 5 2" xfId="14289"/>
    <cellStyle name="40% - Accent1 5 2 5 2 2" xfId="14290"/>
    <cellStyle name="40% - Accent1 5 2 5 2 3" xfId="52794"/>
    <cellStyle name="40% - Accent1 5 2 5 3" xfId="14291"/>
    <cellStyle name="40% - Accent1 5 2 5 4" xfId="14292"/>
    <cellStyle name="40% - Accent1 5 2 6" xfId="14293"/>
    <cellStyle name="40% - Accent1 5 2 6 2" xfId="14294"/>
    <cellStyle name="40% - Accent1 5 2 6 3" xfId="52795"/>
    <cellStyle name="40% - Accent1 5 2 7" xfId="14295"/>
    <cellStyle name="40% - Accent1 5 2 8" xfId="14296"/>
    <cellStyle name="40% - Accent1 5 2 9" xfId="60379"/>
    <cellStyle name="40% - Accent1 5 3" xfId="14297"/>
    <cellStyle name="40% - Accent1 5 3 2" xfId="14298"/>
    <cellStyle name="40% - Accent1 5 3 2 2" xfId="14299"/>
    <cellStyle name="40% - Accent1 5 3 2 2 2" xfId="14300"/>
    <cellStyle name="40% - Accent1 5 3 2 2 2 2" xfId="14301"/>
    <cellStyle name="40% - Accent1 5 3 2 2 2 3" xfId="52796"/>
    <cellStyle name="40% - Accent1 5 3 2 2 3" xfId="14302"/>
    <cellStyle name="40% - Accent1 5 3 2 2 4" xfId="14303"/>
    <cellStyle name="40% - Accent1 5 3 2 3" xfId="14304"/>
    <cellStyle name="40% - Accent1 5 3 2 3 2" xfId="14305"/>
    <cellStyle name="40% - Accent1 5 3 2 3 2 2" xfId="14306"/>
    <cellStyle name="40% - Accent1 5 3 2 3 2 3" xfId="52797"/>
    <cellStyle name="40% - Accent1 5 3 2 3 3" xfId="14307"/>
    <cellStyle name="40% - Accent1 5 3 2 3 4" xfId="14308"/>
    <cellStyle name="40% - Accent1 5 3 2 4" xfId="14309"/>
    <cellStyle name="40% - Accent1 5 3 2 4 2" xfId="14310"/>
    <cellStyle name="40% - Accent1 5 3 2 4 3" xfId="52798"/>
    <cellStyle name="40% - Accent1 5 3 2 5" xfId="14311"/>
    <cellStyle name="40% - Accent1 5 3 2 6" xfId="14312"/>
    <cellStyle name="40% - Accent1 5 3 3" xfId="14313"/>
    <cellStyle name="40% - Accent1 5 3 3 2" xfId="14314"/>
    <cellStyle name="40% - Accent1 5 3 3 2 2" xfId="14315"/>
    <cellStyle name="40% - Accent1 5 3 3 2 3" xfId="52799"/>
    <cellStyle name="40% - Accent1 5 3 3 3" xfId="14316"/>
    <cellStyle name="40% - Accent1 5 3 3 4" xfId="14317"/>
    <cellStyle name="40% - Accent1 5 3 4" xfId="14318"/>
    <cellStyle name="40% - Accent1 5 3 4 2" xfId="14319"/>
    <cellStyle name="40% - Accent1 5 3 4 2 2" xfId="14320"/>
    <cellStyle name="40% - Accent1 5 3 4 2 3" xfId="52800"/>
    <cellStyle name="40% - Accent1 5 3 4 3" xfId="14321"/>
    <cellStyle name="40% - Accent1 5 3 4 4" xfId="14322"/>
    <cellStyle name="40% - Accent1 5 3 5" xfId="14323"/>
    <cellStyle name="40% - Accent1 5 3 5 2" xfId="14324"/>
    <cellStyle name="40% - Accent1 5 3 5 3" xfId="52801"/>
    <cellStyle name="40% - Accent1 5 3 6" xfId="14325"/>
    <cellStyle name="40% - Accent1 5 3 7" xfId="14326"/>
    <cellStyle name="40% - Accent1 5 3 8" xfId="60564"/>
    <cellStyle name="40% - Accent1 5 4" xfId="14327"/>
    <cellStyle name="40% - Accent1 5 4 2" xfId="14328"/>
    <cellStyle name="40% - Accent1 5 4 2 2" xfId="14329"/>
    <cellStyle name="40% - Accent1 5 4 2 2 2" xfId="14330"/>
    <cellStyle name="40% - Accent1 5 4 2 2 3" xfId="52802"/>
    <cellStyle name="40% - Accent1 5 4 2 3" xfId="14331"/>
    <cellStyle name="40% - Accent1 5 4 2 4" xfId="14332"/>
    <cellStyle name="40% - Accent1 5 4 3" xfId="14333"/>
    <cellStyle name="40% - Accent1 5 4 3 2" xfId="14334"/>
    <cellStyle name="40% - Accent1 5 4 3 2 2" xfId="14335"/>
    <cellStyle name="40% - Accent1 5 4 3 2 3" xfId="52803"/>
    <cellStyle name="40% - Accent1 5 4 3 3" xfId="14336"/>
    <cellStyle name="40% - Accent1 5 4 3 4" xfId="14337"/>
    <cellStyle name="40% - Accent1 5 4 4" xfId="14338"/>
    <cellStyle name="40% - Accent1 5 4 4 2" xfId="14339"/>
    <cellStyle name="40% - Accent1 5 4 4 3" xfId="52804"/>
    <cellStyle name="40% - Accent1 5 4 5" xfId="14340"/>
    <cellStyle name="40% - Accent1 5 4 6" xfId="14341"/>
    <cellStyle name="40% - Accent1 5 5" xfId="14342"/>
    <cellStyle name="40% - Accent1 5 5 2" xfId="14343"/>
    <cellStyle name="40% - Accent1 5 5 2 2" xfId="14344"/>
    <cellStyle name="40% - Accent1 5 5 2 2 2" xfId="14345"/>
    <cellStyle name="40% - Accent1 5 5 2 2 3" xfId="52805"/>
    <cellStyle name="40% - Accent1 5 5 2 3" xfId="14346"/>
    <cellStyle name="40% - Accent1 5 5 2 4" xfId="14347"/>
    <cellStyle name="40% - Accent1 5 5 3" xfId="14348"/>
    <cellStyle name="40% - Accent1 5 5 3 2" xfId="14349"/>
    <cellStyle name="40% - Accent1 5 5 3 3" xfId="52806"/>
    <cellStyle name="40% - Accent1 5 5 4" xfId="14350"/>
    <cellStyle name="40% - Accent1 5 5 5" xfId="14351"/>
    <cellStyle name="40% - Accent1 5 6" xfId="14352"/>
    <cellStyle name="40% - Accent1 5 6 2" xfId="14353"/>
    <cellStyle name="40% - Accent1 5 6 2 2" xfId="14354"/>
    <cellStyle name="40% - Accent1 5 6 2 3" xfId="52807"/>
    <cellStyle name="40% - Accent1 5 6 3" xfId="14355"/>
    <cellStyle name="40% - Accent1 5 6 4" xfId="14356"/>
    <cellStyle name="40% - Accent1 5 7" xfId="14357"/>
    <cellStyle name="40% - Accent1 5 7 2" xfId="14358"/>
    <cellStyle name="40% - Accent1 5 7 2 2" xfId="14359"/>
    <cellStyle name="40% - Accent1 5 7 2 3" xfId="52808"/>
    <cellStyle name="40% - Accent1 5 7 3" xfId="14360"/>
    <cellStyle name="40% - Accent1 5 7 4" xfId="14361"/>
    <cellStyle name="40% - Accent1 5 8" xfId="14362"/>
    <cellStyle name="40% - Accent1 5 8 2" xfId="14363"/>
    <cellStyle name="40% - Accent1 5 8 3" xfId="52809"/>
    <cellStyle name="40% - Accent1 5 9" xfId="14364"/>
    <cellStyle name="40% - Accent1 6" xfId="14365"/>
    <cellStyle name="40% - Accent1 6 10" xfId="14366"/>
    <cellStyle name="40% - Accent1 6 11" xfId="60210"/>
    <cellStyle name="40% - Accent1 6 2" xfId="14367"/>
    <cellStyle name="40% - Accent1 6 2 2" xfId="14368"/>
    <cellStyle name="40% - Accent1 6 2 2 2" xfId="14369"/>
    <cellStyle name="40% - Accent1 6 2 2 2 2" xfId="14370"/>
    <cellStyle name="40% - Accent1 6 2 2 2 2 2" xfId="14371"/>
    <cellStyle name="40% - Accent1 6 2 2 2 2 2 2" xfId="14372"/>
    <cellStyle name="40% - Accent1 6 2 2 2 2 2 3" xfId="52810"/>
    <cellStyle name="40% - Accent1 6 2 2 2 2 3" xfId="14373"/>
    <cellStyle name="40% - Accent1 6 2 2 2 2 4" xfId="14374"/>
    <cellStyle name="40% - Accent1 6 2 2 2 3" xfId="14375"/>
    <cellStyle name="40% - Accent1 6 2 2 2 3 2" xfId="14376"/>
    <cellStyle name="40% - Accent1 6 2 2 2 3 2 2" xfId="14377"/>
    <cellStyle name="40% - Accent1 6 2 2 2 3 2 3" xfId="52811"/>
    <cellStyle name="40% - Accent1 6 2 2 2 3 3" xfId="14378"/>
    <cellStyle name="40% - Accent1 6 2 2 2 3 4" xfId="14379"/>
    <cellStyle name="40% - Accent1 6 2 2 2 4" xfId="14380"/>
    <cellStyle name="40% - Accent1 6 2 2 2 4 2" xfId="14381"/>
    <cellStyle name="40% - Accent1 6 2 2 2 4 3" xfId="52812"/>
    <cellStyle name="40% - Accent1 6 2 2 2 5" xfId="14382"/>
    <cellStyle name="40% - Accent1 6 2 2 2 6" xfId="14383"/>
    <cellStyle name="40% - Accent1 6 2 2 3" xfId="14384"/>
    <cellStyle name="40% - Accent1 6 2 2 3 2" xfId="14385"/>
    <cellStyle name="40% - Accent1 6 2 2 3 2 2" xfId="14386"/>
    <cellStyle name="40% - Accent1 6 2 2 3 2 3" xfId="52813"/>
    <cellStyle name="40% - Accent1 6 2 2 3 3" xfId="14387"/>
    <cellStyle name="40% - Accent1 6 2 2 3 4" xfId="14388"/>
    <cellStyle name="40% - Accent1 6 2 2 4" xfId="14389"/>
    <cellStyle name="40% - Accent1 6 2 2 4 2" xfId="14390"/>
    <cellStyle name="40% - Accent1 6 2 2 4 2 2" xfId="14391"/>
    <cellStyle name="40% - Accent1 6 2 2 4 2 3" xfId="52814"/>
    <cellStyle name="40% - Accent1 6 2 2 4 3" xfId="14392"/>
    <cellStyle name="40% - Accent1 6 2 2 4 4" xfId="14393"/>
    <cellStyle name="40% - Accent1 6 2 2 5" xfId="14394"/>
    <cellStyle name="40% - Accent1 6 2 2 5 2" xfId="14395"/>
    <cellStyle name="40% - Accent1 6 2 2 5 3" xfId="52815"/>
    <cellStyle name="40% - Accent1 6 2 2 6" xfId="14396"/>
    <cellStyle name="40% - Accent1 6 2 2 7" xfId="14397"/>
    <cellStyle name="40% - Accent1 6 2 2 8" xfId="60761"/>
    <cellStyle name="40% - Accent1 6 2 3" xfId="14398"/>
    <cellStyle name="40% - Accent1 6 2 3 2" xfId="14399"/>
    <cellStyle name="40% - Accent1 6 2 3 2 2" xfId="14400"/>
    <cellStyle name="40% - Accent1 6 2 3 2 2 2" xfId="14401"/>
    <cellStyle name="40% - Accent1 6 2 3 2 2 3" xfId="52816"/>
    <cellStyle name="40% - Accent1 6 2 3 2 3" xfId="14402"/>
    <cellStyle name="40% - Accent1 6 2 3 2 4" xfId="14403"/>
    <cellStyle name="40% - Accent1 6 2 3 3" xfId="14404"/>
    <cellStyle name="40% - Accent1 6 2 3 3 2" xfId="14405"/>
    <cellStyle name="40% - Accent1 6 2 3 3 2 2" xfId="14406"/>
    <cellStyle name="40% - Accent1 6 2 3 3 2 3" xfId="52817"/>
    <cellStyle name="40% - Accent1 6 2 3 3 3" xfId="14407"/>
    <cellStyle name="40% - Accent1 6 2 3 3 4" xfId="14408"/>
    <cellStyle name="40% - Accent1 6 2 3 4" xfId="14409"/>
    <cellStyle name="40% - Accent1 6 2 3 4 2" xfId="14410"/>
    <cellStyle name="40% - Accent1 6 2 3 4 3" xfId="52818"/>
    <cellStyle name="40% - Accent1 6 2 3 5" xfId="14411"/>
    <cellStyle name="40% - Accent1 6 2 3 6" xfId="14412"/>
    <cellStyle name="40% - Accent1 6 2 4" xfId="14413"/>
    <cellStyle name="40% - Accent1 6 2 4 2" xfId="14414"/>
    <cellStyle name="40% - Accent1 6 2 4 2 2" xfId="14415"/>
    <cellStyle name="40% - Accent1 6 2 4 2 3" xfId="52819"/>
    <cellStyle name="40% - Accent1 6 2 4 3" xfId="14416"/>
    <cellStyle name="40% - Accent1 6 2 4 4" xfId="14417"/>
    <cellStyle name="40% - Accent1 6 2 5" xfId="14418"/>
    <cellStyle name="40% - Accent1 6 2 5 2" xfId="14419"/>
    <cellStyle name="40% - Accent1 6 2 5 2 2" xfId="14420"/>
    <cellStyle name="40% - Accent1 6 2 5 2 3" xfId="52820"/>
    <cellStyle name="40% - Accent1 6 2 5 3" xfId="14421"/>
    <cellStyle name="40% - Accent1 6 2 5 4" xfId="14422"/>
    <cellStyle name="40% - Accent1 6 2 6" xfId="14423"/>
    <cellStyle name="40% - Accent1 6 2 6 2" xfId="14424"/>
    <cellStyle name="40% - Accent1 6 2 6 3" xfId="52821"/>
    <cellStyle name="40% - Accent1 6 2 7" xfId="14425"/>
    <cellStyle name="40% - Accent1 6 2 8" xfId="14426"/>
    <cellStyle name="40% - Accent1 6 2 9" xfId="60393"/>
    <cellStyle name="40% - Accent1 6 3" xfId="14427"/>
    <cellStyle name="40% - Accent1 6 3 2" xfId="14428"/>
    <cellStyle name="40% - Accent1 6 3 2 2" xfId="14429"/>
    <cellStyle name="40% - Accent1 6 3 2 2 2" xfId="14430"/>
    <cellStyle name="40% - Accent1 6 3 2 2 2 2" xfId="14431"/>
    <cellStyle name="40% - Accent1 6 3 2 2 2 3" xfId="52822"/>
    <cellStyle name="40% - Accent1 6 3 2 2 3" xfId="14432"/>
    <cellStyle name="40% - Accent1 6 3 2 2 4" xfId="14433"/>
    <cellStyle name="40% - Accent1 6 3 2 3" xfId="14434"/>
    <cellStyle name="40% - Accent1 6 3 2 3 2" xfId="14435"/>
    <cellStyle name="40% - Accent1 6 3 2 3 2 2" xfId="14436"/>
    <cellStyle name="40% - Accent1 6 3 2 3 2 3" xfId="52823"/>
    <cellStyle name="40% - Accent1 6 3 2 3 3" xfId="14437"/>
    <cellStyle name="40% - Accent1 6 3 2 3 4" xfId="14438"/>
    <cellStyle name="40% - Accent1 6 3 2 4" xfId="14439"/>
    <cellStyle name="40% - Accent1 6 3 2 4 2" xfId="14440"/>
    <cellStyle name="40% - Accent1 6 3 2 4 3" xfId="52824"/>
    <cellStyle name="40% - Accent1 6 3 2 5" xfId="14441"/>
    <cellStyle name="40% - Accent1 6 3 2 6" xfId="14442"/>
    <cellStyle name="40% - Accent1 6 3 3" xfId="14443"/>
    <cellStyle name="40% - Accent1 6 3 3 2" xfId="14444"/>
    <cellStyle name="40% - Accent1 6 3 3 2 2" xfId="14445"/>
    <cellStyle name="40% - Accent1 6 3 3 2 3" xfId="52825"/>
    <cellStyle name="40% - Accent1 6 3 3 3" xfId="14446"/>
    <cellStyle name="40% - Accent1 6 3 3 4" xfId="14447"/>
    <cellStyle name="40% - Accent1 6 3 4" xfId="14448"/>
    <cellStyle name="40% - Accent1 6 3 4 2" xfId="14449"/>
    <cellStyle name="40% - Accent1 6 3 4 2 2" xfId="14450"/>
    <cellStyle name="40% - Accent1 6 3 4 2 3" xfId="52826"/>
    <cellStyle name="40% - Accent1 6 3 4 3" xfId="14451"/>
    <cellStyle name="40% - Accent1 6 3 4 4" xfId="14452"/>
    <cellStyle name="40% - Accent1 6 3 5" xfId="14453"/>
    <cellStyle name="40% - Accent1 6 3 5 2" xfId="14454"/>
    <cellStyle name="40% - Accent1 6 3 5 3" xfId="52827"/>
    <cellStyle name="40% - Accent1 6 3 6" xfId="14455"/>
    <cellStyle name="40% - Accent1 6 3 7" xfId="14456"/>
    <cellStyle name="40% - Accent1 6 3 8" xfId="60578"/>
    <cellStyle name="40% - Accent1 6 4" xfId="14457"/>
    <cellStyle name="40% - Accent1 6 4 2" xfId="14458"/>
    <cellStyle name="40% - Accent1 6 4 2 2" xfId="14459"/>
    <cellStyle name="40% - Accent1 6 4 2 2 2" xfId="14460"/>
    <cellStyle name="40% - Accent1 6 4 2 2 3" xfId="52828"/>
    <cellStyle name="40% - Accent1 6 4 2 3" xfId="14461"/>
    <cellStyle name="40% - Accent1 6 4 2 4" xfId="14462"/>
    <cellStyle name="40% - Accent1 6 4 3" xfId="14463"/>
    <cellStyle name="40% - Accent1 6 4 3 2" xfId="14464"/>
    <cellStyle name="40% - Accent1 6 4 3 2 2" xfId="14465"/>
    <cellStyle name="40% - Accent1 6 4 3 2 3" xfId="52829"/>
    <cellStyle name="40% - Accent1 6 4 3 3" xfId="14466"/>
    <cellStyle name="40% - Accent1 6 4 3 4" xfId="14467"/>
    <cellStyle name="40% - Accent1 6 4 4" xfId="14468"/>
    <cellStyle name="40% - Accent1 6 4 4 2" xfId="14469"/>
    <cellStyle name="40% - Accent1 6 4 4 3" xfId="52830"/>
    <cellStyle name="40% - Accent1 6 4 5" xfId="14470"/>
    <cellStyle name="40% - Accent1 6 4 6" xfId="14471"/>
    <cellStyle name="40% - Accent1 6 5" xfId="14472"/>
    <cellStyle name="40% - Accent1 6 5 2" xfId="14473"/>
    <cellStyle name="40% - Accent1 6 5 2 2" xfId="14474"/>
    <cellStyle name="40% - Accent1 6 5 2 2 2" xfId="14475"/>
    <cellStyle name="40% - Accent1 6 5 2 2 3" xfId="52831"/>
    <cellStyle name="40% - Accent1 6 5 2 3" xfId="14476"/>
    <cellStyle name="40% - Accent1 6 5 2 4" xfId="14477"/>
    <cellStyle name="40% - Accent1 6 5 3" xfId="14478"/>
    <cellStyle name="40% - Accent1 6 5 3 2" xfId="14479"/>
    <cellStyle name="40% - Accent1 6 5 3 3" xfId="52832"/>
    <cellStyle name="40% - Accent1 6 5 4" xfId="14480"/>
    <cellStyle name="40% - Accent1 6 5 5" xfId="14481"/>
    <cellStyle name="40% - Accent1 6 6" xfId="14482"/>
    <cellStyle name="40% - Accent1 6 6 2" xfId="14483"/>
    <cellStyle name="40% - Accent1 6 6 2 2" xfId="14484"/>
    <cellStyle name="40% - Accent1 6 6 2 3" xfId="52833"/>
    <cellStyle name="40% - Accent1 6 6 3" xfId="14485"/>
    <cellStyle name="40% - Accent1 6 6 4" xfId="14486"/>
    <cellStyle name="40% - Accent1 6 7" xfId="14487"/>
    <cellStyle name="40% - Accent1 6 7 2" xfId="14488"/>
    <cellStyle name="40% - Accent1 6 7 2 2" xfId="14489"/>
    <cellStyle name="40% - Accent1 6 7 2 3" xfId="52834"/>
    <cellStyle name="40% - Accent1 6 7 3" xfId="14490"/>
    <cellStyle name="40% - Accent1 6 7 4" xfId="14491"/>
    <cellStyle name="40% - Accent1 6 8" xfId="14492"/>
    <cellStyle name="40% - Accent1 6 8 2" xfId="14493"/>
    <cellStyle name="40% - Accent1 6 8 3" xfId="52835"/>
    <cellStyle name="40% - Accent1 6 9" xfId="14494"/>
    <cellStyle name="40% - Accent1 7" xfId="14495"/>
    <cellStyle name="40% - Accent1 7 10" xfId="14496"/>
    <cellStyle name="40% - Accent1 7 11" xfId="60224"/>
    <cellStyle name="40% - Accent1 7 2" xfId="14497"/>
    <cellStyle name="40% - Accent1 7 2 2" xfId="14498"/>
    <cellStyle name="40% - Accent1 7 2 2 2" xfId="14499"/>
    <cellStyle name="40% - Accent1 7 2 2 2 2" xfId="14500"/>
    <cellStyle name="40% - Accent1 7 2 2 2 2 2" xfId="14501"/>
    <cellStyle name="40% - Accent1 7 2 2 2 2 2 2" xfId="14502"/>
    <cellStyle name="40% - Accent1 7 2 2 2 2 2 3" xfId="52836"/>
    <cellStyle name="40% - Accent1 7 2 2 2 2 3" xfId="14503"/>
    <cellStyle name="40% - Accent1 7 2 2 2 2 4" xfId="14504"/>
    <cellStyle name="40% - Accent1 7 2 2 2 3" xfId="14505"/>
    <cellStyle name="40% - Accent1 7 2 2 2 3 2" xfId="14506"/>
    <cellStyle name="40% - Accent1 7 2 2 2 3 2 2" xfId="14507"/>
    <cellStyle name="40% - Accent1 7 2 2 2 3 2 3" xfId="52837"/>
    <cellStyle name="40% - Accent1 7 2 2 2 3 3" xfId="14508"/>
    <cellStyle name="40% - Accent1 7 2 2 2 3 4" xfId="14509"/>
    <cellStyle name="40% - Accent1 7 2 2 2 4" xfId="14510"/>
    <cellStyle name="40% - Accent1 7 2 2 2 4 2" xfId="14511"/>
    <cellStyle name="40% - Accent1 7 2 2 2 4 3" xfId="52838"/>
    <cellStyle name="40% - Accent1 7 2 2 2 5" xfId="14512"/>
    <cellStyle name="40% - Accent1 7 2 2 2 6" xfId="14513"/>
    <cellStyle name="40% - Accent1 7 2 2 3" xfId="14514"/>
    <cellStyle name="40% - Accent1 7 2 2 3 2" xfId="14515"/>
    <cellStyle name="40% - Accent1 7 2 2 3 2 2" xfId="14516"/>
    <cellStyle name="40% - Accent1 7 2 2 3 2 3" xfId="52839"/>
    <cellStyle name="40% - Accent1 7 2 2 3 3" xfId="14517"/>
    <cellStyle name="40% - Accent1 7 2 2 3 4" xfId="14518"/>
    <cellStyle name="40% - Accent1 7 2 2 4" xfId="14519"/>
    <cellStyle name="40% - Accent1 7 2 2 4 2" xfId="14520"/>
    <cellStyle name="40% - Accent1 7 2 2 4 2 2" xfId="14521"/>
    <cellStyle name="40% - Accent1 7 2 2 4 2 3" xfId="52840"/>
    <cellStyle name="40% - Accent1 7 2 2 4 3" xfId="14522"/>
    <cellStyle name="40% - Accent1 7 2 2 4 4" xfId="14523"/>
    <cellStyle name="40% - Accent1 7 2 2 5" xfId="14524"/>
    <cellStyle name="40% - Accent1 7 2 2 5 2" xfId="14525"/>
    <cellStyle name="40% - Accent1 7 2 2 5 3" xfId="52841"/>
    <cellStyle name="40% - Accent1 7 2 2 6" xfId="14526"/>
    <cellStyle name="40% - Accent1 7 2 2 7" xfId="14527"/>
    <cellStyle name="40% - Accent1 7 2 2 8" xfId="60775"/>
    <cellStyle name="40% - Accent1 7 2 3" xfId="14528"/>
    <cellStyle name="40% - Accent1 7 2 3 2" xfId="14529"/>
    <cellStyle name="40% - Accent1 7 2 3 2 2" xfId="14530"/>
    <cellStyle name="40% - Accent1 7 2 3 2 2 2" xfId="14531"/>
    <cellStyle name="40% - Accent1 7 2 3 2 2 3" xfId="52842"/>
    <cellStyle name="40% - Accent1 7 2 3 2 3" xfId="14532"/>
    <cellStyle name="40% - Accent1 7 2 3 2 4" xfId="14533"/>
    <cellStyle name="40% - Accent1 7 2 3 3" xfId="14534"/>
    <cellStyle name="40% - Accent1 7 2 3 3 2" xfId="14535"/>
    <cellStyle name="40% - Accent1 7 2 3 3 2 2" xfId="14536"/>
    <cellStyle name="40% - Accent1 7 2 3 3 2 3" xfId="52843"/>
    <cellStyle name="40% - Accent1 7 2 3 3 3" xfId="14537"/>
    <cellStyle name="40% - Accent1 7 2 3 3 4" xfId="14538"/>
    <cellStyle name="40% - Accent1 7 2 3 4" xfId="14539"/>
    <cellStyle name="40% - Accent1 7 2 3 4 2" xfId="14540"/>
    <cellStyle name="40% - Accent1 7 2 3 4 3" xfId="52844"/>
    <cellStyle name="40% - Accent1 7 2 3 5" xfId="14541"/>
    <cellStyle name="40% - Accent1 7 2 3 6" xfId="14542"/>
    <cellStyle name="40% - Accent1 7 2 4" xfId="14543"/>
    <cellStyle name="40% - Accent1 7 2 4 2" xfId="14544"/>
    <cellStyle name="40% - Accent1 7 2 4 2 2" xfId="14545"/>
    <cellStyle name="40% - Accent1 7 2 4 2 3" xfId="52845"/>
    <cellStyle name="40% - Accent1 7 2 4 3" xfId="14546"/>
    <cellStyle name="40% - Accent1 7 2 4 4" xfId="14547"/>
    <cellStyle name="40% - Accent1 7 2 5" xfId="14548"/>
    <cellStyle name="40% - Accent1 7 2 5 2" xfId="14549"/>
    <cellStyle name="40% - Accent1 7 2 5 2 2" xfId="14550"/>
    <cellStyle name="40% - Accent1 7 2 5 2 3" xfId="52846"/>
    <cellStyle name="40% - Accent1 7 2 5 3" xfId="14551"/>
    <cellStyle name="40% - Accent1 7 2 5 4" xfId="14552"/>
    <cellStyle name="40% - Accent1 7 2 6" xfId="14553"/>
    <cellStyle name="40% - Accent1 7 2 6 2" xfId="14554"/>
    <cellStyle name="40% - Accent1 7 2 6 3" xfId="52847"/>
    <cellStyle name="40% - Accent1 7 2 7" xfId="14555"/>
    <cellStyle name="40% - Accent1 7 2 8" xfId="14556"/>
    <cellStyle name="40% - Accent1 7 2 9" xfId="60407"/>
    <cellStyle name="40% - Accent1 7 3" xfId="14557"/>
    <cellStyle name="40% - Accent1 7 3 2" xfId="14558"/>
    <cellStyle name="40% - Accent1 7 3 2 2" xfId="14559"/>
    <cellStyle name="40% - Accent1 7 3 2 2 2" xfId="14560"/>
    <cellStyle name="40% - Accent1 7 3 2 2 2 2" xfId="14561"/>
    <cellStyle name="40% - Accent1 7 3 2 2 2 3" xfId="52848"/>
    <cellStyle name="40% - Accent1 7 3 2 2 3" xfId="14562"/>
    <cellStyle name="40% - Accent1 7 3 2 2 4" xfId="14563"/>
    <cellStyle name="40% - Accent1 7 3 2 3" xfId="14564"/>
    <cellStyle name="40% - Accent1 7 3 2 3 2" xfId="14565"/>
    <cellStyle name="40% - Accent1 7 3 2 3 2 2" xfId="14566"/>
    <cellStyle name="40% - Accent1 7 3 2 3 2 3" xfId="52849"/>
    <cellStyle name="40% - Accent1 7 3 2 3 3" xfId="14567"/>
    <cellStyle name="40% - Accent1 7 3 2 3 4" xfId="14568"/>
    <cellStyle name="40% - Accent1 7 3 2 4" xfId="14569"/>
    <cellStyle name="40% - Accent1 7 3 2 4 2" xfId="14570"/>
    <cellStyle name="40% - Accent1 7 3 2 4 3" xfId="52850"/>
    <cellStyle name="40% - Accent1 7 3 2 5" xfId="14571"/>
    <cellStyle name="40% - Accent1 7 3 2 6" xfId="14572"/>
    <cellStyle name="40% - Accent1 7 3 3" xfId="14573"/>
    <cellStyle name="40% - Accent1 7 3 3 2" xfId="14574"/>
    <cellStyle name="40% - Accent1 7 3 3 2 2" xfId="14575"/>
    <cellStyle name="40% - Accent1 7 3 3 2 3" xfId="52851"/>
    <cellStyle name="40% - Accent1 7 3 3 3" xfId="14576"/>
    <cellStyle name="40% - Accent1 7 3 3 4" xfId="14577"/>
    <cellStyle name="40% - Accent1 7 3 4" xfId="14578"/>
    <cellStyle name="40% - Accent1 7 3 4 2" xfId="14579"/>
    <cellStyle name="40% - Accent1 7 3 4 2 2" xfId="14580"/>
    <cellStyle name="40% - Accent1 7 3 4 2 3" xfId="52852"/>
    <cellStyle name="40% - Accent1 7 3 4 3" xfId="14581"/>
    <cellStyle name="40% - Accent1 7 3 4 4" xfId="14582"/>
    <cellStyle name="40% - Accent1 7 3 5" xfId="14583"/>
    <cellStyle name="40% - Accent1 7 3 5 2" xfId="14584"/>
    <cellStyle name="40% - Accent1 7 3 5 3" xfId="52853"/>
    <cellStyle name="40% - Accent1 7 3 6" xfId="14585"/>
    <cellStyle name="40% - Accent1 7 3 7" xfId="14586"/>
    <cellStyle name="40% - Accent1 7 3 8" xfId="60592"/>
    <cellStyle name="40% - Accent1 7 4" xfId="14587"/>
    <cellStyle name="40% - Accent1 7 4 2" xfId="14588"/>
    <cellStyle name="40% - Accent1 7 4 2 2" xfId="14589"/>
    <cellStyle name="40% - Accent1 7 4 2 2 2" xfId="14590"/>
    <cellStyle name="40% - Accent1 7 4 2 2 3" xfId="52854"/>
    <cellStyle name="40% - Accent1 7 4 2 3" xfId="14591"/>
    <cellStyle name="40% - Accent1 7 4 2 4" xfId="14592"/>
    <cellStyle name="40% - Accent1 7 4 3" xfId="14593"/>
    <cellStyle name="40% - Accent1 7 4 3 2" xfId="14594"/>
    <cellStyle name="40% - Accent1 7 4 3 2 2" xfId="14595"/>
    <cellStyle name="40% - Accent1 7 4 3 2 3" xfId="52855"/>
    <cellStyle name="40% - Accent1 7 4 3 3" xfId="14596"/>
    <cellStyle name="40% - Accent1 7 4 3 4" xfId="14597"/>
    <cellStyle name="40% - Accent1 7 4 4" xfId="14598"/>
    <cellStyle name="40% - Accent1 7 4 4 2" xfId="14599"/>
    <cellStyle name="40% - Accent1 7 4 4 3" xfId="52856"/>
    <cellStyle name="40% - Accent1 7 4 5" xfId="14600"/>
    <cellStyle name="40% - Accent1 7 4 6" xfId="14601"/>
    <cellStyle name="40% - Accent1 7 5" xfId="14602"/>
    <cellStyle name="40% - Accent1 7 5 2" xfId="14603"/>
    <cellStyle name="40% - Accent1 7 5 2 2" xfId="14604"/>
    <cellStyle name="40% - Accent1 7 5 2 2 2" xfId="14605"/>
    <cellStyle name="40% - Accent1 7 5 2 2 3" xfId="52857"/>
    <cellStyle name="40% - Accent1 7 5 2 3" xfId="14606"/>
    <cellStyle name="40% - Accent1 7 5 2 4" xfId="14607"/>
    <cellStyle name="40% - Accent1 7 5 3" xfId="14608"/>
    <cellStyle name="40% - Accent1 7 5 3 2" xfId="14609"/>
    <cellStyle name="40% - Accent1 7 5 3 3" xfId="52858"/>
    <cellStyle name="40% - Accent1 7 5 4" xfId="14610"/>
    <cellStyle name="40% - Accent1 7 5 5" xfId="14611"/>
    <cellStyle name="40% - Accent1 7 6" xfId="14612"/>
    <cellStyle name="40% - Accent1 7 6 2" xfId="14613"/>
    <cellStyle name="40% - Accent1 7 6 2 2" xfId="14614"/>
    <cellStyle name="40% - Accent1 7 6 2 3" xfId="52859"/>
    <cellStyle name="40% - Accent1 7 6 3" xfId="14615"/>
    <cellStyle name="40% - Accent1 7 6 4" xfId="14616"/>
    <cellStyle name="40% - Accent1 7 7" xfId="14617"/>
    <cellStyle name="40% - Accent1 7 7 2" xfId="14618"/>
    <cellStyle name="40% - Accent1 7 7 2 2" xfId="14619"/>
    <cellStyle name="40% - Accent1 7 7 2 3" xfId="52860"/>
    <cellStyle name="40% - Accent1 7 7 3" xfId="14620"/>
    <cellStyle name="40% - Accent1 7 7 4" xfId="14621"/>
    <cellStyle name="40% - Accent1 7 8" xfId="14622"/>
    <cellStyle name="40% - Accent1 7 8 2" xfId="14623"/>
    <cellStyle name="40% - Accent1 7 8 3" xfId="52861"/>
    <cellStyle name="40% - Accent1 7 9" xfId="14624"/>
    <cellStyle name="40% - Accent1 8" xfId="14625"/>
    <cellStyle name="40% - Accent1 8 2" xfId="14626"/>
    <cellStyle name="40% - Accent1 8 2 2" xfId="14627"/>
    <cellStyle name="40% - Accent1 8 2 2 2" xfId="14628"/>
    <cellStyle name="40% - Accent1 8 2 2 2 2" xfId="14629"/>
    <cellStyle name="40% - Accent1 8 2 2 2 2 2" xfId="14630"/>
    <cellStyle name="40% - Accent1 8 2 2 2 2 3" xfId="52862"/>
    <cellStyle name="40% - Accent1 8 2 2 2 3" xfId="14631"/>
    <cellStyle name="40% - Accent1 8 2 2 2 4" xfId="14632"/>
    <cellStyle name="40% - Accent1 8 2 2 3" xfId="14633"/>
    <cellStyle name="40% - Accent1 8 2 2 3 2" xfId="14634"/>
    <cellStyle name="40% - Accent1 8 2 2 3 2 2" xfId="14635"/>
    <cellStyle name="40% - Accent1 8 2 2 3 2 3" xfId="52863"/>
    <cellStyle name="40% - Accent1 8 2 2 3 3" xfId="14636"/>
    <cellStyle name="40% - Accent1 8 2 2 3 4" xfId="14637"/>
    <cellStyle name="40% - Accent1 8 2 2 4" xfId="14638"/>
    <cellStyle name="40% - Accent1 8 2 2 4 2" xfId="14639"/>
    <cellStyle name="40% - Accent1 8 2 2 4 3" xfId="52864"/>
    <cellStyle name="40% - Accent1 8 2 2 5" xfId="14640"/>
    <cellStyle name="40% - Accent1 8 2 2 6" xfId="14641"/>
    <cellStyle name="40% - Accent1 8 2 2 7" xfId="60789"/>
    <cellStyle name="40% - Accent1 8 2 3" xfId="14642"/>
    <cellStyle name="40% - Accent1 8 2 3 2" xfId="14643"/>
    <cellStyle name="40% - Accent1 8 2 3 2 2" xfId="14644"/>
    <cellStyle name="40% - Accent1 8 2 3 2 3" xfId="52865"/>
    <cellStyle name="40% - Accent1 8 2 3 3" xfId="14645"/>
    <cellStyle name="40% - Accent1 8 2 3 4" xfId="14646"/>
    <cellStyle name="40% - Accent1 8 2 4" xfId="14647"/>
    <cellStyle name="40% - Accent1 8 2 4 2" xfId="14648"/>
    <cellStyle name="40% - Accent1 8 2 4 2 2" xfId="14649"/>
    <cellStyle name="40% - Accent1 8 2 4 2 3" xfId="52866"/>
    <cellStyle name="40% - Accent1 8 2 4 3" xfId="14650"/>
    <cellStyle name="40% - Accent1 8 2 4 4" xfId="14651"/>
    <cellStyle name="40% - Accent1 8 2 5" xfId="14652"/>
    <cellStyle name="40% - Accent1 8 2 5 2" xfId="14653"/>
    <cellStyle name="40% - Accent1 8 2 5 3" xfId="52867"/>
    <cellStyle name="40% - Accent1 8 2 6" xfId="14654"/>
    <cellStyle name="40% - Accent1 8 2 7" xfId="14655"/>
    <cellStyle name="40% - Accent1 8 2 8" xfId="60421"/>
    <cellStyle name="40% - Accent1 8 3" xfId="14656"/>
    <cellStyle name="40% - Accent1 8 3 2" xfId="14657"/>
    <cellStyle name="40% - Accent1 8 3 2 2" xfId="14658"/>
    <cellStyle name="40% - Accent1 8 3 2 2 2" xfId="14659"/>
    <cellStyle name="40% - Accent1 8 3 2 2 3" xfId="52868"/>
    <cellStyle name="40% - Accent1 8 3 2 3" xfId="14660"/>
    <cellStyle name="40% - Accent1 8 3 2 4" xfId="14661"/>
    <cellStyle name="40% - Accent1 8 3 3" xfId="14662"/>
    <cellStyle name="40% - Accent1 8 3 3 2" xfId="14663"/>
    <cellStyle name="40% - Accent1 8 3 3 2 2" xfId="14664"/>
    <cellStyle name="40% - Accent1 8 3 3 2 3" xfId="52869"/>
    <cellStyle name="40% - Accent1 8 3 3 3" xfId="14665"/>
    <cellStyle name="40% - Accent1 8 3 3 4" xfId="14666"/>
    <cellStyle name="40% - Accent1 8 3 4" xfId="14667"/>
    <cellStyle name="40% - Accent1 8 3 4 2" xfId="14668"/>
    <cellStyle name="40% - Accent1 8 3 4 3" xfId="52870"/>
    <cellStyle name="40% - Accent1 8 3 5" xfId="14669"/>
    <cellStyle name="40% - Accent1 8 3 6" xfId="14670"/>
    <cellStyle name="40% - Accent1 8 3 7" xfId="60606"/>
    <cellStyle name="40% - Accent1 8 4" xfId="14671"/>
    <cellStyle name="40% - Accent1 8 4 2" xfId="14672"/>
    <cellStyle name="40% - Accent1 8 4 2 2" xfId="14673"/>
    <cellStyle name="40% - Accent1 8 4 2 3" xfId="52871"/>
    <cellStyle name="40% - Accent1 8 4 3" xfId="14674"/>
    <cellStyle name="40% - Accent1 8 4 4" xfId="14675"/>
    <cellStyle name="40% - Accent1 8 5" xfId="14676"/>
    <cellStyle name="40% - Accent1 8 5 2" xfId="14677"/>
    <cellStyle name="40% - Accent1 8 5 2 2" xfId="14678"/>
    <cellStyle name="40% - Accent1 8 5 2 3" xfId="52872"/>
    <cellStyle name="40% - Accent1 8 5 3" xfId="14679"/>
    <cellStyle name="40% - Accent1 8 5 4" xfId="14680"/>
    <cellStyle name="40% - Accent1 8 6" xfId="14681"/>
    <cellStyle name="40% - Accent1 8 6 2" xfId="14682"/>
    <cellStyle name="40% - Accent1 8 6 3" xfId="52873"/>
    <cellStyle name="40% - Accent1 8 7" xfId="14683"/>
    <cellStyle name="40% - Accent1 8 8" xfId="14684"/>
    <cellStyle name="40% - Accent1 8 9" xfId="60238"/>
    <cellStyle name="40% - Accent1 9" xfId="14685"/>
    <cellStyle name="40% - Accent1 9 2" xfId="14686"/>
    <cellStyle name="40% - Accent1 9 2 2" xfId="14687"/>
    <cellStyle name="40% - Accent1 9 2 2 2" xfId="14688"/>
    <cellStyle name="40% - Accent1 9 2 2 2 2" xfId="14689"/>
    <cellStyle name="40% - Accent1 9 2 2 2 3" xfId="52874"/>
    <cellStyle name="40% - Accent1 9 2 2 3" xfId="14690"/>
    <cellStyle name="40% - Accent1 9 2 2 4" xfId="14691"/>
    <cellStyle name="40% - Accent1 9 2 2 5" xfId="60803"/>
    <cellStyle name="40% - Accent1 9 2 3" xfId="14692"/>
    <cellStyle name="40% - Accent1 9 2 3 2" xfId="14693"/>
    <cellStyle name="40% - Accent1 9 2 3 2 2" xfId="14694"/>
    <cellStyle name="40% - Accent1 9 2 3 2 3" xfId="52875"/>
    <cellStyle name="40% - Accent1 9 2 3 3" xfId="14695"/>
    <cellStyle name="40% - Accent1 9 2 3 4" xfId="14696"/>
    <cellStyle name="40% - Accent1 9 2 4" xfId="14697"/>
    <cellStyle name="40% - Accent1 9 2 4 2" xfId="14698"/>
    <cellStyle name="40% - Accent1 9 2 4 3" xfId="52876"/>
    <cellStyle name="40% - Accent1 9 2 5" xfId="14699"/>
    <cellStyle name="40% - Accent1 9 2 6" xfId="14700"/>
    <cellStyle name="40% - Accent1 9 2 7" xfId="60435"/>
    <cellStyle name="40% - Accent1 9 3" xfId="14701"/>
    <cellStyle name="40% - Accent1 9 3 2" xfId="14702"/>
    <cellStyle name="40% - Accent1 9 3 2 2" xfId="14703"/>
    <cellStyle name="40% - Accent1 9 3 2 3" xfId="52877"/>
    <cellStyle name="40% - Accent1 9 3 3" xfId="14704"/>
    <cellStyle name="40% - Accent1 9 3 4" xfId="14705"/>
    <cellStyle name="40% - Accent1 9 3 5" xfId="60620"/>
    <cellStyle name="40% - Accent1 9 4" xfId="14706"/>
    <cellStyle name="40% - Accent1 9 4 2" xfId="14707"/>
    <cellStyle name="40% - Accent1 9 4 2 2" xfId="14708"/>
    <cellStyle name="40% - Accent1 9 4 2 3" xfId="52878"/>
    <cellStyle name="40% - Accent1 9 4 3" xfId="14709"/>
    <cellStyle name="40% - Accent1 9 4 4" xfId="14710"/>
    <cellStyle name="40% - Accent1 9 5" xfId="14711"/>
    <cellStyle name="40% - Accent1 9 5 2" xfId="14712"/>
    <cellStyle name="40% - Accent1 9 5 3" xfId="52879"/>
    <cellStyle name="40% - Accent1 9 6" xfId="14713"/>
    <cellStyle name="40% - Accent1 9 7" xfId="14714"/>
    <cellStyle name="40% - Accent1 9 8" xfId="60252"/>
    <cellStyle name="40% - Accent2 10" xfId="14715"/>
    <cellStyle name="40% - Accent2 10 2" xfId="14716"/>
    <cellStyle name="40% - Accent2 10 2 2" xfId="14717"/>
    <cellStyle name="40% - Accent2 10 2 2 2" xfId="14718"/>
    <cellStyle name="40% - Accent2 10 2 2 3" xfId="52880"/>
    <cellStyle name="40% - Accent2 10 2 2 4" xfId="60819"/>
    <cellStyle name="40% - Accent2 10 2 3" xfId="14719"/>
    <cellStyle name="40% - Accent2 10 2 4" xfId="14720"/>
    <cellStyle name="40% - Accent2 10 2 5" xfId="60451"/>
    <cellStyle name="40% - Accent2 10 3" xfId="14721"/>
    <cellStyle name="40% - Accent2 10 3 2" xfId="14722"/>
    <cellStyle name="40% - Accent2 10 3 2 2" xfId="14723"/>
    <cellStyle name="40% - Accent2 10 3 2 3" xfId="52881"/>
    <cellStyle name="40% - Accent2 10 3 3" xfId="14724"/>
    <cellStyle name="40% - Accent2 10 3 4" xfId="14725"/>
    <cellStyle name="40% - Accent2 10 3 5" xfId="60636"/>
    <cellStyle name="40% - Accent2 10 4" xfId="14726"/>
    <cellStyle name="40% - Accent2 10 4 2" xfId="14727"/>
    <cellStyle name="40% - Accent2 10 4 3" xfId="52882"/>
    <cellStyle name="40% - Accent2 10 5" xfId="14728"/>
    <cellStyle name="40% - Accent2 10 6" xfId="14729"/>
    <cellStyle name="40% - Accent2 10 7" xfId="60268"/>
    <cellStyle name="40% - Accent2 11" xfId="14730"/>
    <cellStyle name="40% - Accent2 11 2" xfId="14731"/>
    <cellStyle name="40% - Accent2 11 2 2" xfId="14732"/>
    <cellStyle name="40% - Accent2 11 2 2 2" xfId="14733"/>
    <cellStyle name="40% - Accent2 11 2 2 3" xfId="52883"/>
    <cellStyle name="40% - Accent2 11 2 2 4" xfId="60833"/>
    <cellStyle name="40% - Accent2 11 2 3" xfId="14734"/>
    <cellStyle name="40% - Accent2 11 2 4" xfId="14735"/>
    <cellStyle name="40% - Accent2 11 2 5" xfId="60465"/>
    <cellStyle name="40% - Accent2 11 3" xfId="14736"/>
    <cellStyle name="40% - Accent2 11 3 2" xfId="14737"/>
    <cellStyle name="40% - Accent2 11 3 3" xfId="52884"/>
    <cellStyle name="40% - Accent2 11 3 4" xfId="60650"/>
    <cellStyle name="40% - Accent2 11 4" xfId="14738"/>
    <cellStyle name="40% - Accent2 11 5" xfId="14739"/>
    <cellStyle name="40% - Accent2 11 6" xfId="60282"/>
    <cellStyle name="40% - Accent2 12" xfId="14740"/>
    <cellStyle name="40% - Accent2 12 2" xfId="14741"/>
    <cellStyle name="40% - Accent2 12 2 2" xfId="14742"/>
    <cellStyle name="40% - Accent2 12 2 2 2" xfId="60847"/>
    <cellStyle name="40% - Accent2 12 2 3" xfId="52885"/>
    <cellStyle name="40% - Accent2 12 2 4" xfId="60479"/>
    <cellStyle name="40% - Accent2 12 3" xfId="14743"/>
    <cellStyle name="40% - Accent2 12 3 2" xfId="60664"/>
    <cellStyle name="40% - Accent2 12 4" xfId="14744"/>
    <cellStyle name="40% - Accent2 12 5" xfId="60296"/>
    <cellStyle name="40% - Accent2 13" xfId="14745"/>
    <cellStyle name="40% - Accent2 13 2" xfId="14746"/>
    <cellStyle name="40% - Accent2 13 2 2" xfId="14747"/>
    <cellStyle name="40% - Accent2 13 2 2 2" xfId="60861"/>
    <cellStyle name="40% - Accent2 13 2 3" xfId="52886"/>
    <cellStyle name="40% - Accent2 13 2 4" xfId="60493"/>
    <cellStyle name="40% - Accent2 13 3" xfId="14748"/>
    <cellStyle name="40% - Accent2 13 3 2" xfId="60678"/>
    <cellStyle name="40% - Accent2 13 4" xfId="14749"/>
    <cellStyle name="40% - Accent2 13 5" xfId="60310"/>
    <cellStyle name="40% - Accent2 14" xfId="14750"/>
    <cellStyle name="40% - Accent2 14 2" xfId="14751"/>
    <cellStyle name="40% - Accent2 14 2 2" xfId="60691"/>
    <cellStyle name="40% - Accent2 14 3" xfId="52887"/>
    <cellStyle name="40% - Accent2 14 4" xfId="60323"/>
    <cellStyle name="40% - Accent2 15" xfId="14752"/>
    <cellStyle name="40% - Accent2 15 2" xfId="60507"/>
    <cellStyle name="40% - Accent2 16" xfId="14753"/>
    <cellStyle name="40% - Accent2 16 2" xfId="60875"/>
    <cellStyle name="40% - Accent2 17" xfId="52888"/>
    <cellStyle name="40% - Accent2 17 2" xfId="60889"/>
    <cellStyle name="40% - Accent2 18" xfId="52889"/>
    <cellStyle name="40% - Accent2 18 2" xfId="60903"/>
    <cellStyle name="40% - Accent2 19" xfId="60130"/>
    <cellStyle name="40% - Accent2 2" xfId="14754"/>
    <cellStyle name="40% - Accent2 2 10" xfId="14755"/>
    <cellStyle name="40% - Accent2 2 10 2" xfId="14756"/>
    <cellStyle name="40% - Accent2 2 10 2 2" xfId="14757"/>
    <cellStyle name="40% - Accent2 2 10 2 2 2" xfId="14758"/>
    <cellStyle name="40% - Accent2 2 10 2 2 3" xfId="52890"/>
    <cellStyle name="40% - Accent2 2 10 2 3" xfId="14759"/>
    <cellStyle name="40% - Accent2 2 10 2 4" xfId="14760"/>
    <cellStyle name="40% - Accent2 2 10 3" xfId="14761"/>
    <cellStyle name="40% - Accent2 2 10 3 2" xfId="14762"/>
    <cellStyle name="40% - Accent2 2 10 3 3" xfId="52891"/>
    <cellStyle name="40% - Accent2 2 10 4" xfId="14763"/>
    <cellStyle name="40% - Accent2 2 10 5" xfId="14764"/>
    <cellStyle name="40% - Accent2 2 11" xfId="14765"/>
    <cellStyle name="40% - Accent2 2 11 2" xfId="14766"/>
    <cellStyle name="40% - Accent2 2 11 2 2" xfId="14767"/>
    <cellStyle name="40% - Accent2 2 11 2 3" xfId="52892"/>
    <cellStyle name="40% - Accent2 2 11 3" xfId="14768"/>
    <cellStyle name="40% - Accent2 2 11 4" xfId="14769"/>
    <cellStyle name="40% - Accent2 2 12" xfId="14770"/>
    <cellStyle name="40% - Accent2 2 12 2" xfId="14771"/>
    <cellStyle name="40% - Accent2 2 12 2 2" xfId="14772"/>
    <cellStyle name="40% - Accent2 2 12 2 3" xfId="52893"/>
    <cellStyle name="40% - Accent2 2 12 3" xfId="14773"/>
    <cellStyle name="40% - Accent2 2 12 4" xfId="14774"/>
    <cellStyle name="40% - Accent2 2 13" xfId="14775"/>
    <cellStyle name="40% - Accent2 2 13 2" xfId="14776"/>
    <cellStyle name="40% - Accent2 2 13 3" xfId="52894"/>
    <cellStyle name="40% - Accent2 2 14" xfId="14777"/>
    <cellStyle name="40% - Accent2 2 15" xfId="14778"/>
    <cellStyle name="40% - Accent2 2 16" xfId="60155"/>
    <cellStyle name="40% - Accent2 2 2" xfId="14779"/>
    <cellStyle name="40% - Accent2 2 2 10" xfId="14780"/>
    <cellStyle name="40% - Accent2 2 2 11" xfId="14781"/>
    <cellStyle name="40% - Accent2 2 2 12" xfId="60339"/>
    <cellStyle name="40% - Accent2 2 2 2" xfId="14782"/>
    <cellStyle name="40% - Accent2 2 2 2 10" xfId="14783"/>
    <cellStyle name="40% - Accent2 2 2 2 11" xfId="60707"/>
    <cellStyle name="40% - Accent2 2 2 2 2" xfId="14784"/>
    <cellStyle name="40% - Accent2 2 2 2 2 2" xfId="14785"/>
    <cellStyle name="40% - Accent2 2 2 2 2 2 2" xfId="14786"/>
    <cellStyle name="40% - Accent2 2 2 2 2 2 2 2" xfId="14787"/>
    <cellStyle name="40% - Accent2 2 2 2 2 2 2 2 2" xfId="14788"/>
    <cellStyle name="40% - Accent2 2 2 2 2 2 2 2 2 2" xfId="14789"/>
    <cellStyle name="40% - Accent2 2 2 2 2 2 2 2 2 3" xfId="52895"/>
    <cellStyle name="40% - Accent2 2 2 2 2 2 2 2 3" xfId="14790"/>
    <cellStyle name="40% - Accent2 2 2 2 2 2 2 2 4" xfId="14791"/>
    <cellStyle name="40% - Accent2 2 2 2 2 2 2 3" xfId="14792"/>
    <cellStyle name="40% - Accent2 2 2 2 2 2 2 3 2" xfId="14793"/>
    <cellStyle name="40% - Accent2 2 2 2 2 2 2 3 2 2" xfId="14794"/>
    <cellStyle name="40% - Accent2 2 2 2 2 2 2 3 2 3" xfId="52896"/>
    <cellStyle name="40% - Accent2 2 2 2 2 2 2 3 3" xfId="14795"/>
    <cellStyle name="40% - Accent2 2 2 2 2 2 2 3 4" xfId="14796"/>
    <cellStyle name="40% - Accent2 2 2 2 2 2 2 4" xfId="14797"/>
    <cellStyle name="40% - Accent2 2 2 2 2 2 2 4 2" xfId="14798"/>
    <cellStyle name="40% - Accent2 2 2 2 2 2 2 4 3" xfId="52897"/>
    <cellStyle name="40% - Accent2 2 2 2 2 2 2 5" xfId="14799"/>
    <cellStyle name="40% - Accent2 2 2 2 2 2 2 6" xfId="14800"/>
    <cellStyle name="40% - Accent2 2 2 2 2 2 3" xfId="14801"/>
    <cellStyle name="40% - Accent2 2 2 2 2 2 3 2" xfId="14802"/>
    <cellStyle name="40% - Accent2 2 2 2 2 2 3 2 2" xfId="14803"/>
    <cellStyle name="40% - Accent2 2 2 2 2 2 3 2 3" xfId="52898"/>
    <cellStyle name="40% - Accent2 2 2 2 2 2 3 3" xfId="14804"/>
    <cellStyle name="40% - Accent2 2 2 2 2 2 3 4" xfId="14805"/>
    <cellStyle name="40% - Accent2 2 2 2 2 2 4" xfId="14806"/>
    <cellStyle name="40% - Accent2 2 2 2 2 2 4 2" xfId="14807"/>
    <cellStyle name="40% - Accent2 2 2 2 2 2 4 2 2" xfId="14808"/>
    <cellStyle name="40% - Accent2 2 2 2 2 2 4 2 3" xfId="52899"/>
    <cellStyle name="40% - Accent2 2 2 2 2 2 4 3" xfId="14809"/>
    <cellStyle name="40% - Accent2 2 2 2 2 2 4 4" xfId="14810"/>
    <cellStyle name="40% - Accent2 2 2 2 2 2 5" xfId="14811"/>
    <cellStyle name="40% - Accent2 2 2 2 2 2 5 2" xfId="14812"/>
    <cellStyle name="40% - Accent2 2 2 2 2 2 5 3" xfId="52900"/>
    <cellStyle name="40% - Accent2 2 2 2 2 2 6" xfId="14813"/>
    <cellStyle name="40% - Accent2 2 2 2 2 2 7" xfId="14814"/>
    <cellStyle name="40% - Accent2 2 2 2 2 3" xfId="14815"/>
    <cellStyle name="40% - Accent2 2 2 2 2 3 2" xfId="14816"/>
    <cellStyle name="40% - Accent2 2 2 2 2 3 2 2" xfId="14817"/>
    <cellStyle name="40% - Accent2 2 2 2 2 3 2 2 2" xfId="14818"/>
    <cellStyle name="40% - Accent2 2 2 2 2 3 2 2 3" xfId="52901"/>
    <cellStyle name="40% - Accent2 2 2 2 2 3 2 3" xfId="14819"/>
    <cellStyle name="40% - Accent2 2 2 2 2 3 2 4" xfId="14820"/>
    <cellStyle name="40% - Accent2 2 2 2 2 3 3" xfId="14821"/>
    <cellStyle name="40% - Accent2 2 2 2 2 3 3 2" xfId="14822"/>
    <cellStyle name="40% - Accent2 2 2 2 2 3 3 2 2" xfId="14823"/>
    <cellStyle name="40% - Accent2 2 2 2 2 3 3 2 3" xfId="52902"/>
    <cellStyle name="40% - Accent2 2 2 2 2 3 3 3" xfId="14824"/>
    <cellStyle name="40% - Accent2 2 2 2 2 3 3 4" xfId="14825"/>
    <cellStyle name="40% - Accent2 2 2 2 2 3 4" xfId="14826"/>
    <cellStyle name="40% - Accent2 2 2 2 2 3 4 2" xfId="14827"/>
    <cellStyle name="40% - Accent2 2 2 2 2 3 4 3" xfId="52903"/>
    <cellStyle name="40% - Accent2 2 2 2 2 3 5" xfId="14828"/>
    <cellStyle name="40% - Accent2 2 2 2 2 3 6" xfId="14829"/>
    <cellStyle name="40% - Accent2 2 2 2 2 4" xfId="14830"/>
    <cellStyle name="40% - Accent2 2 2 2 2 4 2" xfId="14831"/>
    <cellStyle name="40% - Accent2 2 2 2 2 4 2 2" xfId="14832"/>
    <cellStyle name="40% - Accent2 2 2 2 2 4 2 3" xfId="52904"/>
    <cellStyle name="40% - Accent2 2 2 2 2 4 3" xfId="14833"/>
    <cellStyle name="40% - Accent2 2 2 2 2 4 4" xfId="14834"/>
    <cellStyle name="40% - Accent2 2 2 2 2 5" xfId="14835"/>
    <cellStyle name="40% - Accent2 2 2 2 2 5 2" xfId="14836"/>
    <cellStyle name="40% - Accent2 2 2 2 2 5 2 2" xfId="14837"/>
    <cellStyle name="40% - Accent2 2 2 2 2 5 2 3" xfId="52905"/>
    <cellStyle name="40% - Accent2 2 2 2 2 5 3" xfId="14838"/>
    <cellStyle name="40% - Accent2 2 2 2 2 5 4" xfId="14839"/>
    <cellStyle name="40% - Accent2 2 2 2 2 6" xfId="14840"/>
    <cellStyle name="40% - Accent2 2 2 2 2 6 2" xfId="14841"/>
    <cellStyle name="40% - Accent2 2 2 2 2 6 3" xfId="52906"/>
    <cellStyle name="40% - Accent2 2 2 2 2 7" xfId="14842"/>
    <cellStyle name="40% - Accent2 2 2 2 2 8" xfId="14843"/>
    <cellStyle name="40% - Accent2 2 2 2 3" xfId="14844"/>
    <cellStyle name="40% - Accent2 2 2 2 3 2" xfId="14845"/>
    <cellStyle name="40% - Accent2 2 2 2 3 2 2" xfId="14846"/>
    <cellStyle name="40% - Accent2 2 2 2 3 2 2 2" xfId="14847"/>
    <cellStyle name="40% - Accent2 2 2 2 3 2 2 2 2" xfId="14848"/>
    <cellStyle name="40% - Accent2 2 2 2 3 2 2 2 3" xfId="52907"/>
    <cellStyle name="40% - Accent2 2 2 2 3 2 2 3" xfId="14849"/>
    <cellStyle name="40% - Accent2 2 2 2 3 2 2 4" xfId="14850"/>
    <cellStyle name="40% - Accent2 2 2 2 3 2 3" xfId="14851"/>
    <cellStyle name="40% - Accent2 2 2 2 3 2 3 2" xfId="14852"/>
    <cellStyle name="40% - Accent2 2 2 2 3 2 3 2 2" xfId="14853"/>
    <cellStyle name="40% - Accent2 2 2 2 3 2 3 2 3" xfId="52908"/>
    <cellStyle name="40% - Accent2 2 2 2 3 2 3 3" xfId="14854"/>
    <cellStyle name="40% - Accent2 2 2 2 3 2 3 4" xfId="14855"/>
    <cellStyle name="40% - Accent2 2 2 2 3 2 4" xfId="14856"/>
    <cellStyle name="40% - Accent2 2 2 2 3 2 4 2" xfId="14857"/>
    <cellStyle name="40% - Accent2 2 2 2 3 2 4 3" xfId="52909"/>
    <cellStyle name="40% - Accent2 2 2 2 3 2 5" xfId="14858"/>
    <cellStyle name="40% - Accent2 2 2 2 3 2 6" xfId="14859"/>
    <cellStyle name="40% - Accent2 2 2 2 3 3" xfId="14860"/>
    <cellStyle name="40% - Accent2 2 2 2 3 3 2" xfId="14861"/>
    <cellStyle name="40% - Accent2 2 2 2 3 3 2 2" xfId="14862"/>
    <cellStyle name="40% - Accent2 2 2 2 3 3 2 3" xfId="52910"/>
    <cellStyle name="40% - Accent2 2 2 2 3 3 3" xfId="14863"/>
    <cellStyle name="40% - Accent2 2 2 2 3 3 4" xfId="14864"/>
    <cellStyle name="40% - Accent2 2 2 2 3 4" xfId="14865"/>
    <cellStyle name="40% - Accent2 2 2 2 3 4 2" xfId="14866"/>
    <cellStyle name="40% - Accent2 2 2 2 3 4 2 2" xfId="14867"/>
    <cellStyle name="40% - Accent2 2 2 2 3 4 2 3" xfId="52911"/>
    <cellStyle name="40% - Accent2 2 2 2 3 4 3" xfId="14868"/>
    <cellStyle name="40% - Accent2 2 2 2 3 4 4" xfId="14869"/>
    <cellStyle name="40% - Accent2 2 2 2 3 5" xfId="14870"/>
    <cellStyle name="40% - Accent2 2 2 2 3 5 2" xfId="14871"/>
    <cellStyle name="40% - Accent2 2 2 2 3 5 3" xfId="52912"/>
    <cellStyle name="40% - Accent2 2 2 2 3 6" xfId="14872"/>
    <cellStyle name="40% - Accent2 2 2 2 3 7" xfId="14873"/>
    <cellStyle name="40% - Accent2 2 2 2 4" xfId="14874"/>
    <cellStyle name="40% - Accent2 2 2 2 4 2" xfId="14875"/>
    <cellStyle name="40% - Accent2 2 2 2 4 2 2" xfId="14876"/>
    <cellStyle name="40% - Accent2 2 2 2 4 2 2 2" xfId="14877"/>
    <cellStyle name="40% - Accent2 2 2 2 4 2 2 3" xfId="52913"/>
    <cellStyle name="40% - Accent2 2 2 2 4 2 3" xfId="14878"/>
    <cellStyle name="40% - Accent2 2 2 2 4 2 4" xfId="14879"/>
    <cellStyle name="40% - Accent2 2 2 2 4 3" xfId="14880"/>
    <cellStyle name="40% - Accent2 2 2 2 4 3 2" xfId="14881"/>
    <cellStyle name="40% - Accent2 2 2 2 4 3 2 2" xfId="14882"/>
    <cellStyle name="40% - Accent2 2 2 2 4 3 2 3" xfId="52914"/>
    <cellStyle name="40% - Accent2 2 2 2 4 3 3" xfId="14883"/>
    <cellStyle name="40% - Accent2 2 2 2 4 3 4" xfId="14884"/>
    <cellStyle name="40% - Accent2 2 2 2 4 4" xfId="14885"/>
    <cellStyle name="40% - Accent2 2 2 2 4 4 2" xfId="14886"/>
    <cellStyle name="40% - Accent2 2 2 2 4 4 3" xfId="52915"/>
    <cellStyle name="40% - Accent2 2 2 2 4 5" xfId="14887"/>
    <cellStyle name="40% - Accent2 2 2 2 4 6" xfId="14888"/>
    <cellStyle name="40% - Accent2 2 2 2 5" xfId="14889"/>
    <cellStyle name="40% - Accent2 2 2 2 5 2" xfId="14890"/>
    <cellStyle name="40% - Accent2 2 2 2 5 2 2" xfId="14891"/>
    <cellStyle name="40% - Accent2 2 2 2 5 2 2 2" xfId="14892"/>
    <cellStyle name="40% - Accent2 2 2 2 5 2 2 3" xfId="52916"/>
    <cellStyle name="40% - Accent2 2 2 2 5 2 3" xfId="14893"/>
    <cellStyle name="40% - Accent2 2 2 2 5 2 4" xfId="14894"/>
    <cellStyle name="40% - Accent2 2 2 2 5 3" xfId="14895"/>
    <cellStyle name="40% - Accent2 2 2 2 5 3 2" xfId="14896"/>
    <cellStyle name="40% - Accent2 2 2 2 5 3 3" xfId="52917"/>
    <cellStyle name="40% - Accent2 2 2 2 5 4" xfId="14897"/>
    <cellStyle name="40% - Accent2 2 2 2 5 5" xfId="14898"/>
    <cellStyle name="40% - Accent2 2 2 2 6" xfId="14899"/>
    <cellStyle name="40% - Accent2 2 2 2 6 2" xfId="14900"/>
    <cellStyle name="40% - Accent2 2 2 2 6 2 2" xfId="14901"/>
    <cellStyle name="40% - Accent2 2 2 2 6 2 3" xfId="52918"/>
    <cellStyle name="40% - Accent2 2 2 2 6 3" xfId="14902"/>
    <cellStyle name="40% - Accent2 2 2 2 6 4" xfId="14903"/>
    <cellStyle name="40% - Accent2 2 2 2 7" xfId="14904"/>
    <cellStyle name="40% - Accent2 2 2 2 7 2" xfId="14905"/>
    <cellStyle name="40% - Accent2 2 2 2 7 2 2" xfId="14906"/>
    <cellStyle name="40% - Accent2 2 2 2 7 2 3" xfId="52919"/>
    <cellStyle name="40% - Accent2 2 2 2 7 3" xfId="14907"/>
    <cellStyle name="40% - Accent2 2 2 2 7 4" xfId="14908"/>
    <cellStyle name="40% - Accent2 2 2 2 8" xfId="14909"/>
    <cellStyle name="40% - Accent2 2 2 2 8 2" xfId="14910"/>
    <cellStyle name="40% - Accent2 2 2 2 8 3" xfId="52920"/>
    <cellStyle name="40% - Accent2 2 2 2 9" xfId="14911"/>
    <cellStyle name="40% - Accent2 2 2 3" xfId="14912"/>
    <cellStyle name="40% - Accent2 2 2 3 2" xfId="14913"/>
    <cellStyle name="40% - Accent2 2 2 3 2 2" xfId="14914"/>
    <cellStyle name="40% - Accent2 2 2 3 2 2 2" xfId="14915"/>
    <cellStyle name="40% - Accent2 2 2 3 2 2 2 2" xfId="14916"/>
    <cellStyle name="40% - Accent2 2 2 3 2 2 2 2 2" xfId="14917"/>
    <cellStyle name="40% - Accent2 2 2 3 2 2 2 2 3" xfId="52921"/>
    <cellStyle name="40% - Accent2 2 2 3 2 2 2 3" xfId="14918"/>
    <cellStyle name="40% - Accent2 2 2 3 2 2 2 4" xfId="14919"/>
    <cellStyle name="40% - Accent2 2 2 3 2 2 3" xfId="14920"/>
    <cellStyle name="40% - Accent2 2 2 3 2 2 3 2" xfId="14921"/>
    <cellStyle name="40% - Accent2 2 2 3 2 2 3 2 2" xfId="14922"/>
    <cellStyle name="40% - Accent2 2 2 3 2 2 3 2 3" xfId="52922"/>
    <cellStyle name="40% - Accent2 2 2 3 2 2 3 3" xfId="14923"/>
    <cellStyle name="40% - Accent2 2 2 3 2 2 3 4" xfId="14924"/>
    <cellStyle name="40% - Accent2 2 2 3 2 2 4" xfId="14925"/>
    <cellStyle name="40% - Accent2 2 2 3 2 2 4 2" xfId="14926"/>
    <cellStyle name="40% - Accent2 2 2 3 2 2 4 3" xfId="52923"/>
    <cellStyle name="40% - Accent2 2 2 3 2 2 5" xfId="14927"/>
    <cellStyle name="40% - Accent2 2 2 3 2 2 6" xfId="14928"/>
    <cellStyle name="40% - Accent2 2 2 3 2 3" xfId="14929"/>
    <cellStyle name="40% - Accent2 2 2 3 2 3 2" xfId="14930"/>
    <cellStyle name="40% - Accent2 2 2 3 2 3 2 2" xfId="14931"/>
    <cellStyle name="40% - Accent2 2 2 3 2 3 2 3" xfId="52924"/>
    <cellStyle name="40% - Accent2 2 2 3 2 3 3" xfId="14932"/>
    <cellStyle name="40% - Accent2 2 2 3 2 3 4" xfId="14933"/>
    <cellStyle name="40% - Accent2 2 2 3 2 4" xfId="14934"/>
    <cellStyle name="40% - Accent2 2 2 3 2 4 2" xfId="14935"/>
    <cellStyle name="40% - Accent2 2 2 3 2 4 2 2" xfId="14936"/>
    <cellStyle name="40% - Accent2 2 2 3 2 4 2 3" xfId="52925"/>
    <cellStyle name="40% - Accent2 2 2 3 2 4 3" xfId="14937"/>
    <cellStyle name="40% - Accent2 2 2 3 2 4 4" xfId="14938"/>
    <cellStyle name="40% - Accent2 2 2 3 2 5" xfId="14939"/>
    <cellStyle name="40% - Accent2 2 2 3 2 5 2" xfId="14940"/>
    <cellStyle name="40% - Accent2 2 2 3 2 5 3" xfId="52926"/>
    <cellStyle name="40% - Accent2 2 2 3 2 6" xfId="14941"/>
    <cellStyle name="40% - Accent2 2 2 3 2 7" xfId="14942"/>
    <cellStyle name="40% - Accent2 2 2 3 3" xfId="14943"/>
    <cellStyle name="40% - Accent2 2 2 3 3 2" xfId="14944"/>
    <cellStyle name="40% - Accent2 2 2 3 3 2 2" xfId="14945"/>
    <cellStyle name="40% - Accent2 2 2 3 3 2 2 2" xfId="14946"/>
    <cellStyle name="40% - Accent2 2 2 3 3 2 2 3" xfId="52927"/>
    <cellStyle name="40% - Accent2 2 2 3 3 2 3" xfId="14947"/>
    <cellStyle name="40% - Accent2 2 2 3 3 2 4" xfId="14948"/>
    <cellStyle name="40% - Accent2 2 2 3 3 3" xfId="14949"/>
    <cellStyle name="40% - Accent2 2 2 3 3 3 2" xfId="14950"/>
    <cellStyle name="40% - Accent2 2 2 3 3 3 2 2" xfId="14951"/>
    <cellStyle name="40% - Accent2 2 2 3 3 3 2 3" xfId="52928"/>
    <cellStyle name="40% - Accent2 2 2 3 3 3 3" xfId="14952"/>
    <cellStyle name="40% - Accent2 2 2 3 3 3 4" xfId="14953"/>
    <cellStyle name="40% - Accent2 2 2 3 3 4" xfId="14954"/>
    <cellStyle name="40% - Accent2 2 2 3 3 4 2" xfId="14955"/>
    <cellStyle name="40% - Accent2 2 2 3 3 4 3" xfId="52929"/>
    <cellStyle name="40% - Accent2 2 2 3 3 5" xfId="14956"/>
    <cellStyle name="40% - Accent2 2 2 3 3 6" xfId="14957"/>
    <cellStyle name="40% - Accent2 2 2 3 4" xfId="14958"/>
    <cellStyle name="40% - Accent2 2 2 3 4 2" xfId="14959"/>
    <cellStyle name="40% - Accent2 2 2 3 4 2 2" xfId="14960"/>
    <cellStyle name="40% - Accent2 2 2 3 4 2 2 2" xfId="14961"/>
    <cellStyle name="40% - Accent2 2 2 3 4 2 2 3" xfId="52930"/>
    <cellStyle name="40% - Accent2 2 2 3 4 2 3" xfId="14962"/>
    <cellStyle name="40% - Accent2 2 2 3 4 2 4" xfId="14963"/>
    <cellStyle name="40% - Accent2 2 2 3 4 3" xfId="14964"/>
    <cellStyle name="40% - Accent2 2 2 3 4 3 2" xfId="14965"/>
    <cellStyle name="40% - Accent2 2 2 3 4 3 3" xfId="52931"/>
    <cellStyle name="40% - Accent2 2 2 3 4 4" xfId="14966"/>
    <cellStyle name="40% - Accent2 2 2 3 4 5" xfId="14967"/>
    <cellStyle name="40% - Accent2 2 2 3 5" xfId="14968"/>
    <cellStyle name="40% - Accent2 2 2 3 5 2" xfId="14969"/>
    <cellStyle name="40% - Accent2 2 2 3 5 2 2" xfId="14970"/>
    <cellStyle name="40% - Accent2 2 2 3 5 2 3" xfId="52932"/>
    <cellStyle name="40% - Accent2 2 2 3 5 3" xfId="14971"/>
    <cellStyle name="40% - Accent2 2 2 3 5 4" xfId="14972"/>
    <cellStyle name="40% - Accent2 2 2 3 6" xfId="14973"/>
    <cellStyle name="40% - Accent2 2 2 3 6 2" xfId="14974"/>
    <cellStyle name="40% - Accent2 2 2 3 6 2 2" xfId="14975"/>
    <cellStyle name="40% - Accent2 2 2 3 6 2 3" xfId="52933"/>
    <cellStyle name="40% - Accent2 2 2 3 6 3" xfId="14976"/>
    <cellStyle name="40% - Accent2 2 2 3 6 4" xfId="14977"/>
    <cellStyle name="40% - Accent2 2 2 3 7" xfId="14978"/>
    <cellStyle name="40% - Accent2 2 2 3 7 2" xfId="14979"/>
    <cellStyle name="40% - Accent2 2 2 3 7 3" xfId="52934"/>
    <cellStyle name="40% - Accent2 2 2 3 8" xfId="14980"/>
    <cellStyle name="40% - Accent2 2 2 3 9" xfId="14981"/>
    <cellStyle name="40% - Accent2 2 2 4" xfId="14982"/>
    <cellStyle name="40% - Accent2 2 2 4 2" xfId="14983"/>
    <cellStyle name="40% - Accent2 2 2 4 2 2" xfId="14984"/>
    <cellStyle name="40% - Accent2 2 2 4 2 2 2" xfId="14985"/>
    <cellStyle name="40% - Accent2 2 2 4 2 2 2 2" xfId="14986"/>
    <cellStyle name="40% - Accent2 2 2 4 2 2 2 3" xfId="52935"/>
    <cellStyle name="40% - Accent2 2 2 4 2 2 3" xfId="14987"/>
    <cellStyle name="40% - Accent2 2 2 4 2 2 4" xfId="14988"/>
    <cellStyle name="40% - Accent2 2 2 4 2 3" xfId="14989"/>
    <cellStyle name="40% - Accent2 2 2 4 2 3 2" xfId="14990"/>
    <cellStyle name="40% - Accent2 2 2 4 2 3 2 2" xfId="14991"/>
    <cellStyle name="40% - Accent2 2 2 4 2 3 2 3" xfId="52936"/>
    <cellStyle name="40% - Accent2 2 2 4 2 3 3" xfId="14992"/>
    <cellStyle name="40% - Accent2 2 2 4 2 3 4" xfId="14993"/>
    <cellStyle name="40% - Accent2 2 2 4 2 4" xfId="14994"/>
    <cellStyle name="40% - Accent2 2 2 4 2 4 2" xfId="14995"/>
    <cellStyle name="40% - Accent2 2 2 4 2 4 3" xfId="52937"/>
    <cellStyle name="40% - Accent2 2 2 4 2 5" xfId="14996"/>
    <cellStyle name="40% - Accent2 2 2 4 2 6" xfId="14997"/>
    <cellStyle name="40% - Accent2 2 2 4 3" xfId="14998"/>
    <cellStyle name="40% - Accent2 2 2 4 3 2" xfId="14999"/>
    <cellStyle name="40% - Accent2 2 2 4 3 2 2" xfId="15000"/>
    <cellStyle name="40% - Accent2 2 2 4 3 2 3" xfId="52938"/>
    <cellStyle name="40% - Accent2 2 2 4 3 3" xfId="15001"/>
    <cellStyle name="40% - Accent2 2 2 4 3 4" xfId="15002"/>
    <cellStyle name="40% - Accent2 2 2 4 4" xfId="15003"/>
    <cellStyle name="40% - Accent2 2 2 4 4 2" xfId="15004"/>
    <cellStyle name="40% - Accent2 2 2 4 4 2 2" xfId="15005"/>
    <cellStyle name="40% - Accent2 2 2 4 4 2 3" xfId="52939"/>
    <cellStyle name="40% - Accent2 2 2 4 4 3" xfId="15006"/>
    <cellStyle name="40% - Accent2 2 2 4 4 4" xfId="15007"/>
    <cellStyle name="40% - Accent2 2 2 4 5" xfId="15008"/>
    <cellStyle name="40% - Accent2 2 2 4 5 2" xfId="15009"/>
    <cellStyle name="40% - Accent2 2 2 4 5 3" xfId="52940"/>
    <cellStyle name="40% - Accent2 2 2 4 6" xfId="15010"/>
    <cellStyle name="40% - Accent2 2 2 4 7" xfId="15011"/>
    <cellStyle name="40% - Accent2 2 2 5" xfId="15012"/>
    <cellStyle name="40% - Accent2 2 2 5 2" xfId="15013"/>
    <cellStyle name="40% - Accent2 2 2 5 2 2" xfId="15014"/>
    <cellStyle name="40% - Accent2 2 2 5 2 2 2" xfId="15015"/>
    <cellStyle name="40% - Accent2 2 2 5 2 2 3" xfId="52941"/>
    <cellStyle name="40% - Accent2 2 2 5 2 3" xfId="15016"/>
    <cellStyle name="40% - Accent2 2 2 5 2 4" xfId="15017"/>
    <cellStyle name="40% - Accent2 2 2 5 3" xfId="15018"/>
    <cellStyle name="40% - Accent2 2 2 5 3 2" xfId="15019"/>
    <cellStyle name="40% - Accent2 2 2 5 3 2 2" xfId="15020"/>
    <cellStyle name="40% - Accent2 2 2 5 3 2 3" xfId="52942"/>
    <cellStyle name="40% - Accent2 2 2 5 3 3" xfId="15021"/>
    <cellStyle name="40% - Accent2 2 2 5 3 4" xfId="15022"/>
    <cellStyle name="40% - Accent2 2 2 5 4" xfId="15023"/>
    <cellStyle name="40% - Accent2 2 2 5 4 2" xfId="15024"/>
    <cellStyle name="40% - Accent2 2 2 5 4 3" xfId="52943"/>
    <cellStyle name="40% - Accent2 2 2 5 5" xfId="15025"/>
    <cellStyle name="40% - Accent2 2 2 5 6" xfId="15026"/>
    <cellStyle name="40% - Accent2 2 2 6" xfId="15027"/>
    <cellStyle name="40% - Accent2 2 2 6 2" xfId="15028"/>
    <cellStyle name="40% - Accent2 2 2 6 2 2" xfId="15029"/>
    <cellStyle name="40% - Accent2 2 2 6 2 2 2" xfId="15030"/>
    <cellStyle name="40% - Accent2 2 2 6 2 2 3" xfId="52944"/>
    <cellStyle name="40% - Accent2 2 2 6 2 3" xfId="15031"/>
    <cellStyle name="40% - Accent2 2 2 6 2 4" xfId="15032"/>
    <cellStyle name="40% - Accent2 2 2 6 3" xfId="15033"/>
    <cellStyle name="40% - Accent2 2 2 6 3 2" xfId="15034"/>
    <cellStyle name="40% - Accent2 2 2 6 3 3" xfId="52945"/>
    <cellStyle name="40% - Accent2 2 2 6 4" xfId="15035"/>
    <cellStyle name="40% - Accent2 2 2 6 5" xfId="15036"/>
    <cellStyle name="40% - Accent2 2 2 7" xfId="15037"/>
    <cellStyle name="40% - Accent2 2 2 7 2" xfId="15038"/>
    <cellStyle name="40% - Accent2 2 2 7 2 2" xfId="15039"/>
    <cellStyle name="40% - Accent2 2 2 7 2 3" xfId="52946"/>
    <cellStyle name="40% - Accent2 2 2 7 3" xfId="15040"/>
    <cellStyle name="40% - Accent2 2 2 7 4" xfId="15041"/>
    <cellStyle name="40% - Accent2 2 2 8" xfId="15042"/>
    <cellStyle name="40% - Accent2 2 2 8 2" xfId="15043"/>
    <cellStyle name="40% - Accent2 2 2 8 2 2" xfId="15044"/>
    <cellStyle name="40% - Accent2 2 2 8 2 3" xfId="52947"/>
    <cellStyle name="40% - Accent2 2 2 8 3" xfId="15045"/>
    <cellStyle name="40% - Accent2 2 2 8 4" xfId="15046"/>
    <cellStyle name="40% - Accent2 2 2 9" xfId="15047"/>
    <cellStyle name="40% - Accent2 2 2 9 2" xfId="15048"/>
    <cellStyle name="40% - Accent2 2 2 9 3" xfId="52948"/>
    <cellStyle name="40% - Accent2 2 3" xfId="15049"/>
    <cellStyle name="40% - Accent2 2 3 10" xfId="15050"/>
    <cellStyle name="40% - Accent2 2 3 11" xfId="15051"/>
    <cellStyle name="40% - Accent2 2 3 12" xfId="60524"/>
    <cellStyle name="40% - Accent2 2 3 2" xfId="15052"/>
    <cellStyle name="40% - Accent2 2 3 2 10" xfId="15053"/>
    <cellStyle name="40% - Accent2 2 3 2 2" xfId="15054"/>
    <cellStyle name="40% - Accent2 2 3 2 2 2" xfId="15055"/>
    <cellStyle name="40% - Accent2 2 3 2 2 2 2" xfId="15056"/>
    <cellStyle name="40% - Accent2 2 3 2 2 2 2 2" xfId="15057"/>
    <cellStyle name="40% - Accent2 2 3 2 2 2 2 2 2" xfId="15058"/>
    <cellStyle name="40% - Accent2 2 3 2 2 2 2 2 2 2" xfId="15059"/>
    <cellStyle name="40% - Accent2 2 3 2 2 2 2 2 2 3" xfId="52949"/>
    <cellStyle name="40% - Accent2 2 3 2 2 2 2 2 3" xfId="15060"/>
    <cellStyle name="40% - Accent2 2 3 2 2 2 2 2 4" xfId="15061"/>
    <cellStyle name="40% - Accent2 2 3 2 2 2 2 3" xfId="15062"/>
    <cellStyle name="40% - Accent2 2 3 2 2 2 2 3 2" xfId="15063"/>
    <cellStyle name="40% - Accent2 2 3 2 2 2 2 3 2 2" xfId="15064"/>
    <cellStyle name="40% - Accent2 2 3 2 2 2 2 3 2 3" xfId="52950"/>
    <cellStyle name="40% - Accent2 2 3 2 2 2 2 3 3" xfId="15065"/>
    <cellStyle name="40% - Accent2 2 3 2 2 2 2 3 4" xfId="15066"/>
    <cellStyle name="40% - Accent2 2 3 2 2 2 2 4" xfId="15067"/>
    <cellStyle name="40% - Accent2 2 3 2 2 2 2 4 2" xfId="15068"/>
    <cellStyle name="40% - Accent2 2 3 2 2 2 2 4 3" xfId="52951"/>
    <cellStyle name="40% - Accent2 2 3 2 2 2 2 5" xfId="15069"/>
    <cellStyle name="40% - Accent2 2 3 2 2 2 2 6" xfId="15070"/>
    <cellStyle name="40% - Accent2 2 3 2 2 2 3" xfId="15071"/>
    <cellStyle name="40% - Accent2 2 3 2 2 2 3 2" xfId="15072"/>
    <cellStyle name="40% - Accent2 2 3 2 2 2 3 2 2" xfId="15073"/>
    <cellStyle name="40% - Accent2 2 3 2 2 2 3 2 3" xfId="52952"/>
    <cellStyle name="40% - Accent2 2 3 2 2 2 3 3" xfId="15074"/>
    <cellStyle name="40% - Accent2 2 3 2 2 2 3 4" xfId="15075"/>
    <cellStyle name="40% - Accent2 2 3 2 2 2 4" xfId="15076"/>
    <cellStyle name="40% - Accent2 2 3 2 2 2 4 2" xfId="15077"/>
    <cellStyle name="40% - Accent2 2 3 2 2 2 4 2 2" xfId="15078"/>
    <cellStyle name="40% - Accent2 2 3 2 2 2 4 2 3" xfId="52953"/>
    <cellStyle name="40% - Accent2 2 3 2 2 2 4 3" xfId="15079"/>
    <cellStyle name="40% - Accent2 2 3 2 2 2 4 4" xfId="15080"/>
    <cellStyle name="40% - Accent2 2 3 2 2 2 5" xfId="15081"/>
    <cellStyle name="40% - Accent2 2 3 2 2 2 5 2" xfId="15082"/>
    <cellStyle name="40% - Accent2 2 3 2 2 2 5 3" xfId="52954"/>
    <cellStyle name="40% - Accent2 2 3 2 2 2 6" xfId="15083"/>
    <cellStyle name="40% - Accent2 2 3 2 2 2 7" xfId="15084"/>
    <cellStyle name="40% - Accent2 2 3 2 2 3" xfId="15085"/>
    <cellStyle name="40% - Accent2 2 3 2 2 3 2" xfId="15086"/>
    <cellStyle name="40% - Accent2 2 3 2 2 3 2 2" xfId="15087"/>
    <cellStyle name="40% - Accent2 2 3 2 2 3 2 2 2" xfId="15088"/>
    <cellStyle name="40% - Accent2 2 3 2 2 3 2 2 3" xfId="52955"/>
    <cellStyle name="40% - Accent2 2 3 2 2 3 2 3" xfId="15089"/>
    <cellStyle name="40% - Accent2 2 3 2 2 3 2 4" xfId="15090"/>
    <cellStyle name="40% - Accent2 2 3 2 2 3 3" xfId="15091"/>
    <cellStyle name="40% - Accent2 2 3 2 2 3 3 2" xfId="15092"/>
    <cellStyle name="40% - Accent2 2 3 2 2 3 3 2 2" xfId="15093"/>
    <cellStyle name="40% - Accent2 2 3 2 2 3 3 2 3" xfId="52956"/>
    <cellStyle name="40% - Accent2 2 3 2 2 3 3 3" xfId="15094"/>
    <cellStyle name="40% - Accent2 2 3 2 2 3 3 4" xfId="15095"/>
    <cellStyle name="40% - Accent2 2 3 2 2 3 4" xfId="15096"/>
    <cellStyle name="40% - Accent2 2 3 2 2 3 4 2" xfId="15097"/>
    <cellStyle name="40% - Accent2 2 3 2 2 3 4 3" xfId="52957"/>
    <cellStyle name="40% - Accent2 2 3 2 2 3 5" xfId="15098"/>
    <cellStyle name="40% - Accent2 2 3 2 2 3 6" xfId="15099"/>
    <cellStyle name="40% - Accent2 2 3 2 2 4" xfId="15100"/>
    <cellStyle name="40% - Accent2 2 3 2 2 4 2" xfId="15101"/>
    <cellStyle name="40% - Accent2 2 3 2 2 4 2 2" xfId="15102"/>
    <cellStyle name="40% - Accent2 2 3 2 2 4 2 3" xfId="52958"/>
    <cellStyle name="40% - Accent2 2 3 2 2 4 3" xfId="15103"/>
    <cellStyle name="40% - Accent2 2 3 2 2 4 4" xfId="15104"/>
    <cellStyle name="40% - Accent2 2 3 2 2 5" xfId="15105"/>
    <cellStyle name="40% - Accent2 2 3 2 2 5 2" xfId="15106"/>
    <cellStyle name="40% - Accent2 2 3 2 2 5 2 2" xfId="15107"/>
    <cellStyle name="40% - Accent2 2 3 2 2 5 2 3" xfId="52959"/>
    <cellStyle name="40% - Accent2 2 3 2 2 5 3" xfId="15108"/>
    <cellStyle name="40% - Accent2 2 3 2 2 5 4" xfId="15109"/>
    <cellStyle name="40% - Accent2 2 3 2 2 6" xfId="15110"/>
    <cellStyle name="40% - Accent2 2 3 2 2 6 2" xfId="15111"/>
    <cellStyle name="40% - Accent2 2 3 2 2 6 3" xfId="52960"/>
    <cellStyle name="40% - Accent2 2 3 2 2 7" xfId="15112"/>
    <cellStyle name="40% - Accent2 2 3 2 2 8" xfId="15113"/>
    <cellStyle name="40% - Accent2 2 3 2 3" xfId="15114"/>
    <cellStyle name="40% - Accent2 2 3 2 3 2" xfId="15115"/>
    <cellStyle name="40% - Accent2 2 3 2 3 2 2" xfId="15116"/>
    <cellStyle name="40% - Accent2 2 3 2 3 2 2 2" xfId="15117"/>
    <cellStyle name="40% - Accent2 2 3 2 3 2 2 2 2" xfId="15118"/>
    <cellStyle name="40% - Accent2 2 3 2 3 2 2 2 3" xfId="52961"/>
    <cellStyle name="40% - Accent2 2 3 2 3 2 2 3" xfId="15119"/>
    <cellStyle name="40% - Accent2 2 3 2 3 2 2 4" xfId="15120"/>
    <cellStyle name="40% - Accent2 2 3 2 3 2 3" xfId="15121"/>
    <cellStyle name="40% - Accent2 2 3 2 3 2 3 2" xfId="15122"/>
    <cellStyle name="40% - Accent2 2 3 2 3 2 3 2 2" xfId="15123"/>
    <cellStyle name="40% - Accent2 2 3 2 3 2 3 2 3" xfId="52962"/>
    <cellStyle name="40% - Accent2 2 3 2 3 2 3 3" xfId="15124"/>
    <cellStyle name="40% - Accent2 2 3 2 3 2 3 4" xfId="15125"/>
    <cellStyle name="40% - Accent2 2 3 2 3 2 4" xfId="15126"/>
    <cellStyle name="40% - Accent2 2 3 2 3 2 4 2" xfId="15127"/>
    <cellStyle name="40% - Accent2 2 3 2 3 2 4 3" xfId="52963"/>
    <cellStyle name="40% - Accent2 2 3 2 3 2 5" xfId="15128"/>
    <cellStyle name="40% - Accent2 2 3 2 3 2 6" xfId="15129"/>
    <cellStyle name="40% - Accent2 2 3 2 3 3" xfId="15130"/>
    <cellStyle name="40% - Accent2 2 3 2 3 3 2" xfId="15131"/>
    <cellStyle name="40% - Accent2 2 3 2 3 3 2 2" xfId="15132"/>
    <cellStyle name="40% - Accent2 2 3 2 3 3 2 3" xfId="52964"/>
    <cellStyle name="40% - Accent2 2 3 2 3 3 3" xfId="15133"/>
    <cellStyle name="40% - Accent2 2 3 2 3 3 4" xfId="15134"/>
    <cellStyle name="40% - Accent2 2 3 2 3 4" xfId="15135"/>
    <cellStyle name="40% - Accent2 2 3 2 3 4 2" xfId="15136"/>
    <cellStyle name="40% - Accent2 2 3 2 3 4 2 2" xfId="15137"/>
    <cellStyle name="40% - Accent2 2 3 2 3 4 2 3" xfId="52965"/>
    <cellStyle name="40% - Accent2 2 3 2 3 4 3" xfId="15138"/>
    <cellStyle name="40% - Accent2 2 3 2 3 4 4" xfId="15139"/>
    <cellStyle name="40% - Accent2 2 3 2 3 5" xfId="15140"/>
    <cellStyle name="40% - Accent2 2 3 2 3 5 2" xfId="15141"/>
    <cellStyle name="40% - Accent2 2 3 2 3 5 3" xfId="52966"/>
    <cellStyle name="40% - Accent2 2 3 2 3 6" xfId="15142"/>
    <cellStyle name="40% - Accent2 2 3 2 3 7" xfId="15143"/>
    <cellStyle name="40% - Accent2 2 3 2 4" xfId="15144"/>
    <cellStyle name="40% - Accent2 2 3 2 4 2" xfId="15145"/>
    <cellStyle name="40% - Accent2 2 3 2 4 2 2" xfId="15146"/>
    <cellStyle name="40% - Accent2 2 3 2 4 2 2 2" xfId="15147"/>
    <cellStyle name="40% - Accent2 2 3 2 4 2 2 3" xfId="52967"/>
    <cellStyle name="40% - Accent2 2 3 2 4 2 3" xfId="15148"/>
    <cellStyle name="40% - Accent2 2 3 2 4 2 4" xfId="15149"/>
    <cellStyle name="40% - Accent2 2 3 2 4 3" xfId="15150"/>
    <cellStyle name="40% - Accent2 2 3 2 4 3 2" xfId="15151"/>
    <cellStyle name="40% - Accent2 2 3 2 4 3 2 2" xfId="15152"/>
    <cellStyle name="40% - Accent2 2 3 2 4 3 2 3" xfId="52968"/>
    <cellStyle name="40% - Accent2 2 3 2 4 3 3" xfId="15153"/>
    <cellStyle name="40% - Accent2 2 3 2 4 3 4" xfId="15154"/>
    <cellStyle name="40% - Accent2 2 3 2 4 4" xfId="15155"/>
    <cellStyle name="40% - Accent2 2 3 2 4 4 2" xfId="15156"/>
    <cellStyle name="40% - Accent2 2 3 2 4 4 3" xfId="52969"/>
    <cellStyle name="40% - Accent2 2 3 2 4 5" xfId="15157"/>
    <cellStyle name="40% - Accent2 2 3 2 4 6" xfId="15158"/>
    <cellStyle name="40% - Accent2 2 3 2 5" xfId="15159"/>
    <cellStyle name="40% - Accent2 2 3 2 5 2" xfId="15160"/>
    <cellStyle name="40% - Accent2 2 3 2 5 2 2" xfId="15161"/>
    <cellStyle name="40% - Accent2 2 3 2 5 2 2 2" xfId="15162"/>
    <cellStyle name="40% - Accent2 2 3 2 5 2 2 3" xfId="52970"/>
    <cellStyle name="40% - Accent2 2 3 2 5 2 3" xfId="15163"/>
    <cellStyle name="40% - Accent2 2 3 2 5 2 4" xfId="15164"/>
    <cellStyle name="40% - Accent2 2 3 2 5 3" xfId="15165"/>
    <cellStyle name="40% - Accent2 2 3 2 5 3 2" xfId="15166"/>
    <cellStyle name="40% - Accent2 2 3 2 5 3 3" xfId="52971"/>
    <cellStyle name="40% - Accent2 2 3 2 5 4" xfId="15167"/>
    <cellStyle name="40% - Accent2 2 3 2 5 5" xfId="15168"/>
    <cellStyle name="40% - Accent2 2 3 2 6" xfId="15169"/>
    <cellStyle name="40% - Accent2 2 3 2 6 2" xfId="15170"/>
    <cellStyle name="40% - Accent2 2 3 2 6 2 2" xfId="15171"/>
    <cellStyle name="40% - Accent2 2 3 2 6 2 3" xfId="52972"/>
    <cellStyle name="40% - Accent2 2 3 2 6 3" xfId="15172"/>
    <cellStyle name="40% - Accent2 2 3 2 6 4" xfId="15173"/>
    <cellStyle name="40% - Accent2 2 3 2 7" xfId="15174"/>
    <cellStyle name="40% - Accent2 2 3 2 7 2" xfId="15175"/>
    <cellStyle name="40% - Accent2 2 3 2 7 2 2" xfId="15176"/>
    <cellStyle name="40% - Accent2 2 3 2 7 2 3" xfId="52973"/>
    <cellStyle name="40% - Accent2 2 3 2 7 3" xfId="15177"/>
    <cellStyle name="40% - Accent2 2 3 2 7 4" xfId="15178"/>
    <cellStyle name="40% - Accent2 2 3 2 8" xfId="15179"/>
    <cellStyle name="40% - Accent2 2 3 2 8 2" xfId="15180"/>
    <cellStyle name="40% - Accent2 2 3 2 8 3" xfId="52974"/>
    <cellStyle name="40% - Accent2 2 3 2 9" xfId="15181"/>
    <cellStyle name="40% - Accent2 2 3 3" xfId="15182"/>
    <cellStyle name="40% - Accent2 2 3 3 2" xfId="15183"/>
    <cellStyle name="40% - Accent2 2 3 3 2 2" xfId="15184"/>
    <cellStyle name="40% - Accent2 2 3 3 2 2 2" xfId="15185"/>
    <cellStyle name="40% - Accent2 2 3 3 2 2 2 2" xfId="15186"/>
    <cellStyle name="40% - Accent2 2 3 3 2 2 2 2 2" xfId="15187"/>
    <cellStyle name="40% - Accent2 2 3 3 2 2 2 2 3" xfId="52975"/>
    <cellStyle name="40% - Accent2 2 3 3 2 2 2 3" xfId="15188"/>
    <cellStyle name="40% - Accent2 2 3 3 2 2 2 4" xfId="15189"/>
    <cellStyle name="40% - Accent2 2 3 3 2 2 3" xfId="15190"/>
    <cellStyle name="40% - Accent2 2 3 3 2 2 3 2" xfId="15191"/>
    <cellStyle name="40% - Accent2 2 3 3 2 2 3 2 2" xfId="15192"/>
    <cellStyle name="40% - Accent2 2 3 3 2 2 3 2 3" xfId="52976"/>
    <cellStyle name="40% - Accent2 2 3 3 2 2 3 3" xfId="15193"/>
    <cellStyle name="40% - Accent2 2 3 3 2 2 3 4" xfId="15194"/>
    <cellStyle name="40% - Accent2 2 3 3 2 2 4" xfId="15195"/>
    <cellStyle name="40% - Accent2 2 3 3 2 2 4 2" xfId="15196"/>
    <cellStyle name="40% - Accent2 2 3 3 2 2 4 3" xfId="52977"/>
    <cellStyle name="40% - Accent2 2 3 3 2 2 5" xfId="15197"/>
    <cellStyle name="40% - Accent2 2 3 3 2 2 6" xfId="15198"/>
    <cellStyle name="40% - Accent2 2 3 3 2 3" xfId="15199"/>
    <cellStyle name="40% - Accent2 2 3 3 2 3 2" xfId="15200"/>
    <cellStyle name="40% - Accent2 2 3 3 2 3 2 2" xfId="15201"/>
    <cellStyle name="40% - Accent2 2 3 3 2 3 2 3" xfId="52978"/>
    <cellStyle name="40% - Accent2 2 3 3 2 3 3" xfId="15202"/>
    <cellStyle name="40% - Accent2 2 3 3 2 3 4" xfId="15203"/>
    <cellStyle name="40% - Accent2 2 3 3 2 4" xfId="15204"/>
    <cellStyle name="40% - Accent2 2 3 3 2 4 2" xfId="15205"/>
    <cellStyle name="40% - Accent2 2 3 3 2 4 2 2" xfId="15206"/>
    <cellStyle name="40% - Accent2 2 3 3 2 4 2 3" xfId="52979"/>
    <cellStyle name="40% - Accent2 2 3 3 2 4 3" xfId="15207"/>
    <cellStyle name="40% - Accent2 2 3 3 2 4 4" xfId="15208"/>
    <cellStyle name="40% - Accent2 2 3 3 2 5" xfId="15209"/>
    <cellStyle name="40% - Accent2 2 3 3 2 5 2" xfId="15210"/>
    <cellStyle name="40% - Accent2 2 3 3 2 5 3" xfId="52980"/>
    <cellStyle name="40% - Accent2 2 3 3 2 6" xfId="15211"/>
    <cellStyle name="40% - Accent2 2 3 3 2 7" xfId="15212"/>
    <cellStyle name="40% - Accent2 2 3 3 3" xfId="15213"/>
    <cellStyle name="40% - Accent2 2 3 3 3 2" xfId="15214"/>
    <cellStyle name="40% - Accent2 2 3 3 3 2 2" xfId="15215"/>
    <cellStyle name="40% - Accent2 2 3 3 3 2 2 2" xfId="15216"/>
    <cellStyle name="40% - Accent2 2 3 3 3 2 2 3" xfId="52981"/>
    <cellStyle name="40% - Accent2 2 3 3 3 2 3" xfId="15217"/>
    <cellStyle name="40% - Accent2 2 3 3 3 2 4" xfId="15218"/>
    <cellStyle name="40% - Accent2 2 3 3 3 3" xfId="15219"/>
    <cellStyle name="40% - Accent2 2 3 3 3 3 2" xfId="15220"/>
    <cellStyle name="40% - Accent2 2 3 3 3 3 2 2" xfId="15221"/>
    <cellStyle name="40% - Accent2 2 3 3 3 3 2 3" xfId="52982"/>
    <cellStyle name="40% - Accent2 2 3 3 3 3 3" xfId="15222"/>
    <cellStyle name="40% - Accent2 2 3 3 3 3 4" xfId="15223"/>
    <cellStyle name="40% - Accent2 2 3 3 3 4" xfId="15224"/>
    <cellStyle name="40% - Accent2 2 3 3 3 4 2" xfId="15225"/>
    <cellStyle name="40% - Accent2 2 3 3 3 4 3" xfId="52983"/>
    <cellStyle name="40% - Accent2 2 3 3 3 5" xfId="15226"/>
    <cellStyle name="40% - Accent2 2 3 3 3 6" xfId="15227"/>
    <cellStyle name="40% - Accent2 2 3 3 4" xfId="15228"/>
    <cellStyle name="40% - Accent2 2 3 3 4 2" xfId="15229"/>
    <cellStyle name="40% - Accent2 2 3 3 4 2 2" xfId="15230"/>
    <cellStyle name="40% - Accent2 2 3 3 4 2 3" xfId="52984"/>
    <cellStyle name="40% - Accent2 2 3 3 4 3" xfId="15231"/>
    <cellStyle name="40% - Accent2 2 3 3 4 4" xfId="15232"/>
    <cellStyle name="40% - Accent2 2 3 3 5" xfId="15233"/>
    <cellStyle name="40% - Accent2 2 3 3 5 2" xfId="15234"/>
    <cellStyle name="40% - Accent2 2 3 3 5 2 2" xfId="15235"/>
    <cellStyle name="40% - Accent2 2 3 3 5 2 3" xfId="52985"/>
    <cellStyle name="40% - Accent2 2 3 3 5 3" xfId="15236"/>
    <cellStyle name="40% - Accent2 2 3 3 5 4" xfId="15237"/>
    <cellStyle name="40% - Accent2 2 3 3 6" xfId="15238"/>
    <cellStyle name="40% - Accent2 2 3 3 6 2" xfId="15239"/>
    <cellStyle name="40% - Accent2 2 3 3 6 3" xfId="52986"/>
    <cellStyle name="40% - Accent2 2 3 3 7" xfId="15240"/>
    <cellStyle name="40% - Accent2 2 3 3 8" xfId="15241"/>
    <cellStyle name="40% - Accent2 2 3 4" xfId="15242"/>
    <cellStyle name="40% - Accent2 2 3 4 2" xfId="15243"/>
    <cellStyle name="40% - Accent2 2 3 4 2 2" xfId="15244"/>
    <cellStyle name="40% - Accent2 2 3 4 2 2 2" xfId="15245"/>
    <cellStyle name="40% - Accent2 2 3 4 2 2 2 2" xfId="15246"/>
    <cellStyle name="40% - Accent2 2 3 4 2 2 2 3" xfId="52987"/>
    <cellStyle name="40% - Accent2 2 3 4 2 2 3" xfId="15247"/>
    <cellStyle name="40% - Accent2 2 3 4 2 2 4" xfId="15248"/>
    <cellStyle name="40% - Accent2 2 3 4 2 3" xfId="15249"/>
    <cellStyle name="40% - Accent2 2 3 4 2 3 2" xfId="15250"/>
    <cellStyle name="40% - Accent2 2 3 4 2 3 2 2" xfId="15251"/>
    <cellStyle name="40% - Accent2 2 3 4 2 3 2 3" xfId="52988"/>
    <cellStyle name="40% - Accent2 2 3 4 2 3 3" xfId="15252"/>
    <cellStyle name="40% - Accent2 2 3 4 2 3 4" xfId="15253"/>
    <cellStyle name="40% - Accent2 2 3 4 2 4" xfId="15254"/>
    <cellStyle name="40% - Accent2 2 3 4 2 4 2" xfId="15255"/>
    <cellStyle name="40% - Accent2 2 3 4 2 4 3" xfId="52989"/>
    <cellStyle name="40% - Accent2 2 3 4 2 5" xfId="15256"/>
    <cellStyle name="40% - Accent2 2 3 4 2 6" xfId="15257"/>
    <cellStyle name="40% - Accent2 2 3 4 3" xfId="15258"/>
    <cellStyle name="40% - Accent2 2 3 4 3 2" xfId="15259"/>
    <cellStyle name="40% - Accent2 2 3 4 3 2 2" xfId="15260"/>
    <cellStyle name="40% - Accent2 2 3 4 3 2 3" xfId="52990"/>
    <cellStyle name="40% - Accent2 2 3 4 3 3" xfId="15261"/>
    <cellStyle name="40% - Accent2 2 3 4 3 4" xfId="15262"/>
    <cellStyle name="40% - Accent2 2 3 4 4" xfId="15263"/>
    <cellStyle name="40% - Accent2 2 3 4 4 2" xfId="15264"/>
    <cellStyle name="40% - Accent2 2 3 4 4 2 2" xfId="15265"/>
    <cellStyle name="40% - Accent2 2 3 4 4 2 3" xfId="52991"/>
    <cellStyle name="40% - Accent2 2 3 4 4 3" xfId="15266"/>
    <cellStyle name="40% - Accent2 2 3 4 4 4" xfId="15267"/>
    <cellStyle name="40% - Accent2 2 3 4 5" xfId="15268"/>
    <cellStyle name="40% - Accent2 2 3 4 5 2" xfId="15269"/>
    <cellStyle name="40% - Accent2 2 3 4 5 3" xfId="52992"/>
    <cellStyle name="40% - Accent2 2 3 4 6" xfId="15270"/>
    <cellStyle name="40% - Accent2 2 3 4 7" xfId="15271"/>
    <cellStyle name="40% - Accent2 2 3 5" xfId="15272"/>
    <cellStyle name="40% - Accent2 2 3 5 2" xfId="15273"/>
    <cellStyle name="40% - Accent2 2 3 5 2 2" xfId="15274"/>
    <cellStyle name="40% - Accent2 2 3 5 2 2 2" xfId="15275"/>
    <cellStyle name="40% - Accent2 2 3 5 2 2 3" xfId="52993"/>
    <cellStyle name="40% - Accent2 2 3 5 2 3" xfId="15276"/>
    <cellStyle name="40% - Accent2 2 3 5 2 4" xfId="15277"/>
    <cellStyle name="40% - Accent2 2 3 5 3" xfId="15278"/>
    <cellStyle name="40% - Accent2 2 3 5 3 2" xfId="15279"/>
    <cellStyle name="40% - Accent2 2 3 5 3 2 2" xfId="15280"/>
    <cellStyle name="40% - Accent2 2 3 5 3 2 3" xfId="52994"/>
    <cellStyle name="40% - Accent2 2 3 5 3 3" xfId="15281"/>
    <cellStyle name="40% - Accent2 2 3 5 3 4" xfId="15282"/>
    <cellStyle name="40% - Accent2 2 3 5 4" xfId="15283"/>
    <cellStyle name="40% - Accent2 2 3 5 4 2" xfId="15284"/>
    <cellStyle name="40% - Accent2 2 3 5 4 3" xfId="52995"/>
    <cellStyle name="40% - Accent2 2 3 5 5" xfId="15285"/>
    <cellStyle name="40% - Accent2 2 3 5 6" xfId="15286"/>
    <cellStyle name="40% - Accent2 2 3 6" xfId="15287"/>
    <cellStyle name="40% - Accent2 2 3 6 2" xfId="15288"/>
    <cellStyle name="40% - Accent2 2 3 6 2 2" xfId="15289"/>
    <cellStyle name="40% - Accent2 2 3 6 2 2 2" xfId="15290"/>
    <cellStyle name="40% - Accent2 2 3 6 2 2 3" xfId="52996"/>
    <cellStyle name="40% - Accent2 2 3 6 2 3" xfId="15291"/>
    <cellStyle name="40% - Accent2 2 3 6 2 4" xfId="15292"/>
    <cellStyle name="40% - Accent2 2 3 6 3" xfId="15293"/>
    <cellStyle name="40% - Accent2 2 3 6 3 2" xfId="15294"/>
    <cellStyle name="40% - Accent2 2 3 6 3 3" xfId="52997"/>
    <cellStyle name="40% - Accent2 2 3 6 4" xfId="15295"/>
    <cellStyle name="40% - Accent2 2 3 6 5" xfId="15296"/>
    <cellStyle name="40% - Accent2 2 3 7" xfId="15297"/>
    <cellStyle name="40% - Accent2 2 3 7 2" xfId="15298"/>
    <cellStyle name="40% - Accent2 2 3 7 2 2" xfId="15299"/>
    <cellStyle name="40% - Accent2 2 3 7 2 3" xfId="52998"/>
    <cellStyle name="40% - Accent2 2 3 7 3" xfId="15300"/>
    <cellStyle name="40% - Accent2 2 3 7 4" xfId="15301"/>
    <cellStyle name="40% - Accent2 2 3 8" xfId="15302"/>
    <cellStyle name="40% - Accent2 2 3 8 2" xfId="15303"/>
    <cellStyle name="40% - Accent2 2 3 8 2 2" xfId="15304"/>
    <cellStyle name="40% - Accent2 2 3 8 2 3" xfId="52999"/>
    <cellStyle name="40% - Accent2 2 3 8 3" xfId="15305"/>
    <cellStyle name="40% - Accent2 2 3 8 4" xfId="15306"/>
    <cellStyle name="40% - Accent2 2 3 9" xfId="15307"/>
    <cellStyle name="40% - Accent2 2 3 9 2" xfId="15308"/>
    <cellStyle name="40% - Accent2 2 3 9 3" xfId="53000"/>
    <cellStyle name="40% - Accent2 2 4" xfId="15309"/>
    <cellStyle name="40% - Accent2 2 4 10" xfId="15310"/>
    <cellStyle name="40% - Accent2 2 4 2" xfId="15311"/>
    <cellStyle name="40% - Accent2 2 4 2 2" xfId="15312"/>
    <cellStyle name="40% - Accent2 2 4 2 2 2" xfId="15313"/>
    <cellStyle name="40% - Accent2 2 4 2 2 2 2" xfId="15314"/>
    <cellStyle name="40% - Accent2 2 4 2 2 2 2 2" xfId="15315"/>
    <cellStyle name="40% - Accent2 2 4 2 2 2 2 2 2" xfId="15316"/>
    <cellStyle name="40% - Accent2 2 4 2 2 2 2 2 3" xfId="53001"/>
    <cellStyle name="40% - Accent2 2 4 2 2 2 2 3" xfId="15317"/>
    <cellStyle name="40% - Accent2 2 4 2 2 2 2 4" xfId="15318"/>
    <cellStyle name="40% - Accent2 2 4 2 2 2 3" xfId="15319"/>
    <cellStyle name="40% - Accent2 2 4 2 2 2 3 2" xfId="15320"/>
    <cellStyle name="40% - Accent2 2 4 2 2 2 3 2 2" xfId="15321"/>
    <cellStyle name="40% - Accent2 2 4 2 2 2 3 2 3" xfId="53002"/>
    <cellStyle name="40% - Accent2 2 4 2 2 2 3 3" xfId="15322"/>
    <cellStyle name="40% - Accent2 2 4 2 2 2 3 4" xfId="15323"/>
    <cellStyle name="40% - Accent2 2 4 2 2 2 4" xfId="15324"/>
    <cellStyle name="40% - Accent2 2 4 2 2 2 4 2" xfId="15325"/>
    <cellStyle name="40% - Accent2 2 4 2 2 2 4 3" xfId="53003"/>
    <cellStyle name="40% - Accent2 2 4 2 2 2 5" xfId="15326"/>
    <cellStyle name="40% - Accent2 2 4 2 2 2 6" xfId="15327"/>
    <cellStyle name="40% - Accent2 2 4 2 2 3" xfId="15328"/>
    <cellStyle name="40% - Accent2 2 4 2 2 3 2" xfId="15329"/>
    <cellStyle name="40% - Accent2 2 4 2 2 3 2 2" xfId="15330"/>
    <cellStyle name="40% - Accent2 2 4 2 2 3 2 3" xfId="53004"/>
    <cellStyle name="40% - Accent2 2 4 2 2 3 3" xfId="15331"/>
    <cellStyle name="40% - Accent2 2 4 2 2 3 4" xfId="15332"/>
    <cellStyle name="40% - Accent2 2 4 2 2 4" xfId="15333"/>
    <cellStyle name="40% - Accent2 2 4 2 2 4 2" xfId="15334"/>
    <cellStyle name="40% - Accent2 2 4 2 2 4 2 2" xfId="15335"/>
    <cellStyle name="40% - Accent2 2 4 2 2 4 2 3" xfId="53005"/>
    <cellStyle name="40% - Accent2 2 4 2 2 4 3" xfId="15336"/>
    <cellStyle name="40% - Accent2 2 4 2 2 4 4" xfId="15337"/>
    <cellStyle name="40% - Accent2 2 4 2 2 5" xfId="15338"/>
    <cellStyle name="40% - Accent2 2 4 2 2 5 2" xfId="15339"/>
    <cellStyle name="40% - Accent2 2 4 2 2 5 3" xfId="53006"/>
    <cellStyle name="40% - Accent2 2 4 2 2 6" xfId="15340"/>
    <cellStyle name="40% - Accent2 2 4 2 2 7" xfId="15341"/>
    <cellStyle name="40% - Accent2 2 4 2 3" xfId="15342"/>
    <cellStyle name="40% - Accent2 2 4 2 3 2" xfId="15343"/>
    <cellStyle name="40% - Accent2 2 4 2 3 2 2" xfId="15344"/>
    <cellStyle name="40% - Accent2 2 4 2 3 2 2 2" xfId="15345"/>
    <cellStyle name="40% - Accent2 2 4 2 3 2 2 3" xfId="53007"/>
    <cellStyle name="40% - Accent2 2 4 2 3 2 3" xfId="15346"/>
    <cellStyle name="40% - Accent2 2 4 2 3 2 4" xfId="15347"/>
    <cellStyle name="40% - Accent2 2 4 2 3 3" xfId="15348"/>
    <cellStyle name="40% - Accent2 2 4 2 3 3 2" xfId="15349"/>
    <cellStyle name="40% - Accent2 2 4 2 3 3 2 2" xfId="15350"/>
    <cellStyle name="40% - Accent2 2 4 2 3 3 2 3" xfId="53008"/>
    <cellStyle name="40% - Accent2 2 4 2 3 3 3" xfId="15351"/>
    <cellStyle name="40% - Accent2 2 4 2 3 3 4" xfId="15352"/>
    <cellStyle name="40% - Accent2 2 4 2 3 4" xfId="15353"/>
    <cellStyle name="40% - Accent2 2 4 2 3 4 2" xfId="15354"/>
    <cellStyle name="40% - Accent2 2 4 2 3 4 3" xfId="53009"/>
    <cellStyle name="40% - Accent2 2 4 2 3 5" xfId="15355"/>
    <cellStyle name="40% - Accent2 2 4 2 3 6" xfId="15356"/>
    <cellStyle name="40% - Accent2 2 4 2 4" xfId="15357"/>
    <cellStyle name="40% - Accent2 2 4 2 4 2" xfId="15358"/>
    <cellStyle name="40% - Accent2 2 4 2 4 2 2" xfId="15359"/>
    <cellStyle name="40% - Accent2 2 4 2 4 2 3" xfId="53010"/>
    <cellStyle name="40% - Accent2 2 4 2 4 3" xfId="15360"/>
    <cellStyle name="40% - Accent2 2 4 2 4 4" xfId="15361"/>
    <cellStyle name="40% - Accent2 2 4 2 5" xfId="15362"/>
    <cellStyle name="40% - Accent2 2 4 2 5 2" xfId="15363"/>
    <cellStyle name="40% - Accent2 2 4 2 5 2 2" xfId="15364"/>
    <cellStyle name="40% - Accent2 2 4 2 5 2 3" xfId="53011"/>
    <cellStyle name="40% - Accent2 2 4 2 5 3" xfId="15365"/>
    <cellStyle name="40% - Accent2 2 4 2 5 4" xfId="15366"/>
    <cellStyle name="40% - Accent2 2 4 2 6" xfId="15367"/>
    <cellStyle name="40% - Accent2 2 4 2 6 2" xfId="15368"/>
    <cellStyle name="40% - Accent2 2 4 2 6 3" xfId="53012"/>
    <cellStyle name="40% - Accent2 2 4 2 7" xfId="15369"/>
    <cellStyle name="40% - Accent2 2 4 2 8" xfId="15370"/>
    <cellStyle name="40% - Accent2 2 4 3" xfId="15371"/>
    <cellStyle name="40% - Accent2 2 4 3 2" xfId="15372"/>
    <cellStyle name="40% - Accent2 2 4 3 2 2" xfId="15373"/>
    <cellStyle name="40% - Accent2 2 4 3 2 2 2" xfId="15374"/>
    <cellStyle name="40% - Accent2 2 4 3 2 2 2 2" xfId="15375"/>
    <cellStyle name="40% - Accent2 2 4 3 2 2 2 3" xfId="53013"/>
    <cellStyle name="40% - Accent2 2 4 3 2 2 3" xfId="15376"/>
    <cellStyle name="40% - Accent2 2 4 3 2 2 4" xfId="15377"/>
    <cellStyle name="40% - Accent2 2 4 3 2 3" xfId="15378"/>
    <cellStyle name="40% - Accent2 2 4 3 2 3 2" xfId="15379"/>
    <cellStyle name="40% - Accent2 2 4 3 2 3 2 2" xfId="15380"/>
    <cellStyle name="40% - Accent2 2 4 3 2 3 2 3" xfId="53014"/>
    <cellStyle name="40% - Accent2 2 4 3 2 3 3" xfId="15381"/>
    <cellStyle name="40% - Accent2 2 4 3 2 3 4" xfId="15382"/>
    <cellStyle name="40% - Accent2 2 4 3 2 4" xfId="15383"/>
    <cellStyle name="40% - Accent2 2 4 3 2 4 2" xfId="15384"/>
    <cellStyle name="40% - Accent2 2 4 3 2 4 3" xfId="53015"/>
    <cellStyle name="40% - Accent2 2 4 3 2 5" xfId="15385"/>
    <cellStyle name="40% - Accent2 2 4 3 2 6" xfId="15386"/>
    <cellStyle name="40% - Accent2 2 4 3 3" xfId="15387"/>
    <cellStyle name="40% - Accent2 2 4 3 3 2" xfId="15388"/>
    <cellStyle name="40% - Accent2 2 4 3 3 2 2" xfId="15389"/>
    <cellStyle name="40% - Accent2 2 4 3 3 2 3" xfId="53016"/>
    <cellStyle name="40% - Accent2 2 4 3 3 3" xfId="15390"/>
    <cellStyle name="40% - Accent2 2 4 3 3 4" xfId="15391"/>
    <cellStyle name="40% - Accent2 2 4 3 4" xfId="15392"/>
    <cellStyle name="40% - Accent2 2 4 3 4 2" xfId="15393"/>
    <cellStyle name="40% - Accent2 2 4 3 4 2 2" xfId="15394"/>
    <cellStyle name="40% - Accent2 2 4 3 4 2 3" xfId="53017"/>
    <cellStyle name="40% - Accent2 2 4 3 4 3" xfId="15395"/>
    <cellStyle name="40% - Accent2 2 4 3 4 4" xfId="15396"/>
    <cellStyle name="40% - Accent2 2 4 3 5" xfId="15397"/>
    <cellStyle name="40% - Accent2 2 4 3 5 2" xfId="15398"/>
    <cellStyle name="40% - Accent2 2 4 3 5 3" xfId="53018"/>
    <cellStyle name="40% - Accent2 2 4 3 6" xfId="15399"/>
    <cellStyle name="40% - Accent2 2 4 3 7" xfId="15400"/>
    <cellStyle name="40% - Accent2 2 4 4" xfId="15401"/>
    <cellStyle name="40% - Accent2 2 4 4 2" xfId="15402"/>
    <cellStyle name="40% - Accent2 2 4 4 2 2" xfId="15403"/>
    <cellStyle name="40% - Accent2 2 4 4 2 2 2" xfId="15404"/>
    <cellStyle name="40% - Accent2 2 4 4 2 2 3" xfId="53019"/>
    <cellStyle name="40% - Accent2 2 4 4 2 3" xfId="15405"/>
    <cellStyle name="40% - Accent2 2 4 4 2 4" xfId="15406"/>
    <cellStyle name="40% - Accent2 2 4 4 3" xfId="15407"/>
    <cellStyle name="40% - Accent2 2 4 4 3 2" xfId="15408"/>
    <cellStyle name="40% - Accent2 2 4 4 3 2 2" xfId="15409"/>
    <cellStyle name="40% - Accent2 2 4 4 3 2 3" xfId="53020"/>
    <cellStyle name="40% - Accent2 2 4 4 3 3" xfId="15410"/>
    <cellStyle name="40% - Accent2 2 4 4 3 4" xfId="15411"/>
    <cellStyle name="40% - Accent2 2 4 4 4" xfId="15412"/>
    <cellStyle name="40% - Accent2 2 4 4 4 2" xfId="15413"/>
    <cellStyle name="40% - Accent2 2 4 4 4 3" xfId="53021"/>
    <cellStyle name="40% - Accent2 2 4 4 5" xfId="15414"/>
    <cellStyle name="40% - Accent2 2 4 4 6" xfId="15415"/>
    <cellStyle name="40% - Accent2 2 4 5" xfId="15416"/>
    <cellStyle name="40% - Accent2 2 4 5 2" xfId="15417"/>
    <cellStyle name="40% - Accent2 2 4 5 2 2" xfId="15418"/>
    <cellStyle name="40% - Accent2 2 4 5 2 2 2" xfId="15419"/>
    <cellStyle name="40% - Accent2 2 4 5 2 2 3" xfId="53022"/>
    <cellStyle name="40% - Accent2 2 4 5 2 3" xfId="15420"/>
    <cellStyle name="40% - Accent2 2 4 5 2 4" xfId="15421"/>
    <cellStyle name="40% - Accent2 2 4 5 3" xfId="15422"/>
    <cellStyle name="40% - Accent2 2 4 5 3 2" xfId="15423"/>
    <cellStyle name="40% - Accent2 2 4 5 3 3" xfId="53023"/>
    <cellStyle name="40% - Accent2 2 4 5 4" xfId="15424"/>
    <cellStyle name="40% - Accent2 2 4 5 5" xfId="15425"/>
    <cellStyle name="40% - Accent2 2 4 6" xfId="15426"/>
    <cellStyle name="40% - Accent2 2 4 6 2" xfId="15427"/>
    <cellStyle name="40% - Accent2 2 4 6 2 2" xfId="15428"/>
    <cellStyle name="40% - Accent2 2 4 6 2 3" xfId="53024"/>
    <cellStyle name="40% - Accent2 2 4 6 3" xfId="15429"/>
    <cellStyle name="40% - Accent2 2 4 6 4" xfId="15430"/>
    <cellStyle name="40% - Accent2 2 4 7" xfId="15431"/>
    <cellStyle name="40% - Accent2 2 4 7 2" xfId="15432"/>
    <cellStyle name="40% - Accent2 2 4 7 2 2" xfId="15433"/>
    <cellStyle name="40% - Accent2 2 4 7 2 3" xfId="53025"/>
    <cellStyle name="40% - Accent2 2 4 7 3" xfId="15434"/>
    <cellStyle name="40% - Accent2 2 4 7 4" xfId="15435"/>
    <cellStyle name="40% - Accent2 2 4 8" xfId="15436"/>
    <cellStyle name="40% - Accent2 2 4 8 2" xfId="15437"/>
    <cellStyle name="40% - Accent2 2 4 8 3" xfId="53026"/>
    <cellStyle name="40% - Accent2 2 4 9" xfId="15438"/>
    <cellStyle name="40% - Accent2 2 5" xfId="15439"/>
    <cellStyle name="40% - Accent2 2 5 10" xfId="15440"/>
    <cellStyle name="40% - Accent2 2 5 2" xfId="15441"/>
    <cellStyle name="40% - Accent2 2 5 2 2" xfId="15442"/>
    <cellStyle name="40% - Accent2 2 5 2 2 2" xfId="15443"/>
    <cellStyle name="40% - Accent2 2 5 2 2 2 2" xfId="15444"/>
    <cellStyle name="40% - Accent2 2 5 2 2 2 2 2" xfId="15445"/>
    <cellStyle name="40% - Accent2 2 5 2 2 2 2 2 2" xfId="15446"/>
    <cellStyle name="40% - Accent2 2 5 2 2 2 2 2 3" xfId="53027"/>
    <cellStyle name="40% - Accent2 2 5 2 2 2 2 3" xfId="15447"/>
    <cellStyle name="40% - Accent2 2 5 2 2 2 2 4" xfId="15448"/>
    <cellStyle name="40% - Accent2 2 5 2 2 2 3" xfId="15449"/>
    <cellStyle name="40% - Accent2 2 5 2 2 2 3 2" xfId="15450"/>
    <cellStyle name="40% - Accent2 2 5 2 2 2 3 2 2" xfId="15451"/>
    <cellStyle name="40% - Accent2 2 5 2 2 2 3 2 3" xfId="53028"/>
    <cellStyle name="40% - Accent2 2 5 2 2 2 3 3" xfId="15452"/>
    <cellStyle name="40% - Accent2 2 5 2 2 2 3 4" xfId="15453"/>
    <cellStyle name="40% - Accent2 2 5 2 2 2 4" xfId="15454"/>
    <cellStyle name="40% - Accent2 2 5 2 2 2 4 2" xfId="15455"/>
    <cellStyle name="40% - Accent2 2 5 2 2 2 4 3" xfId="53029"/>
    <cellStyle name="40% - Accent2 2 5 2 2 2 5" xfId="15456"/>
    <cellStyle name="40% - Accent2 2 5 2 2 2 6" xfId="15457"/>
    <cellStyle name="40% - Accent2 2 5 2 2 3" xfId="15458"/>
    <cellStyle name="40% - Accent2 2 5 2 2 3 2" xfId="15459"/>
    <cellStyle name="40% - Accent2 2 5 2 2 3 2 2" xfId="15460"/>
    <cellStyle name="40% - Accent2 2 5 2 2 3 2 3" xfId="53030"/>
    <cellStyle name="40% - Accent2 2 5 2 2 3 3" xfId="15461"/>
    <cellStyle name="40% - Accent2 2 5 2 2 3 4" xfId="15462"/>
    <cellStyle name="40% - Accent2 2 5 2 2 4" xfId="15463"/>
    <cellStyle name="40% - Accent2 2 5 2 2 4 2" xfId="15464"/>
    <cellStyle name="40% - Accent2 2 5 2 2 4 2 2" xfId="15465"/>
    <cellStyle name="40% - Accent2 2 5 2 2 4 2 3" xfId="53031"/>
    <cellStyle name="40% - Accent2 2 5 2 2 4 3" xfId="15466"/>
    <cellStyle name="40% - Accent2 2 5 2 2 4 4" xfId="15467"/>
    <cellStyle name="40% - Accent2 2 5 2 2 5" xfId="15468"/>
    <cellStyle name="40% - Accent2 2 5 2 2 5 2" xfId="15469"/>
    <cellStyle name="40% - Accent2 2 5 2 2 5 3" xfId="53032"/>
    <cellStyle name="40% - Accent2 2 5 2 2 6" xfId="15470"/>
    <cellStyle name="40% - Accent2 2 5 2 2 7" xfId="15471"/>
    <cellStyle name="40% - Accent2 2 5 2 3" xfId="15472"/>
    <cellStyle name="40% - Accent2 2 5 2 3 2" xfId="15473"/>
    <cellStyle name="40% - Accent2 2 5 2 3 2 2" xfId="15474"/>
    <cellStyle name="40% - Accent2 2 5 2 3 2 2 2" xfId="15475"/>
    <cellStyle name="40% - Accent2 2 5 2 3 2 2 3" xfId="53033"/>
    <cellStyle name="40% - Accent2 2 5 2 3 2 3" xfId="15476"/>
    <cellStyle name="40% - Accent2 2 5 2 3 2 4" xfId="15477"/>
    <cellStyle name="40% - Accent2 2 5 2 3 3" xfId="15478"/>
    <cellStyle name="40% - Accent2 2 5 2 3 3 2" xfId="15479"/>
    <cellStyle name="40% - Accent2 2 5 2 3 3 2 2" xfId="15480"/>
    <cellStyle name="40% - Accent2 2 5 2 3 3 2 3" xfId="53034"/>
    <cellStyle name="40% - Accent2 2 5 2 3 3 3" xfId="15481"/>
    <cellStyle name="40% - Accent2 2 5 2 3 3 4" xfId="15482"/>
    <cellStyle name="40% - Accent2 2 5 2 3 4" xfId="15483"/>
    <cellStyle name="40% - Accent2 2 5 2 3 4 2" xfId="15484"/>
    <cellStyle name="40% - Accent2 2 5 2 3 4 3" xfId="53035"/>
    <cellStyle name="40% - Accent2 2 5 2 3 5" xfId="15485"/>
    <cellStyle name="40% - Accent2 2 5 2 3 6" xfId="15486"/>
    <cellStyle name="40% - Accent2 2 5 2 4" xfId="15487"/>
    <cellStyle name="40% - Accent2 2 5 2 4 2" xfId="15488"/>
    <cellStyle name="40% - Accent2 2 5 2 4 2 2" xfId="15489"/>
    <cellStyle name="40% - Accent2 2 5 2 4 2 3" xfId="53036"/>
    <cellStyle name="40% - Accent2 2 5 2 4 3" xfId="15490"/>
    <cellStyle name="40% - Accent2 2 5 2 4 4" xfId="15491"/>
    <cellStyle name="40% - Accent2 2 5 2 5" xfId="15492"/>
    <cellStyle name="40% - Accent2 2 5 2 5 2" xfId="15493"/>
    <cellStyle name="40% - Accent2 2 5 2 5 2 2" xfId="15494"/>
    <cellStyle name="40% - Accent2 2 5 2 5 2 3" xfId="53037"/>
    <cellStyle name="40% - Accent2 2 5 2 5 3" xfId="15495"/>
    <cellStyle name="40% - Accent2 2 5 2 5 4" xfId="15496"/>
    <cellStyle name="40% - Accent2 2 5 2 6" xfId="15497"/>
    <cellStyle name="40% - Accent2 2 5 2 6 2" xfId="15498"/>
    <cellStyle name="40% - Accent2 2 5 2 6 3" xfId="53038"/>
    <cellStyle name="40% - Accent2 2 5 2 7" xfId="15499"/>
    <cellStyle name="40% - Accent2 2 5 2 8" xfId="15500"/>
    <cellStyle name="40% - Accent2 2 5 3" xfId="15501"/>
    <cellStyle name="40% - Accent2 2 5 3 2" xfId="15502"/>
    <cellStyle name="40% - Accent2 2 5 3 2 2" xfId="15503"/>
    <cellStyle name="40% - Accent2 2 5 3 2 2 2" xfId="15504"/>
    <cellStyle name="40% - Accent2 2 5 3 2 2 2 2" xfId="15505"/>
    <cellStyle name="40% - Accent2 2 5 3 2 2 2 3" xfId="53039"/>
    <cellStyle name="40% - Accent2 2 5 3 2 2 3" xfId="15506"/>
    <cellStyle name="40% - Accent2 2 5 3 2 2 4" xfId="15507"/>
    <cellStyle name="40% - Accent2 2 5 3 2 3" xfId="15508"/>
    <cellStyle name="40% - Accent2 2 5 3 2 3 2" xfId="15509"/>
    <cellStyle name="40% - Accent2 2 5 3 2 3 2 2" xfId="15510"/>
    <cellStyle name="40% - Accent2 2 5 3 2 3 2 3" xfId="53040"/>
    <cellStyle name="40% - Accent2 2 5 3 2 3 3" xfId="15511"/>
    <cellStyle name="40% - Accent2 2 5 3 2 3 4" xfId="15512"/>
    <cellStyle name="40% - Accent2 2 5 3 2 4" xfId="15513"/>
    <cellStyle name="40% - Accent2 2 5 3 2 4 2" xfId="15514"/>
    <cellStyle name="40% - Accent2 2 5 3 2 4 3" xfId="53041"/>
    <cellStyle name="40% - Accent2 2 5 3 2 5" xfId="15515"/>
    <cellStyle name="40% - Accent2 2 5 3 2 6" xfId="15516"/>
    <cellStyle name="40% - Accent2 2 5 3 3" xfId="15517"/>
    <cellStyle name="40% - Accent2 2 5 3 3 2" xfId="15518"/>
    <cellStyle name="40% - Accent2 2 5 3 3 2 2" xfId="15519"/>
    <cellStyle name="40% - Accent2 2 5 3 3 2 3" xfId="53042"/>
    <cellStyle name="40% - Accent2 2 5 3 3 3" xfId="15520"/>
    <cellStyle name="40% - Accent2 2 5 3 3 4" xfId="15521"/>
    <cellStyle name="40% - Accent2 2 5 3 4" xfId="15522"/>
    <cellStyle name="40% - Accent2 2 5 3 4 2" xfId="15523"/>
    <cellStyle name="40% - Accent2 2 5 3 4 2 2" xfId="15524"/>
    <cellStyle name="40% - Accent2 2 5 3 4 2 3" xfId="53043"/>
    <cellStyle name="40% - Accent2 2 5 3 4 3" xfId="15525"/>
    <cellStyle name="40% - Accent2 2 5 3 4 4" xfId="15526"/>
    <cellStyle name="40% - Accent2 2 5 3 5" xfId="15527"/>
    <cellStyle name="40% - Accent2 2 5 3 5 2" xfId="15528"/>
    <cellStyle name="40% - Accent2 2 5 3 5 3" xfId="53044"/>
    <cellStyle name="40% - Accent2 2 5 3 6" xfId="15529"/>
    <cellStyle name="40% - Accent2 2 5 3 7" xfId="15530"/>
    <cellStyle name="40% - Accent2 2 5 4" xfId="15531"/>
    <cellStyle name="40% - Accent2 2 5 4 2" xfId="15532"/>
    <cellStyle name="40% - Accent2 2 5 4 2 2" xfId="15533"/>
    <cellStyle name="40% - Accent2 2 5 4 2 2 2" xfId="15534"/>
    <cellStyle name="40% - Accent2 2 5 4 2 2 3" xfId="53045"/>
    <cellStyle name="40% - Accent2 2 5 4 2 3" xfId="15535"/>
    <cellStyle name="40% - Accent2 2 5 4 2 4" xfId="15536"/>
    <cellStyle name="40% - Accent2 2 5 4 3" xfId="15537"/>
    <cellStyle name="40% - Accent2 2 5 4 3 2" xfId="15538"/>
    <cellStyle name="40% - Accent2 2 5 4 3 2 2" xfId="15539"/>
    <cellStyle name="40% - Accent2 2 5 4 3 2 3" xfId="53046"/>
    <cellStyle name="40% - Accent2 2 5 4 3 3" xfId="15540"/>
    <cellStyle name="40% - Accent2 2 5 4 3 4" xfId="15541"/>
    <cellStyle name="40% - Accent2 2 5 4 4" xfId="15542"/>
    <cellStyle name="40% - Accent2 2 5 4 4 2" xfId="15543"/>
    <cellStyle name="40% - Accent2 2 5 4 4 3" xfId="53047"/>
    <cellStyle name="40% - Accent2 2 5 4 5" xfId="15544"/>
    <cellStyle name="40% - Accent2 2 5 4 6" xfId="15545"/>
    <cellStyle name="40% - Accent2 2 5 5" xfId="15546"/>
    <cellStyle name="40% - Accent2 2 5 5 2" xfId="15547"/>
    <cellStyle name="40% - Accent2 2 5 5 2 2" xfId="15548"/>
    <cellStyle name="40% - Accent2 2 5 5 2 2 2" xfId="15549"/>
    <cellStyle name="40% - Accent2 2 5 5 2 2 3" xfId="53048"/>
    <cellStyle name="40% - Accent2 2 5 5 2 3" xfId="15550"/>
    <cellStyle name="40% - Accent2 2 5 5 2 4" xfId="15551"/>
    <cellStyle name="40% - Accent2 2 5 5 3" xfId="15552"/>
    <cellStyle name="40% - Accent2 2 5 5 3 2" xfId="15553"/>
    <cellStyle name="40% - Accent2 2 5 5 3 3" xfId="53049"/>
    <cellStyle name="40% - Accent2 2 5 5 4" xfId="15554"/>
    <cellStyle name="40% - Accent2 2 5 5 5" xfId="15555"/>
    <cellStyle name="40% - Accent2 2 5 6" xfId="15556"/>
    <cellStyle name="40% - Accent2 2 5 6 2" xfId="15557"/>
    <cellStyle name="40% - Accent2 2 5 6 2 2" xfId="15558"/>
    <cellStyle name="40% - Accent2 2 5 6 2 3" xfId="53050"/>
    <cellStyle name="40% - Accent2 2 5 6 3" xfId="15559"/>
    <cellStyle name="40% - Accent2 2 5 6 4" xfId="15560"/>
    <cellStyle name="40% - Accent2 2 5 7" xfId="15561"/>
    <cellStyle name="40% - Accent2 2 5 7 2" xfId="15562"/>
    <cellStyle name="40% - Accent2 2 5 7 2 2" xfId="15563"/>
    <cellStyle name="40% - Accent2 2 5 7 2 3" xfId="53051"/>
    <cellStyle name="40% - Accent2 2 5 7 3" xfId="15564"/>
    <cellStyle name="40% - Accent2 2 5 7 4" xfId="15565"/>
    <cellStyle name="40% - Accent2 2 5 8" xfId="15566"/>
    <cellStyle name="40% - Accent2 2 5 8 2" xfId="15567"/>
    <cellStyle name="40% - Accent2 2 5 8 3" xfId="53052"/>
    <cellStyle name="40% - Accent2 2 5 9" xfId="15568"/>
    <cellStyle name="40% - Accent2 2 6" xfId="15569"/>
    <cellStyle name="40% - Accent2 2 6 10" xfId="15570"/>
    <cellStyle name="40% - Accent2 2 6 2" xfId="15571"/>
    <cellStyle name="40% - Accent2 2 6 2 2" xfId="15572"/>
    <cellStyle name="40% - Accent2 2 6 2 2 2" xfId="15573"/>
    <cellStyle name="40% - Accent2 2 6 2 2 2 2" xfId="15574"/>
    <cellStyle name="40% - Accent2 2 6 2 2 2 2 2" xfId="15575"/>
    <cellStyle name="40% - Accent2 2 6 2 2 2 2 2 2" xfId="15576"/>
    <cellStyle name="40% - Accent2 2 6 2 2 2 2 2 3" xfId="53053"/>
    <cellStyle name="40% - Accent2 2 6 2 2 2 2 3" xfId="15577"/>
    <cellStyle name="40% - Accent2 2 6 2 2 2 2 4" xfId="15578"/>
    <cellStyle name="40% - Accent2 2 6 2 2 2 3" xfId="15579"/>
    <cellStyle name="40% - Accent2 2 6 2 2 2 3 2" xfId="15580"/>
    <cellStyle name="40% - Accent2 2 6 2 2 2 3 2 2" xfId="15581"/>
    <cellStyle name="40% - Accent2 2 6 2 2 2 3 2 3" xfId="53054"/>
    <cellStyle name="40% - Accent2 2 6 2 2 2 3 3" xfId="15582"/>
    <cellStyle name="40% - Accent2 2 6 2 2 2 3 4" xfId="15583"/>
    <cellStyle name="40% - Accent2 2 6 2 2 2 4" xfId="15584"/>
    <cellStyle name="40% - Accent2 2 6 2 2 2 4 2" xfId="15585"/>
    <cellStyle name="40% - Accent2 2 6 2 2 2 4 3" xfId="53055"/>
    <cellStyle name="40% - Accent2 2 6 2 2 2 5" xfId="15586"/>
    <cellStyle name="40% - Accent2 2 6 2 2 2 6" xfId="15587"/>
    <cellStyle name="40% - Accent2 2 6 2 2 3" xfId="15588"/>
    <cellStyle name="40% - Accent2 2 6 2 2 3 2" xfId="15589"/>
    <cellStyle name="40% - Accent2 2 6 2 2 3 2 2" xfId="15590"/>
    <cellStyle name="40% - Accent2 2 6 2 2 3 2 3" xfId="53056"/>
    <cellStyle name="40% - Accent2 2 6 2 2 3 3" xfId="15591"/>
    <cellStyle name="40% - Accent2 2 6 2 2 3 4" xfId="15592"/>
    <cellStyle name="40% - Accent2 2 6 2 2 4" xfId="15593"/>
    <cellStyle name="40% - Accent2 2 6 2 2 4 2" xfId="15594"/>
    <cellStyle name="40% - Accent2 2 6 2 2 4 2 2" xfId="15595"/>
    <cellStyle name="40% - Accent2 2 6 2 2 4 2 3" xfId="53057"/>
    <cellStyle name="40% - Accent2 2 6 2 2 4 3" xfId="15596"/>
    <cellStyle name="40% - Accent2 2 6 2 2 4 4" xfId="15597"/>
    <cellStyle name="40% - Accent2 2 6 2 2 5" xfId="15598"/>
    <cellStyle name="40% - Accent2 2 6 2 2 5 2" xfId="15599"/>
    <cellStyle name="40% - Accent2 2 6 2 2 5 3" xfId="53058"/>
    <cellStyle name="40% - Accent2 2 6 2 2 6" xfId="15600"/>
    <cellStyle name="40% - Accent2 2 6 2 2 7" xfId="15601"/>
    <cellStyle name="40% - Accent2 2 6 2 3" xfId="15602"/>
    <cellStyle name="40% - Accent2 2 6 2 3 2" xfId="15603"/>
    <cellStyle name="40% - Accent2 2 6 2 3 2 2" xfId="15604"/>
    <cellStyle name="40% - Accent2 2 6 2 3 2 2 2" xfId="15605"/>
    <cellStyle name="40% - Accent2 2 6 2 3 2 2 3" xfId="53059"/>
    <cellStyle name="40% - Accent2 2 6 2 3 2 3" xfId="15606"/>
    <cellStyle name="40% - Accent2 2 6 2 3 2 4" xfId="15607"/>
    <cellStyle name="40% - Accent2 2 6 2 3 3" xfId="15608"/>
    <cellStyle name="40% - Accent2 2 6 2 3 3 2" xfId="15609"/>
    <cellStyle name="40% - Accent2 2 6 2 3 3 2 2" xfId="15610"/>
    <cellStyle name="40% - Accent2 2 6 2 3 3 2 3" xfId="53060"/>
    <cellStyle name="40% - Accent2 2 6 2 3 3 3" xfId="15611"/>
    <cellStyle name="40% - Accent2 2 6 2 3 3 4" xfId="15612"/>
    <cellStyle name="40% - Accent2 2 6 2 3 4" xfId="15613"/>
    <cellStyle name="40% - Accent2 2 6 2 3 4 2" xfId="15614"/>
    <cellStyle name="40% - Accent2 2 6 2 3 4 3" xfId="53061"/>
    <cellStyle name="40% - Accent2 2 6 2 3 5" xfId="15615"/>
    <cellStyle name="40% - Accent2 2 6 2 3 6" xfId="15616"/>
    <cellStyle name="40% - Accent2 2 6 2 4" xfId="15617"/>
    <cellStyle name="40% - Accent2 2 6 2 4 2" xfId="15618"/>
    <cellStyle name="40% - Accent2 2 6 2 4 2 2" xfId="15619"/>
    <cellStyle name="40% - Accent2 2 6 2 4 2 3" xfId="53062"/>
    <cellStyle name="40% - Accent2 2 6 2 4 3" xfId="15620"/>
    <cellStyle name="40% - Accent2 2 6 2 4 4" xfId="15621"/>
    <cellStyle name="40% - Accent2 2 6 2 5" xfId="15622"/>
    <cellStyle name="40% - Accent2 2 6 2 5 2" xfId="15623"/>
    <cellStyle name="40% - Accent2 2 6 2 5 2 2" xfId="15624"/>
    <cellStyle name="40% - Accent2 2 6 2 5 2 3" xfId="53063"/>
    <cellStyle name="40% - Accent2 2 6 2 5 3" xfId="15625"/>
    <cellStyle name="40% - Accent2 2 6 2 5 4" xfId="15626"/>
    <cellStyle name="40% - Accent2 2 6 2 6" xfId="15627"/>
    <cellStyle name="40% - Accent2 2 6 2 6 2" xfId="15628"/>
    <cellStyle name="40% - Accent2 2 6 2 6 3" xfId="53064"/>
    <cellStyle name="40% - Accent2 2 6 2 7" xfId="15629"/>
    <cellStyle name="40% - Accent2 2 6 2 8" xfId="15630"/>
    <cellStyle name="40% - Accent2 2 6 3" xfId="15631"/>
    <cellStyle name="40% - Accent2 2 6 3 2" xfId="15632"/>
    <cellStyle name="40% - Accent2 2 6 3 2 2" xfId="15633"/>
    <cellStyle name="40% - Accent2 2 6 3 2 2 2" xfId="15634"/>
    <cellStyle name="40% - Accent2 2 6 3 2 2 2 2" xfId="15635"/>
    <cellStyle name="40% - Accent2 2 6 3 2 2 2 3" xfId="53065"/>
    <cellStyle name="40% - Accent2 2 6 3 2 2 3" xfId="15636"/>
    <cellStyle name="40% - Accent2 2 6 3 2 2 4" xfId="15637"/>
    <cellStyle name="40% - Accent2 2 6 3 2 3" xfId="15638"/>
    <cellStyle name="40% - Accent2 2 6 3 2 3 2" xfId="15639"/>
    <cellStyle name="40% - Accent2 2 6 3 2 3 2 2" xfId="15640"/>
    <cellStyle name="40% - Accent2 2 6 3 2 3 2 3" xfId="53066"/>
    <cellStyle name="40% - Accent2 2 6 3 2 3 3" xfId="15641"/>
    <cellStyle name="40% - Accent2 2 6 3 2 3 4" xfId="15642"/>
    <cellStyle name="40% - Accent2 2 6 3 2 4" xfId="15643"/>
    <cellStyle name="40% - Accent2 2 6 3 2 4 2" xfId="15644"/>
    <cellStyle name="40% - Accent2 2 6 3 2 4 3" xfId="53067"/>
    <cellStyle name="40% - Accent2 2 6 3 2 5" xfId="15645"/>
    <cellStyle name="40% - Accent2 2 6 3 2 6" xfId="15646"/>
    <cellStyle name="40% - Accent2 2 6 3 3" xfId="15647"/>
    <cellStyle name="40% - Accent2 2 6 3 3 2" xfId="15648"/>
    <cellStyle name="40% - Accent2 2 6 3 3 2 2" xfId="15649"/>
    <cellStyle name="40% - Accent2 2 6 3 3 2 3" xfId="53068"/>
    <cellStyle name="40% - Accent2 2 6 3 3 3" xfId="15650"/>
    <cellStyle name="40% - Accent2 2 6 3 3 4" xfId="15651"/>
    <cellStyle name="40% - Accent2 2 6 3 4" xfId="15652"/>
    <cellStyle name="40% - Accent2 2 6 3 4 2" xfId="15653"/>
    <cellStyle name="40% - Accent2 2 6 3 4 2 2" xfId="15654"/>
    <cellStyle name="40% - Accent2 2 6 3 4 2 3" xfId="53069"/>
    <cellStyle name="40% - Accent2 2 6 3 4 3" xfId="15655"/>
    <cellStyle name="40% - Accent2 2 6 3 4 4" xfId="15656"/>
    <cellStyle name="40% - Accent2 2 6 3 5" xfId="15657"/>
    <cellStyle name="40% - Accent2 2 6 3 5 2" xfId="15658"/>
    <cellStyle name="40% - Accent2 2 6 3 5 3" xfId="53070"/>
    <cellStyle name="40% - Accent2 2 6 3 6" xfId="15659"/>
    <cellStyle name="40% - Accent2 2 6 3 7" xfId="15660"/>
    <cellStyle name="40% - Accent2 2 6 4" xfId="15661"/>
    <cellStyle name="40% - Accent2 2 6 4 2" xfId="15662"/>
    <cellStyle name="40% - Accent2 2 6 4 2 2" xfId="15663"/>
    <cellStyle name="40% - Accent2 2 6 4 2 2 2" xfId="15664"/>
    <cellStyle name="40% - Accent2 2 6 4 2 2 3" xfId="53071"/>
    <cellStyle name="40% - Accent2 2 6 4 2 3" xfId="15665"/>
    <cellStyle name="40% - Accent2 2 6 4 2 4" xfId="15666"/>
    <cellStyle name="40% - Accent2 2 6 4 3" xfId="15667"/>
    <cellStyle name="40% - Accent2 2 6 4 3 2" xfId="15668"/>
    <cellStyle name="40% - Accent2 2 6 4 3 2 2" xfId="15669"/>
    <cellStyle name="40% - Accent2 2 6 4 3 2 3" xfId="53072"/>
    <cellStyle name="40% - Accent2 2 6 4 3 3" xfId="15670"/>
    <cellStyle name="40% - Accent2 2 6 4 3 4" xfId="15671"/>
    <cellStyle name="40% - Accent2 2 6 4 4" xfId="15672"/>
    <cellStyle name="40% - Accent2 2 6 4 4 2" xfId="15673"/>
    <cellStyle name="40% - Accent2 2 6 4 4 3" xfId="53073"/>
    <cellStyle name="40% - Accent2 2 6 4 5" xfId="15674"/>
    <cellStyle name="40% - Accent2 2 6 4 6" xfId="15675"/>
    <cellStyle name="40% - Accent2 2 6 5" xfId="15676"/>
    <cellStyle name="40% - Accent2 2 6 5 2" xfId="15677"/>
    <cellStyle name="40% - Accent2 2 6 5 2 2" xfId="15678"/>
    <cellStyle name="40% - Accent2 2 6 5 2 2 2" xfId="15679"/>
    <cellStyle name="40% - Accent2 2 6 5 2 2 3" xfId="53074"/>
    <cellStyle name="40% - Accent2 2 6 5 2 3" xfId="15680"/>
    <cellStyle name="40% - Accent2 2 6 5 2 4" xfId="15681"/>
    <cellStyle name="40% - Accent2 2 6 5 3" xfId="15682"/>
    <cellStyle name="40% - Accent2 2 6 5 3 2" xfId="15683"/>
    <cellStyle name="40% - Accent2 2 6 5 3 3" xfId="53075"/>
    <cellStyle name="40% - Accent2 2 6 5 4" xfId="15684"/>
    <cellStyle name="40% - Accent2 2 6 5 5" xfId="15685"/>
    <cellStyle name="40% - Accent2 2 6 6" xfId="15686"/>
    <cellStyle name="40% - Accent2 2 6 6 2" xfId="15687"/>
    <cellStyle name="40% - Accent2 2 6 6 2 2" xfId="15688"/>
    <cellStyle name="40% - Accent2 2 6 6 2 3" xfId="53076"/>
    <cellStyle name="40% - Accent2 2 6 6 3" xfId="15689"/>
    <cellStyle name="40% - Accent2 2 6 6 4" xfId="15690"/>
    <cellStyle name="40% - Accent2 2 6 7" xfId="15691"/>
    <cellStyle name="40% - Accent2 2 6 7 2" xfId="15692"/>
    <cellStyle name="40% - Accent2 2 6 7 2 2" xfId="15693"/>
    <cellStyle name="40% - Accent2 2 6 7 2 3" xfId="53077"/>
    <cellStyle name="40% - Accent2 2 6 7 3" xfId="15694"/>
    <cellStyle name="40% - Accent2 2 6 7 4" xfId="15695"/>
    <cellStyle name="40% - Accent2 2 6 8" xfId="15696"/>
    <cellStyle name="40% - Accent2 2 6 8 2" xfId="15697"/>
    <cellStyle name="40% - Accent2 2 6 8 3" xfId="53078"/>
    <cellStyle name="40% - Accent2 2 6 9" xfId="15698"/>
    <cellStyle name="40% - Accent2 2 7" xfId="15699"/>
    <cellStyle name="40% - Accent2 2 7 2" xfId="15700"/>
    <cellStyle name="40% - Accent2 2 7 2 2" xfId="15701"/>
    <cellStyle name="40% - Accent2 2 7 2 2 2" xfId="15702"/>
    <cellStyle name="40% - Accent2 2 7 2 2 2 2" xfId="15703"/>
    <cellStyle name="40% - Accent2 2 7 2 2 2 2 2" xfId="15704"/>
    <cellStyle name="40% - Accent2 2 7 2 2 2 2 3" xfId="53079"/>
    <cellStyle name="40% - Accent2 2 7 2 2 2 3" xfId="15705"/>
    <cellStyle name="40% - Accent2 2 7 2 2 2 4" xfId="15706"/>
    <cellStyle name="40% - Accent2 2 7 2 2 3" xfId="15707"/>
    <cellStyle name="40% - Accent2 2 7 2 2 3 2" xfId="15708"/>
    <cellStyle name="40% - Accent2 2 7 2 2 3 2 2" xfId="15709"/>
    <cellStyle name="40% - Accent2 2 7 2 2 3 2 3" xfId="53080"/>
    <cellStyle name="40% - Accent2 2 7 2 2 3 3" xfId="15710"/>
    <cellStyle name="40% - Accent2 2 7 2 2 3 4" xfId="15711"/>
    <cellStyle name="40% - Accent2 2 7 2 2 4" xfId="15712"/>
    <cellStyle name="40% - Accent2 2 7 2 2 4 2" xfId="15713"/>
    <cellStyle name="40% - Accent2 2 7 2 2 4 3" xfId="53081"/>
    <cellStyle name="40% - Accent2 2 7 2 2 5" xfId="15714"/>
    <cellStyle name="40% - Accent2 2 7 2 2 6" xfId="15715"/>
    <cellStyle name="40% - Accent2 2 7 2 3" xfId="15716"/>
    <cellStyle name="40% - Accent2 2 7 2 3 2" xfId="15717"/>
    <cellStyle name="40% - Accent2 2 7 2 3 2 2" xfId="15718"/>
    <cellStyle name="40% - Accent2 2 7 2 3 2 3" xfId="53082"/>
    <cellStyle name="40% - Accent2 2 7 2 3 3" xfId="15719"/>
    <cellStyle name="40% - Accent2 2 7 2 3 4" xfId="15720"/>
    <cellStyle name="40% - Accent2 2 7 2 4" xfId="15721"/>
    <cellStyle name="40% - Accent2 2 7 2 4 2" xfId="15722"/>
    <cellStyle name="40% - Accent2 2 7 2 4 2 2" xfId="15723"/>
    <cellStyle name="40% - Accent2 2 7 2 4 2 3" xfId="53083"/>
    <cellStyle name="40% - Accent2 2 7 2 4 3" xfId="15724"/>
    <cellStyle name="40% - Accent2 2 7 2 4 4" xfId="15725"/>
    <cellStyle name="40% - Accent2 2 7 2 5" xfId="15726"/>
    <cellStyle name="40% - Accent2 2 7 2 5 2" xfId="15727"/>
    <cellStyle name="40% - Accent2 2 7 2 5 3" xfId="53084"/>
    <cellStyle name="40% - Accent2 2 7 2 6" xfId="15728"/>
    <cellStyle name="40% - Accent2 2 7 2 7" xfId="15729"/>
    <cellStyle name="40% - Accent2 2 7 3" xfId="15730"/>
    <cellStyle name="40% - Accent2 2 7 3 2" xfId="15731"/>
    <cellStyle name="40% - Accent2 2 7 3 2 2" xfId="15732"/>
    <cellStyle name="40% - Accent2 2 7 3 2 2 2" xfId="15733"/>
    <cellStyle name="40% - Accent2 2 7 3 2 2 3" xfId="53085"/>
    <cellStyle name="40% - Accent2 2 7 3 2 3" xfId="15734"/>
    <cellStyle name="40% - Accent2 2 7 3 2 4" xfId="15735"/>
    <cellStyle name="40% - Accent2 2 7 3 3" xfId="15736"/>
    <cellStyle name="40% - Accent2 2 7 3 3 2" xfId="15737"/>
    <cellStyle name="40% - Accent2 2 7 3 3 2 2" xfId="15738"/>
    <cellStyle name="40% - Accent2 2 7 3 3 2 3" xfId="53086"/>
    <cellStyle name="40% - Accent2 2 7 3 3 3" xfId="15739"/>
    <cellStyle name="40% - Accent2 2 7 3 3 4" xfId="15740"/>
    <cellStyle name="40% - Accent2 2 7 3 4" xfId="15741"/>
    <cellStyle name="40% - Accent2 2 7 3 4 2" xfId="15742"/>
    <cellStyle name="40% - Accent2 2 7 3 4 3" xfId="53087"/>
    <cellStyle name="40% - Accent2 2 7 3 5" xfId="15743"/>
    <cellStyle name="40% - Accent2 2 7 3 6" xfId="15744"/>
    <cellStyle name="40% - Accent2 2 7 4" xfId="15745"/>
    <cellStyle name="40% - Accent2 2 7 4 2" xfId="15746"/>
    <cellStyle name="40% - Accent2 2 7 4 2 2" xfId="15747"/>
    <cellStyle name="40% - Accent2 2 7 4 2 3" xfId="53088"/>
    <cellStyle name="40% - Accent2 2 7 4 3" xfId="15748"/>
    <cellStyle name="40% - Accent2 2 7 4 4" xfId="15749"/>
    <cellStyle name="40% - Accent2 2 7 5" xfId="15750"/>
    <cellStyle name="40% - Accent2 2 7 5 2" xfId="15751"/>
    <cellStyle name="40% - Accent2 2 7 5 2 2" xfId="15752"/>
    <cellStyle name="40% - Accent2 2 7 5 2 3" xfId="53089"/>
    <cellStyle name="40% - Accent2 2 7 5 3" xfId="15753"/>
    <cellStyle name="40% - Accent2 2 7 5 4" xfId="15754"/>
    <cellStyle name="40% - Accent2 2 7 6" xfId="15755"/>
    <cellStyle name="40% - Accent2 2 7 6 2" xfId="15756"/>
    <cellStyle name="40% - Accent2 2 7 6 3" xfId="53090"/>
    <cellStyle name="40% - Accent2 2 7 7" xfId="15757"/>
    <cellStyle name="40% - Accent2 2 7 8" xfId="15758"/>
    <cellStyle name="40% - Accent2 2 8" xfId="15759"/>
    <cellStyle name="40% - Accent2 2 8 2" xfId="15760"/>
    <cellStyle name="40% - Accent2 2 8 2 2" xfId="15761"/>
    <cellStyle name="40% - Accent2 2 8 2 2 2" xfId="15762"/>
    <cellStyle name="40% - Accent2 2 8 2 2 2 2" xfId="15763"/>
    <cellStyle name="40% - Accent2 2 8 2 2 2 3" xfId="53091"/>
    <cellStyle name="40% - Accent2 2 8 2 2 3" xfId="15764"/>
    <cellStyle name="40% - Accent2 2 8 2 2 4" xfId="15765"/>
    <cellStyle name="40% - Accent2 2 8 2 3" xfId="15766"/>
    <cellStyle name="40% - Accent2 2 8 2 3 2" xfId="15767"/>
    <cellStyle name="40% - Accent2 2 8 2 3 2 2" xfId="15768"/>
    <cellStyle name="40% - Accent2 2 8 2 3 2 3" xfId="53092"/>
    <cellStyle name="40% - Accent2 2 8 2 3 3" xfId="15769"/>
    <cellStyle name="40% - Accent2 2 8 2 3 4" xfId="15770"/>
    <cellStyle name="40% - Accent2 2 8 2 4" xfId="15771"/>
    <cellStyle name="40% - Accent2 2 8 2 4 2" xfId="15772"/>
    <cellStyle name="40% - Accent2 2 8 2 4 3" xfId="53093"/>
    <cellStyle name="40% - Accent2 2 8 2 5" xfId="15773"/>
    <cellStyle name="40% - Accent2 2 8 2 6" xfId="15774"/>
    <cellStyle name="40% - Accent2 2 8 3" xfId="15775"/>
    <cellStyle name="40% - Accent2 2 8 3 2" xfId="15776"/>
    <cellStyle name="40% - Accent2 2 8 3 2 2" xfId="15777"/>
    <cellStyle name="40% - Accent2 2 8 3 2 3" xfId="53094"/>
    <cellStyle name="40% - Accent2 2 8 3 3" xfId="15778"/>
    <cellStyle name="40% - Accent2 2 8 3 4" xfId="15779"/>
    <cellStyle name="40% - Accent2 2 8 4" xfId="15780"/>
    <cellStyle name="40% - Accent2 2 8 4 2" xfId="15781"/>
    <cellStyle name="40% - Accent2 2 8 4 2 2" xfId="15782"/>
    <cellStyle name="40% - Accent2 2 8 4 2 3" xfId="53095"/>
    <cellStyle name="40% - Accent2 2 8 4 3" xfId="15783"/>
    <cellStyle name="40% - Accent2 2 8 4 4" xfId="15784"/>
    <cellStyle name="40% - Accent2 2 8 5" xfId="15785"/>
    <cellStyle name="40% - Accent2 2 8 5 2" xfId="15786"/>
    <cellStyle name="40% - Accent2 2 8 5 3" xfId="53096"/>
    <cellStyle name="40% - Accent2 2 8 6" xfId="15787"/>
    <cellStyle name="40% - Accent2 2 8 7" xfId="15788"/>
    <cellStyle name="40% - Accent2 2 9" xfId="15789"/>
    <cellStyle name="40% - Accent2 2 9 2" xfId="15790"/>
    <cellStyle name="40% - Accent2 2 9 2 2" xfId="15791"/>
    <cellStyle name="40% - Accent2 2 9 2 2 2" xfId="15792"/>
    <cellStyle name="40% - Accent2 2 9 2 2 3" xfId="53097"/>
    <cellStyle name="40% - Accent2 2 9 2 3" xfId="15793"/>
    <cellStyle name="40% - Accent2 2 9 2 4" xfId="15794"/>
    <cellStyle name="40% - Accent2 2 9 3" xfId="15795"/>
    <cellStyle name="40% - Accent2 2 9 3 2" xfId="15796"/>
    <cellStyle name="40% - Accent2 2 9 3 2 2" xfId="15797"/>
    <cellStyle name="40% - Accent2 2 9 3 2 3" xfId="53098"/>
    <cellStyle name="40% - Accent2 2 9 3 3" xfId="15798"/>
    <cellStyle name="40% - Accent2 2 9 3 4" xfId="15799"/>
    <cellStyle name="40% - Accent2 2 9 4" xfId="15800"/>
    <cellStyle name="40% - Accent2 2 9 4 2" xfId="15801"/>
    <cellStyle name="40% - Accent2 2 9 4 3" xfId="53099"/>
    <cellStyle name="40% - Accent2 2 9 5" xfId="15802"/>
    <cellStyle name="40% - Accent2 2 9 6" xfId="15803"/>
    <cellStyle name="40% - Accent2 3" xfId="15804"/>
    <cellStyle name="40% - Accent2 3 10" xfId="15805"/>
    <cellStyle name="40% - Accent2 3 11" xfId="15806"/>
    <cellStyle name="40% - Accent2 3 12" xfId="60170"/>
    <cellStyle name="40% - Accent2 3 2" xfId="15807"/>
    <cellStyle name="40% - Accent2 3 2 10" xfId="15808"/>
    <cellStyle name="40% - Accent2 3 2 11" xfId="60353"/>
    <cellStyle name="40% - Accent2 3 2 2" xfId="15809"/>
    <cellStyle name="40% - Accent2 3 2 2 2" xfId="15810"/>
    <cellStyle name="40% - Accent2 3 2 2 2 2" xfId="15811"/>
    <cellStyle name="40% - Accent2 3 2 2 2 2 2" xfId="15812"/>
    <cellStyle name="40% - Accent2 3 2 2 2 2 2 2" xfId="15813"/>
    <cellStyle name="40% - Accent2 3 2 2 2 2 2 2 2" xfId="15814"/>
    <cellStyle name="40% - Accent2 3 2 2 2 2 2 2 3" xfId="53100"/>
    <cellStyle name="40% - Accent2 3 2 2 2 2 2 3" xfId="15815"/>
    <cellStyle name="40% - Accent2 3 2 2 2 2 2 4" xfId="15816"/>
    <cellStyle name="40% - Accent2 3 2 2 2 2 3" xfId="15817"/>
    <cellStyle name="40% - Accent2 3 2 2 2 2 3 2" xfId="15818"/>
    <cellStyle name="40% - Accent2 3 2 2 2 2 3 2 2" xfId="15819"/>
    <cellStyle name="40% - Accent2 3 2 2 2 2 3 2 3" xfId="53101"/>
    <cellStyle name="40% - Accent2 3 2 2 2 2 3 3" xfId="15820"/>
    <cellStyle name="40% - Accent2 3 2 2 2 2 3 4" xfId="15821"/>
    <cellStyle name="40% - Accent2 3 2 2 2 2 4" xfId="15822"/>
    <cellStyle name="40% - Accent2 3 2 2 2 2 4 2" xfId="15823"/>
    <cellStyle name="40% - Accent2 3 2 2 2 2 4 3" xfId="53102"/>
    <cellStyle name="40% - Accent2 3 2 2 2 2 5" xfId="15824"/>
    <cellStyle name="40% - Accent2 3 2 2 2 2 6" xfId="15825"/>
    <cellStyle name="40% - Accent2 3 2 2 2 3" xfId="15826"/>
    <cellStyle name="40% - Accent2 3 2 2 2 3 2" xfId="15827"/>
    <cellStyle name="40% - Accent2 3 2 2 2 3 2 2" xfId="15828"/>
    <cellStyle name="40% - Accent2 3 2 2 2 3 2 3" xfId="53103"/>
    <cellStyle name="40% - Accent2 3 2 2 2 3 3" xfId="15829"/>
    <cellStyle name="40% - Accent2 3 2 2 2 3 4" xfId="15830"/>
    <cellStyle name="40% - Accent2 3 2 2 2 4" xfId="15831"/>
    <cellStyle name="40% - Accent2 3 2 2 2 4 2" xfId="15832"/>
    <cellStyle name="40% - Accent2 3 2 2 2 4 2 2" xfId="15833"/>
    <cellStyle name="40% - Accent2 3 2 2 2 4 2 3" xfId="53104"/>
    <cellStyle name="40% - Accent2 3 2 2 2 4 3" xfId="15834"/>
    <cellStyle name="40% - Accent2 3 2 2 2 4 4" xfId="15835"/>
    <cellStyle name="40% - Accent2 3 2 2 2 5" xfId="15836"/>
    <cellStyle name="40% - Accent2 3 2 2 2 5 2" xfId="15837"/>
    <cellStyle name="40% - Accent2 3 2 2 2 5 3" xfId="53105"/>
    <cellStyle name="40% - Accent2 3 2 2 2 6" xfId="15838"/>
    <cellStyle name="40% - Accent2 3 2 2 2 7" xfId="15839"/>
    <cellStyle name="40% - Accent2 3 2 2 3" xfId="15840"/>
    <cellStyle name="40% - Accent2 3 2 2 3 2" xfId="15841"/>
    <cellStyle name="40% - Accent2 3 2 2 3 2 2" xfId="15842"/>
    <cellStyle name="40% - Accent2 3 2 2 3 2 2 2" xfId="15843"/>
    <cellStyle name="40% - Accent2 3 2 2 3 2 2 3" xfId="53106"/>
    <cellStyle name="40% - Accent2 3 2 2 3 2 3" xfId="15844"/>
    <cellStyle name="40% - Accent2 3 2 2 3 2 4" xfId="15845"/>
    <cellStyle name="40% - Accent2 3 2 2 3 3" xfId="15846"/>
    <cellStyle name="40% - Accent2 3 2 2 3 3 2" xfId="15847"/>
    <cellStyle name="40% - Accent2 3 2 2 3 3 2 2" xfId="15848"/>
    <cellStyle name="40% - Accent2 3 2 2 3 3 2 3" xfId="53107"/>
    <cellStyle name="40% - Accent2 3 2 2 3 3 3" xfId="15849"/>
    <cellStyle name="40% - Accent2 3 2 2 3 3 4" xfId="15850"/>
    <cellStyle name="40% - Accent2 3 2 2 3 4" xfId="15851"/>
    <cellStyle name="40% - Accent2 3 2 2 3 4 2" xfId="15852"/>
    <cellStyle name="40% - Accent2 3 2 2 3 4 3" xfId="53108"/>
    <cellStyle name="40% - Accent2 3 2 2 3 5" xfId="15853"/>
    <cellStyle name="40% - Accent2 3 2 2 3 6" xfId="15854"/>
    <cellStyle name="40% - Accent2 3 2 2 4" xfId="15855"/>
    <cellStyle name="40% - Accent2 3 2 2 4 2" xfId="15856"/>
    <cellStyle name="40% - Accent2 3 2 2 4 2 2" xfId="15857"/>
    <cellStyle name="40% - Accent2 3 2 2 4 2 3" xfId="53109"/>
    <cellStyle name="40% - Accent2 3 2 2 4 3" xfId="15858"/>
    <cellStyle name="40% - Accent2 3 2 2 4 4" xfId="15859"/>
    <cellStyle name="40% - Accent2 3 2 2 5" xfId="15860"/>
    <cellStyle name="40% - Accent2 3 2 2 5 2" xfId="15861"/>
    <cellStyle name="40% - Accent2 3 2 2 5 2 2" xfId="15862"/>
    <cellStyle name="40% - Accent2 3 2 2 5 2 3" xfId="53110"/>
    <cellStyle name="40% - Accent2 3 2 2 5 3" xfId="15863"/>
    <cellStyle name="40% - Accent2 3 2 2 5 4" xfId="15864"/>
    <cellStyle name="40% - Accent2 3 2 2 6" xfId="15865"/>
    <cellStyle name="40% - Accent2 3 2 2 6 2" xfId="15866"/>
    <cellStyle name="40% - Accent2 3 2 2 6 3" xfId="53111"/>
    <cellStyle name="40% - Accent2 3 2 2 7" xfId="15867"/>
    <cellStyle name="40% - Accent2 3 2 2 8" xfId="15868"/>
    <cellStyle name="40% - Accent2 3 2 2 9" xfId="60721"/>
    <cellStyle name="40% - Accent2 3 2 3" xfId="15869"/>
    <cellStyle name="40% - Accent2 3 2 3 2" xfId="15870"/>
    <cellStyle name="40% - Accent2 3 2 3 2 2" xfId="15871"/>
    <cellStyle name="40% - Accent2 3 2 3 2 2 2" xfId="15872"/>
    <cellStyle name="40% - Accent2 3 2 3 2 2 2 2" xfId="15873"/>
    <cellStyle name="40% - Accent2 3 2 3 2 2 2 3" xfId="53112"/>
    <cellStyle name="40% - Accent2 3 2 3 2 2 3" xfId="15874"/>
    <cellStyle name="40% - Accent2 3 2 3 2 2 4" xfId="15875"/>
    <cellStyle name="40% - Accent2 3 2 3 2 3" xfId="15876"/>
    <cellStyle name="40% - Accent2 3 2 3 2 3 2" xfId="15877"/>
    <cellStyle name="40% - Accent2 3 2 3 2 3 2 2" xfId="15878"/>
    <cellStyle name="40% - Accent2 3 2 3 2 3 2 3" xfId="53113"/>
    <cellStyle name="40% - Accent2 3 2 3 2 3 3" xfId="15879"/>
    <cellStyle name="40% - Accent2 3 2 3 2 3 4" xfId="15880"/>
    <cellStyle name="40% - Accent2 3 2 3 2 4" xfId="15881"/>
    <cellStyle name="40% - Accent2 3 2 3 2 4 2" xfId="15882"/>
    <cellStyle name="40% - Accent2 3 2 3 2 4 3" xfId="53114"/>
    <cellStyle name="40% - Accent2 3 2 3 2 5" xfId="15883"/>
    <cellStyle name="40% - Accent2 3 2 3 2 6" xfId="15884"/>
    <cellStyle name="40% - Accent2 3 2 3 3" xfId="15885"/>
    <cellStyle name="40% - Accent2 3 2 3 3 2" xfId="15886"/>
    <cellStyle name="40% - Accent2 3 2 3 3 2 2" xfId="15887"/>
    <cellStyle name="40% - Accent2 3 2 3 3 2 3" xfId="53115"/>
    <cellStyle name="40% - Accent2 3 2 3 3 3" xfId="15888"/>
    <cellStyle name="40% - Accent2 3 2 3 3 4" xfId="15889"/>
    <cellStyle name="40% - Accent2 3 2 3 4" xfId="15890"/>
    <cellStyle name="40% - Accent2 3 2 3 4 2" xfId="15891"/>
    <cellStyle name="40% - Accent2 3 2 3 4 2 2" xfId="15892"/>
    <cellStyle name="40% - Accent2 3 2 3 4 2 3" xfId="53116"/>
    <cellStyle name="40% - Accent2 3 2 3 4 3" xfId="15893"/>
    <cellStyle name="40% - Accent2 3 2 3 4 4" xfId="15894"/>
    <cellStyle name="40% - Accent2 3 2 3 5" xfId="15895"/>
    <cellStyle name="40% - Accent2 3 2 3 5 2" xfId="15896"/>
    <cellStyle name="40% - Accent2 3 2 3 5 3" xfId="53117"/>
    <cellStyle name="40% - Accent2 3 2 3 6" xfId="15897"/>
    <cellStyle name="40% - Accent2 3 2 3 7" xfId="15898"/>
    <cellStyle name="40% - Accent2 3 2 4" xfId="15899"/>
    <cellStyle name="40% - Accent2 3 2 4 2" xfId="15900"/>
    <cellStyle name="40% - Accent2 3 2 4 2 2" xfId="15901"/>
    <cellStyle name="40% - Accent2 3 2 4 2 2 2" xfId="15902"/>
    <cellStyle name="40% - Accent2 3 2 4 2 2 3" xfId="53118"/>
    <cellStyle name="40% - Accent2 3 2 4 2 3" xfId="15903"/>
    <cellStyle name="40% - Accent2 3 2 4 2 4" xfId="15904"/>
    <cellStyle name="40% - Accent2 3 2 4 3" xfId="15905"/>
    <cellStyle name="40% - Accent2 3 2 4 3 2" xfId="15906"/>
    <cellStyle name="40% - Accent2 3 2 4 3 2 2" xfId="15907"/>
    <cellStyle name="40% - Accent2 3 2 4 3 2 3" xfId="53119"/>
    <cellStyle name="40% - Accent2 3 2 4 3 3" xfId="15908"/>
    <cellStyle name="40% - Accent2 3 2 4 3 4" xfId="15909"/>
    <cellStyle name="40% - Accent2 3 2 4 4" xfId="15910"/>
    <cellStyle name="40% - Accent2 3 2 4 4 2" xfId="15911"/>
    <cellStyle name="40% - Accent2 3 2 4 4 3" xfId="53120"/>
    <cellStyle name="40% - Accent2 3 2 4 5" xfId="15912"/>
    <cellStyle name="40% - Accent2 3 2 4 6" xfId="15913"/>
    <cellStyle name="40% - Accent2 3 2 5" xfId="15914"/>
    <cellStyle name="40% - Accent2 3 2 5 2" xfId="15915"/>
    <cellStyle name="40% - Accent2 3 2 5 2 2" xfId="15916"/>
    <cellStyle name="40% - Accent2 3 2 5 2 2 2" xfId="15917"/>
    <cellStyle name="40% - Accent2 3 2 5 2 2 3" xfId="53121"/>
    <cellStyle name="40% - Accent2 3 2 5 2 3" xfId="15918"/>
    <cellStyle name="40% - Accent2 3 2 5 2 4" xfId="15919"/>
    <cellStyle name="40% - Accent2 3 2 5 3" xfId="15920"/>
    <cellStyle name="40% - Accent2 3 2 5 3 2" xfId="15921"/>
    <cellStyle name="40% - Accent2 3 2 5 3 3" xfId="53122"/>
    <cellStyle name="40% - Accent2 3 2 5 4" xfId="15922"/>
    <cellStyle name="40% - Accent2 3 2 5 5" xfId="15923"/>
    <cellStyle name="40% - Accent2 3 2 6" xfId="15924"/>
    <cellStyle name="40% - Accent2 3 2 6 2" xfId="15925"/>
    <cellStyle name="40% - Accent2 3 2 6 2 2" xfId="15926"/>
    <cellStyle name="40% - Accent2 3 2 6 2 3" xfId="53123"/>
    <cellStyle name="40% - Accent2 3 2 6 3" xfId="15927"/>
    <cellStyle name="40% - Accent2 3 2 6 4" xfId="15928"/>
    <cellStyle name="40% - Accent2 3 2 7" xfId="15929"/>
    <cellStyle name="40% - Accent2 3 2 7 2" xfId="15930"/>
    <cellStyle name="40% - Accent2 3 2 7 2 2" xfId="15931"/>
    <cellStyle name="40% - Accent2 3 2 7 2 3" xfId="53124"/>
    <cellStyle name="40% - Accent2 3 2 7 3" xfId="15932"/>
    <cellStyle name="40% - Accent2 3 2 7 4" xfId="15933"/>
    <cellStyle name="40% - Accent2 3 2 8" xfId="15934"/>
    <cellStyle name="40% - Accent2 3 2 8 2" xfId="15935"/>
    <cellStyle name="40% - Accent2 3 2 8 3" xfId="53125"/>
    <cellStyle name="40% - Accent2 3 2 9" xfId="15936"/>
    <cellStyle name="40% - Accent2 3 3" xfId="15937"/>
    <cellStyle name="40% - Accent2 3 3 10" xfId="60538"/>
    <cellStyle name="40% - Accent2 3 3 2" xfId="15938"/>
    <cellStyle name="40% - Accent2 3 3 2 2" xfId="15939"/>
    <cellStyle name="40% - Accent2 3 3 2 2 2" xfId="15940"/>
    <cellStyle name="40% - Accent2 3 3 2 2 2 2" xfId="15941"/>
    <cellStyle name="40% - Accent2 3 3 2 2 2 2 2" xfId="15942"/>
    <cellStyle name="40% - Accent2 3 3 2 2 2 2 3" xfId="53126"/>
    <cellStyle name="40% - Accent2 3 3 2 2 2 3" xfId="15943"/>
    <cellStyle name="40% - Accent2 3 3 2 2 2 4" xfId="15944"/>
    <cellStyle name="40% - Accent2 3 3 2 2 3" xfId="15945"/>
    <cellStyle name="40% - Accent2 3 3 2 2 3 2" xfId="15946"/>
    <cellStyle name="40% - Accent2 3 3 2 2 3 2 2" xfId="15947"/>
    <cellStyle name="40% - Accent2 3 3 2 2 3 2 3" xfId="53127"/>
    <cellStyle name="40% - Accent2 3 3 2 2 3 3" xfId="15948"/>
    <cellStyle name="40% - Accent2 3 3 2 2 3 4" xfId="15949"/>
    <cellStyle name="40% - Accent2 3 3 2 2 4" xfId="15950"/>
    <cellStyle name="40% - Accent2 3 3 2 2 4 2" xfId="15951"/>
    <cellStyle name="40% - Accent2 3 3 2 2 4 3" xfId="53128"/>
    <cellStyle name="40% - Accent2 3 3 2 2 5" xfId="15952"/>
    <cellStyle name="40% - Accent2 3 3 2 2 6" xfId="15953"/>
    <cellStyle name="40% - Accent2 3 3 2 3" xfId="15954"/>
    <cellStyle name="40% - Accent2 3 3 2 3 2" xfId="15955"/>
    <cellStyle name="40% - Accent2 3 3 2 3 2 2" xfId="15956"/>
    <cellStyle name="40% - Accent2 3 3 2 3 2 3" xfId="53129"/>
    <cellStyle name="40% - Accent2 3 3 2 3 3" xfId="15957"/>
    <cellStyle name="40% - Accent2 3 3 2 3 4" xfId="15958"/>
    <cellStyle name="40% - Accent2 3 3 2 4" xfId="15959"/>
    <cellStyle name="40% - Accent2 3 3 2 4 2" xfId="15960"/>
    <cellStyle name="40% - Accent2 3 3 2 4 2 2" xfId="15961"/>
    <cellStyle name="40% - Accent2 3 3 2 4 2 3" xfId="53130"/>
    <cellStyle name="40% - Accent2 3 3 2 4 3" xfId="15962"/>
    <cellStyle name="40% - Accent2 3 3 2 4 4" xfId="15963"/>
    <cellStyle name="40% - Accent2 3 3 2 5" xfId="15964"/>
    <cellStyle name="40% - Accent2 3 3 2 5 2" xfId="15965"/>
    <cellStyle name="40% - Accent2 3 3 2 5 3" xfId="53131"/>
    <cellStyle name="40% - Accent2 3 3 2 6" xfId="15966"/>
    <cellStyle name="40% - Accent2 3 3 2 7" xfId="15967"/>
    <cellStyle name="40% - Accent2 3 3 3" xfId="15968"/>
    <cellStyle name="40% - Accent2 3 3 3 2" xfId="15969"/>
    <cellStyle name="40% - Accent2 3 3 3 2 2" xfId="15970"/>
    <cellStyle name="40% - Accent2 3 3 3 2 2 2" xfId="15971"/>
    <cellStyle name="40% - Accent2 3 3 3 2 2 3" xfId="53132"/>
    <cellStyle name="40% - Accent2 3 3 3 2 3" xfId="15972"/>
    <cellStyle name="40% - Accent2 3 3 3 2 4" xfId="15973"/>
    <cellStyle name="40% - Accent2 3 3 3 3" xfId="15974"/>
    <cellStyle name="40% - Accent2 3 3 3 3 2" xfId="15975"/>
    <cellStyle name="40% - Accent2 3 3 3 3 2 2" xfId="15976"/>
    <cellStyle name="40% - Accent2 3 3 3 3 2 3" xfId="53133"/>
    <cellStyle name="40% - Accent2 3 3 3 3 3" xfId="15977"/>
    <cellStyle name="40% - Accent2 3 3 3 3 4" xfId="15978"/>
    <cellStyle name="40% - Accent2 3 3 3 4" xfId="15979"/>
    <cellStyle name="40% - Accent2 3 3 3 4 2" xfId="15980"/>
    <cellStyle name="40% - Accent2 3 3 3 4 3" xfId="53134"/>
    <cellStyle name="40% - Accent2 3 3 3 5" xfId="15981"/>
    <cellStyle name="40% - Accent2 3 3 3 6" xfId="15982"/>
    <cellStyle name="40% - Accent2 3 3 4" xfId="15983"/>
    <cellStyle name="40% - Accent2 3 3 4 2" xfId="15984"/>
    <cellStyle name="40% - Accent2 3 3 4 2 2" xfId="15985"/>
    <cellStyle name="40% - Accent2 3 3 4 2 2 2" xfId="15986"/>
    <cellStyle name="40% - Accent2 3 3 4 2 2 3" xfId="53135"/>
    <cellStyle name="40% - Accent2 3 3 4 2 3" xfId="15987"/>
    <cellStyle name="40% - Accent2 3 3 4 2 4" xfId="15988"/>
    <cellStyle name="40% - Accent2 3 3 4 3" xfId="15989"/>
    <cellStyle name="40% - Accent2 3 3 4 3 2" xfId="15990"/>
    <cellStyle name="40% - Accent2 3 3 4 3 3" xfId="53136"/>
    <cellStyle name="40% - Accent2 3 3 4 4" xfId="15991"/>
    <cellStyle name="40% - Accent2 3 3 4 5" xfId="15992"/>
    <cellStyle name="40% - Accent2 3 3 5" xfId="15993"/>
    <cellStyle name="40% - Accent2 3 3 5 2" xfId="15994"/>
    <cellStyle name="40% - Accent2 3 3 5 2 2" xfId="15995"/>
    <cellStyle name="40% - Accent2 3 3 5 2 3" xfId="53137"/>
    <cellStyle name="40% - Accent2 3 3 5 3" xfId="15996"/>
    <cellStyle name="40% - Accent2 3 3 5 4" xfId="15997"/>
    <cellStyle name="40% - Accent2 3 3 6" xfId="15998"/>
    <cellStyle name="40% - Accent2 3 3 6 2" xfId="15999"/>
    <cellStyle name="40% - Accent2 3 3 6 2 2" xfId="16000"/>
    <cellStyle name="40% - Accent2 3 3 6 2 3" xfId="53138"/>
    <cellStyle name="40% - Accent2 3 3 6 3" xfId="16001"/>
    <cellStyle name="40% - Accent2 3 3 6 4" xfId="16002"/>
    <cellStyle name="40% - Accent2 3 3 7" xfId="16003"/>
    <cellStyle name="40% - Accent2 3 3 7 2" xfId="16004"/>
    <cellStyle name="40% - Accent2 3 3 7 3" xfId="53139"/>
    <cellStyle name="40% - Accent2 3 3 8" xfId="16005"/>
    <cellStyle name="40% - Accent2 3 3 9" xfId="16006"/>
    <cellStyle name="40% - Accent2 3 4" xfId="16007"/>
    <cellStyle name="40% - Accent2 3 4 2" xfId="16008"/>
    <cellStyle name="40% - Accent2 3 4 2 2" xfId="16009"/>
    <cellStyle name="40% - Accent2 3 4 2 2 2" xfId="16010"/>
    <cellStyle name="40% - Accent2 3 4 2 2 2 2" xfId="16011"/>
    <cellStyle name="40% - Accent2 3 4 2 2 2 3" xfId="53140"/>
    <cellStyle name="40% - Accent2 3 4 2 2 3" xfId="16012"/>
    <cellStyle name="40% - Accent2 3 4 2 2 4" xfId="16013"/>
    <cellStyle name="40% - Accent2 3 4 2 3" xfId="16014"/>
    <cellStyle name="40% - Accent2 3 4 2 3 2" xfId="16015"/>
    <cellStyle name="40% - Accent2 3 4 2 3 2 2" xfId="16016"/>
    <cellStyle name="40% - Accent2 3 4 2 3 2 3" xfId="53141"/>
    <cellStyle name="40% - Accent2 3 4 2 3 3" xfId="16017"/>
    <cellStyle name="40% - Accent2 3 4 2 3 4" xfId="16018"/>
    <cellStyle name="40% - Accent2 3 4 2 4" xfId="16019"/>
    <cellStyle name="40% - Accent2 3 4 2 4 2" xfId="16020"/>
    <cellStyle name="40% - Accent2 3 4 2 4 3" xfId="53142"/>
    <cellStyle name="40% - Accent2 3 4 2 5" xfId="16021"/>
    <cellStyle name="40% - Accent2 3 4 2 6" xfId="16022"/>
    <cellStyle name="40% - Accent2 3 4 3" xfId="16023"/>
    <cellStyle name="40% - Accent2 3 4 3 2" xfId="16024"/>
    <cellStyle name="40% - Accent2 3 4 3 2 2" xfId="16025"/>
    <cellStyle name="40% - Accent2 3 4 3 2 3" xfId="53143"/>
    <cellStyle name="40% - Accent2 3 4 3 3" xfId="16026"/>
    <cellStyle name="40% - Accent2 3 4 3 4" xfId="16027"/>
    <cellStyle name="40% - Accent2 3 4 4" xfId="16028"/>
    <cellStyle name="40% - Accent2 3 4 4 2" xfId="16029"/>
    <cellStyle name="40% - Accent2 3 4 4 2 2" xfId="16030"/>
    <cellStyle name="40% - Accent2 3 4 4 2 3" xfId="53144"/>
    <cellStyle name="40% - Accent2 3 4 4 3" xfId="16031"/>
    <cellStyle name="40% - Accent2 3 4 4 4" xfId="16032"/>
    <cellStyle name="40% - Accent2 3 4 5" xfId="16033"/>
    <cellStyle name="40% - Accent2 3 4 5 2" xfId="16034"/>
    <cellStyle name="40% - Accent2 3 4 5 3" xfId="53145"/>
    <cellStyle name="40% - Accent2 3 4 6" xfId="16035"/>
    <cellStyle name="40% - Accent2 3 4 7" xfId="16036"/>
    <cellStyle name="40% - Accent2 3 5" xfId="16037"/>
    <cellStyle name="40% - Accent2 3 5 2" xfId="16038"/>
    <cellStyle name="40% - Accent2 3 5 2 2" xfId="16039"/>
    <cellStyle name="40% - Accent2 3 5 2 2 2" xfId="16040"/>
    <cellStyle name="40% - Accent2 3 5 2 2 3" xfId="53146"/>
    <cellStyle name="40% - Accent2 3 5 2 3" xfId="16041"/>
    <cellStyle name="40% - Accent2 3 5 2 4" xfId="16042"/>
    <cellStyle name="40% - Accent2 3 5 3" xfId="16043"/>
    <cellStyle name="40% - Accent2 3 5 3 2" xfId="16044"/>
    <cellStyle name="40% - Accent2 3 5 3 2 2" xfId="16045"/>
    <cellStyle name="40% - Accent2 3 5 3 2 3" xfId="53147"/>
    <cellStyle name="40% - Accent2 3 5 3 3" xfId="16046"/>
    <cellStyle name="40% - Accent2 3 5 3 4" xfId="16047"/>
    <cellStyle name="40% - Accent2 3 5 4" xfId="16048"/>
    <cellStyle name="40% - Accent2 3 5 4 2" xfId="16049"/>
    <cellStyle name="40% - Accent2 3 5 4 3" xfId="53148"/>
    <cellStyle name="40% - Accent2 3 5 5" xfId="16050"/>
    <cellStyle name="40% - Accent2 3 5 6" xfId="16051"/>
    <cellStyle name="40% - Accent2 3 6" xfId="16052"/>
    <cellStyle name="40% - Accent2 3 6 2" xfId="16053"/>
    <cellStyle name="40% - Accent2 3 6 2 2" xfId="16054"/>
    <cellStyle name="40% - Accent2 3 6 2 2 2" xfId="16055"/>
    <cellStyle name="40% - Accent2 3 6 2 2 3" xfId="53149"/>
    <cellStyle name="40% - Accent2 3 6 2 3" xfId="16056"/>
    <cellStyle name="40% - Accent2 3 6 2 4" xfId="16057"/>
    <cellStyle name="40% - Accent2 3 6 3" xfId="16058"/>
    <cellStyle name="40% - Accent2 3 6 3 2" xfId="16059"/>
    <cellStyle name="40% - Accent2 3 6 3 3" xfId="53150"/>
    <cellStyle name="40% - Accent2 3 6 4" xfId="16060"/>
    <cellStyle name="40% - Accent2 3 6 5" xfId="16061"/>
    <cellStyle name="40% - Accent2 3 7" xfId="16062"/>
    <cellStyle name="40% - Accent2 3 7 2" xfId="16063"/>
    <cellStyle name="40% - Accent2 3 7 2 2" xfId="16064"/>
    <cellStyle name="40% - Accent2 3 7 2 3" xfId="53151"/>
    <cellStyle name="40% - Accent2 3 7 3" xfId="16065"/>
    <cellStyle name="40% - Accent2 3 7 4" xfId="16066"/>
    <cellStyle name="40% - Accent2 3 8" xfId="16067"/>
    <cellStyle name="40% - Accent2 3 8 2" xfId="16068"/>
    <cellStyle name="40% - Accent2 3 8 2 2" xfId="16069"/>
    <cellStyle name="40% - Accent2 3 8 2 3" xfId="53152"/>
    <cellStyle name="40% - Accent2 3 8 3" xfId="16070"/>
    <cellStyle name="40% - Accent2 3 8 4" xfId="16071"/>
    <cellStyle name="40% - Accent2 3 9" xfId="16072"/>
    <cellStyle name="40% - Accent2 3 9 2" xfId="16073"/>
    <cellStyle name="40% - Accent2 3 9 3" xfId="53153"/>
    <cellStyle name="40% - Accent2 4" xfId="16074"/>
    <cellStyle name="40% - Accent2 4 10" xfId="16075"/>
    <cellStyle name="40% - Accent2 4 11" xfId="16076"/>
    <cellStyle name="40% - Accent2 4 12" xfId="60184"/>
    <cellStyle name="40% - Accent2 4 2" xfId="16077"/>
    <cellStyle name="40% - Accent2 4 2 10" xfId="16078"/>
    <cellStyle name="40% - Accent2 4 2 11" xfId="60367"/>
    <cellStyle name="40% - Accent2 4 2 2" xfId="16079"/>
    <cellStyle name="40% - Accent2 4 2 2 2" xfId="16080"/>
    <cellStyle name="40% - Accent2 4 2 2 2 2" xfId="16081"/>
    <cellStyle name="40% - Accent2 4 2 2 2 2 2" xfId="16082"/>
    <cellStyle name="40% - Accent2 4 2 2 2 2 2 2" xfId="16083"/>
    <cellStyle name="40% - Accent2 4 2 2 2 2 2 2 2" xfId="16084"/>
    <cellStyle name="40% - Accent2 4 2 2 2 2 2 2 3" xfId="53154"/>
    <cellStyle name="40% - Accent2 4 2 2 2 2 2 3" xfId="16085"/>
    <cellStyle name="40% - Accent2 4 2 2 2 2 2 4" xfId="16086"/>
    <cellStyle name="40% - Accent2 4 2 2 2 2 3" xfId="16087"/>
    <cellStyle name="40% - Accent2 4 2 2 2 2 3 2" xfId="16088"/>
    <cellStyle name="40% - Accent2 4 2 2 2 2 3 2 2" xfId="16089"/>
    <cellStyle name="40% - Accent2 4 2 2 2 2 3 2 3" xfId="53155"/>
    <cellStyle name="40% - Accent2 4 2 2 2 2 3 3" xfId="16090"/>
    <cellStyle name="40% - Accent2 4 2 2 2 2 3 4" xfId="16091"/>
    <cellStyle name="40% - Accent2 4 2 2 2 2 4" xfId="16092"/>
    <cellStyle name="40% - Accent2 4 2 2 2 2 4 2" xfId="16093"/>
    <cellStyle name="40% - Accent2 4 2 2 2 2 4 3" xfId="53156"/>
    <cellStyle name="40% - Accent2 4 2 2 2 2 5" xfId="16094"/>
    <cellStyle name="40% - Accent2 4 2 2 2 2 6" xfId="16095"/>
    <cellStyle name="40% - Accent2 4 2 2 2 3" xfId="16096"/>
    <cellStyle name="40% - Accent2 4 2 2 2 3 2" xfId="16097"/>
    <cellStyle name="40% - Accent2 4 2 2 2 3 2 2" xfId="16098"/>
    <cellStyle name="40% - Accent2 4 2 2 2 3 2 3" xfId="53157"/>
    <cellStyle name="40% - Accent2 4 2 2 2 3 3" xfId="16099"/>
    <cellStyle name="40% - Accent2 4 2 2 2 3 4" xfId="16100"/>
    <cellStyle name="40% - Accent2 4 2 2 2 4" xfId="16101"/>
    <cellStyle name="40% - Accent2 4 2 2 2 4 2" xfId="16102"/>
    <cellStyle name="40% - Accent2 4 2 2 2 4 2 2" xfId="16103"/>
    <cellStyle name="40% - Accent2 4 2 2 2 4 2 3" xfId="53158"/>
    <cellStyle name="40% - Accent2 4 2 2 2 4 3" xfId="16104"/>
    <cellStyle name="40% - Accent2 4 2 2 2 4 4" xfId="16105"/>
    <cellStyle name="40% - Accent2 4 2 2 2 5" xfId="16106"/>
    <cellStyle name="40% - Accent2 4 2 2 2 5 2" xfId="16107"/>
    <cellStyle name="40% - Accent2 4 2 2 2 5 3" xfId="53159"/>
    <cellStyle name="40% - Accent2 4 2 2 2 6" xfId="16108"/>
    <cellStyle name="40% - Accent2 4 2 2 2 7" xfId="16109"/>
    <cellStyle name="40% - Accent2 4 2 2 3" xfId="16110"/>
    <cellStyle name="40% - Accent2 4 2 2 3 2" xfId="16111"/>
    <cellStyle name="40% - Accent2 4 2 2 3 2 2" xfId="16112"/>
    <cellStyle name="40% - Accent2 4 2 2 3 2 2 2" xfId="16113"/>
    <cellStyle name="40% - Accent2 4 2 2 3 2 2 3" xfId="53160"/>
    <cellStyle name="40% - Accent2 4 2 2 3 2 3" xfId="16114"/>
    <cellStyle name="40% - Accent2 4 2 2 3 2 4" xfId="16115"/>
    <cellStyle name="40% - Accent2 4 2 2 3 3" xfId="16116"/>
    <cellStyle name="40% - Accent2 4 2 2 3 3 2" xfId="16117"/>
    <cellStyle name="40% - Accent2 4 2 2 3 3 2 2" xfId="16118"/>
    <cellStyle name="40% - Accent2 4 2 2 3 3 2 3" xfId="53161"/>
    <cellStyle name="40% - Accent2 4 2 2 3 3 3" xfId="16119"/>
    <cellStyle name="40% - Accent2 4 2 2 3 3 4" xfId="16120"/>
    <cellStyle name="40% - Accent2 4 2 2 3 4" xfId="16121"/>
    <cellStyle name="40% - Accent2 4 2 2 3 4 2" xfId="16122"/>
    <cellStyle name="40% - Accent2 4 2 2 3 4 3" xfId="53162"/>
    <cellStyle name="40% - Accent2 4 2 2 3 5" xfId="16123"/>
    <cellStyle name="40% - Accent2 4 2 2 3 6" xfId="16124"/>
    <cellStyle name="40% - Accent2 4 2 2 4" xfId="16125"/>
    <cellStyle name="40% - Accent2 4 2 2 4 2" xfId="16126"/>
    <cellStyle name="40% - Accent2 4 2 2 4 2 2" xfId="16127"/>
    <cellStyle name="40% - Accent2 4 2 2 4 2 3" xfId="53163"/>
    <cellStyle name="40% - Accent2 4 2 2 4 3" xfId="16128"/>
    <cellStyle name="40% - Accent2 4 2 2 4 4" xfId="16129"/>
    <cellStyle name="40% - Accent2 4 2 2 5" xfId="16130"/>
    <cellStyle name="40% - Accent2 4 2 2 5 2" xfId="16131"/>
    <cellStyle name="40% - Accent2 4 2 2 5 2 2" xfId="16132"/>
    <cellStyle name="40% - Accent2 4 2 2 5 2 3" xfId="53164"/>
    <cellStyle name="40% - Accent2 4 2 2 5 3" xfId="16133"/>
    <cellStyle name="40% - Accent2 4 2 2 5 4" xfId="16134"/>
    <cellStyle name="40% - Accent2 4 2 2 6" xfId="16135"/>
    <cellStyle name="40% - Accent2 4 2 2 6 2" xfId="16136"/>
    <cellStyle name="40% - Accent2 4 2 2 6 3" xfId="53165"/>
    <cellStyle name="40% - Accent2 4 2 2 7" xfId="16137"/>
    <cellStyle name="40% - Accent2 4 2 2 8" xfId="16138"/>
    <cellStyle name="40% - Accent2 4 2 2 9" xfId="60735"/>
    <cellStyle name="40% - Accent2 4 2 3" xfId="16139"/>
    <cellStyle name="40% - Accent2 4 2 3 2" xfId="16140"/>
    <cellStyle name="40% - Accent2 4 2 3 2 2" xfId="16141"/>
    <cellStyle name="40% - Accent2 4 2 3 2 2 2" xfId="16142"/>
    <cellStyle name="40% - Accent2 4 2 3 2 2 2 2" xfId="16143"/>
    <cellStyle name="40% - Accent2 4 2 3 2 2 2 3" xfId="53166"/>
    <cellStyle name="40% - Accent2 4 2 3 2 2 3" xfId="16144"/>
    <cellStyle name="40% - Accent2 4 2 3 2 2 4" xfId="16145"/>
    <cellStyle name="40% - Accent2 4 2 3 2 3" xfId="16146"/>
    <cellStyle name="40% - Accent2 4 2 3 2 3 2" xfId="16147"/>
    <cellStyle name="40% - Accent2 4 2 3 2 3 2 2" xfId="16148"/>
    <cellStyle name="40% - Accent2 4 2 3 2 3 2 3" xfId="53167"/>
    <cellStyle name="40% - Accent2 4 2 3 2 3 3" xfId="16149"/>
    <cellStyle name="40% - Accent2 4 2 3 2 3 4" xfId="16150"/>
    <cellStyle name="40% - Accent2 4 2 3 2 4" xfId="16151"/>
    <cellStyle name="40% - Accent2 4 2 3 2 4 2" xfId="16152"/>
    <cellStyle name="40% - Accent2 4 2 3 2 4 3" xfId="53168"/>
    <cellStyle name="40% - Accent2 4 2 3 2 5" xfId="16153"/>
    <cellStyle name="40% - Accent2 4 2 3 2 6" xfId="16154"/>
    <cellStyle name="40% - Accent2 4 2 3 3" xfId="16155"/>
    <cellStyle name="40% - Accent2 4 2 3 3 2" xfId="16156"/>
    <cellStyle name="40% - Accent2 4 2 3 3 2 2" xfId="16157"/>
    <cellStyle name="40% - Accent2 4 2 3 3 2 3" xfId="53169"/>
    <cellStyle name="40% - Accent2 4 2 3 3 3" xfId="16158"/>
    <cellStyle name="40% - Accent2 4 2 3 3 4" xfId="16159"/>
    <cellStyle name="40% - Accent2 4 2 3 4" xfId="16160"/>
    <cellStyle name="40% - Accent2 4 2 3 4 2" xfId="16161"/>
    <cellStyle name="40% - Accent2 4 2 3 4 2 2" xfId="16162"/>
    <cellStyle name="40% - Accent2 4 2 3 4 2 3" xfId="53170"/>
    <cellStyle name="40% - Accent2 4 2 3 4 3" xfId="16163"/>
    <cellStyle name="40% - Accent2 4 2 3 4 4" xfId="16164"/>
    <cellStyle name="40% - Accent2 4 2 3 5" xfId="16165"/>
    <cellStyle name="40% - Accent2 4 2 3 5 2" xfId="16166"/>
    <cellStyle name="40% - Accent2 4 2 3 5 3" xfId="53171"/>
    <cellStyle name="40% - Accent2 4 2 3 6" xfId="16167"/>
    <cellStyle name="40% - Accent2 4 2 3 7" xfId="16168"/>
    <cellStyle name="40% - Accent2 4 2 4" xfId="16169"/>
    <cellStyle name="40% - Accent2 4 2 4 2" xfId="16170"/>
    <cellStyle name="40% - Accent2 4 2 4 2 2" xfId="16171"/>
    <cellStyle name="40% - Accent2 4 2 4 2 2 2" xfId="16172"/>
    <cellStyle name="40% - Accent2 4 2 4 2 2 3" xfId="53172"/>
    <cellStyle name="40% - Accent2 4 2 4 2 3" xfId="16173"/>
    <cellStyle name="40% - Accent2 4 2 4 2 4" xfId="16174"/>
    <cellStyle name="40% - Accent2 4 2 4 3" xfId="16175"/>
    <cellStyle name="40% - Accent2 4 2 4 3 2" xfId="16176"/>
    <cellStyle name="40% - Accent2 4 2 4 3 2 2" xfId="16177"/>
    <cellStyle name="40% - Accent2 4 2 4 3 2 3" xfId="53173"/>
    <cellStyle name="40% - Accent2 4 2 4 3 3" xfId="16178"/>
    <cellStyle name="40% - Accent2 4 2 4 3 4" xfId="16179"/>
    <cellStyle name="40% - Accent2 4 2 4 4" xfId="16180"/>
    <cellStyle name="40% - Accent2 4 2 4 4 2" xfId="16181"/>
    <cellStyle name="40% - Accent2 4 2 4 4 3" xfId="53174"/>
    <cellStyle name="40% - Accent2 4 2 4 5" xfId="16182"/>
    <cellStyle name="40% - Accent2 4 2 4 6" xfId="16183"/>
    <cellStyle name="40% - Accent2 4 2 5" xfId="16184"/>
    <cellStyle name="40% - Accent2 4 2 5 2" xfId="16185"/>
    <cellStyle name="40% - Accent2 4 2 5 2 2" xfId="16186"/>
    <cellStyle name="40% - Accent2 4 2 5 2 2 2" xfId="16187"/>
    <cellStyle name="40% - Accent2 4 2 5 2 2 3" xfId="53175"/>
    <cellStyle name="40% - Accent2 4 2 5 2 3" xfId="16188"/>
    <cellStyle name="40% - Accent2 4 2 5 2 4" xfId="16189"/>
    <cellStyle name="40% - Accent2 4 2 5 3" xfId="16190"/>
    <cellStyle name="40% - Accent2 4 2 5 3 2" xfId="16191"/>
    <cellStyle name="40% - Accent2 4 2 5 3 3" xfId="53176"/>
    <cellStyle name="40% - Accent2 4 2 5 4" xfId="16192"/>
    <cellStyle name="40% - Accent2 4 2 5 5" xfId="16193"/>
    <cellStyle name="40% - Accent2 4 2 6" xfId="16194"/>
    <cellStyle name="40% - Accent2 4 2 6 2" xfId="16195"/>
    <cellStyle name="40% - Accent2 4 2 6 2 2" xfId="16196"/>
    <cellStyle name="40% - Accent2 4 2 6 2 3" xfId="53177"/>
    <cellStyle name="40% - Accent2 4 2 6 3" xfId="16197"/>
    <cellStyle name="40% - Accent2 4 2 6 4" xfId="16198"/>
    <cellStyle name="40% - Accent2 4 2 7" xfId="16199"/>
    <cellStyle name="40% - Accent2 4 2 7 2" xfId="16200"/>
    <cellStyle name="40% - Accent2 4 2 7 2 2" xfId="16201"/>
    <cellStyle name="40% - Accent2 4 2 7 2 3" xfId="53178"/>
    <cellStyle name="40% - Accent2 4 2 7 3" xfId="16202"/>
    <cellStyle name="40% - Accent2 4 2 7 4" xfId="16203"/>
    <cellStyle name="40% - Accent2 4 2 8" xfId="16204"/>
    <cellStyle name="40% - Accent2 4 2 8 2" xfId="16205"/>
    <cellStyle name="40% - Accent2 4 2 8 3" xfId="53179"/>
    <cellStyle name="40% - Accent2 4 2 9" xfId="16206"/>
    <cellStyle name="40% - Accent2 4 3" xfId="16207"/>
    <cellStyle name="40% - Accent2 4 3 2" xfId="16208"/>
    <cellStyle name="40% - Accent2 4 3 2 2" xfId="16209"/>
    <cellStyle name="40% - Accent2 4 3 2 2 2" xfId="16210"/>
    <cellStyle name="40% - Accent2 4 3 2 2 2 2" xfId="16211"/>
    <cellStyle name="40% - Accent2 4 3 2 2 2 2 2" xfId="16212"/>
    <cellStyle name="40% - Accent2 4 3 2 2 2 2 3" xfId="53180"/>
    <cellStyle name="40% - Accent2 4 3 2 2 2 3" xfId="16213"/>
    <cellStyle name="40% - Accent2 4 3 2 2 2 4" xfId="16214"/>
    <cellStyle name="40% - Accent2 4 3 2 2 3" xfId="16215"/>
    <cellStyle name="40% - Accent2 4 3 2 2 3 2" xfId="16216"/>
    <cellStyle name="40% - Accent2 4 3 2 2 3 2 2" xfId="16217"/>
    <cellStyle name="40% - Accent2 4 3 2 2 3 2 3" xfId="53181"/>
    <cellStyle name="40% - Accent2 4 3 2 2 3 3" xfId="16218"/>
    <cellStyle name="40% - Accent2 4 3 2 2 3 4" xfId="16219"/>
    <cellStyle name="40% - Accent2 4 3 2 2 4" xfId="16220"/>
    <cellStyle name="40% - Accent2 4 3 2 2 4 2" xfId="16221"/>
    <cellStyle name="40% - Accent2 4 3 2 2 4 3" xfId="53182"/>
    <cellStyle name="40% - Accent2 4 3 2 2 5" xfId="16222"/>
    <cellStyle name="40% - Accent2 4 3 2 2 6" xfId="16223"/>
    <cellStyle name="40% - Accent2 4 3 2 3" xfId="16224"/>
    <cellStyle name="40% - Accent2 4 3 2 3 2" xfId="16225"/>
    <cellStyle name="40% - Accent2 4 3 2 3 2 2" xfId="16226"/>
    <cellStyle name="40% - Accent2 4 3 2 3 2 3" xfId="53183"/>
    <cellStyle name="40% - Accent2 4 3 2 3 3" xfId="16227"/>
    <cellStyle name="40% - Accent2 4 3 2 3 4" xfId="16228"/>
    <cellStyle name="40% - Accent2 4 3 2 4" xfId="16229"/>
    <cellStyle name="40% - Accent2 4 3 2 4 2" xfId="16230"/>
    <cellStyle name="40% - Accent2 4 3 2 4 2 2" xfId="16231"/>
    <cellStyle name="40% - Accent2 4 3 2 4 2 3" xfId="53184"/>
    <cellStyle name="40% - Accent2 4 3 2 4 3" xfId="16232"/>
    <cellStyle name="40% - Accent2 4 3 2 4 4" xfId="16233"/>
    <cellStyle name="40% - Accent2 4 3 2 5" xfId="16234"/>
    <cellStyle name="40% - Accent2 4 3 2 5 2" xfId="16235"/>
    <cellStyle name="40% - Accent2 4 3 2 5 3" xfId="53185"/>
    <cellStyle name="40% - Accent2 4 3 2 6" xfId="16236"/>
    <cellStyle name="40% - Accent2 4 3 2 7" xfId="16237"/>
    <cellStyle name="40% - Accent2 4 3 3" xfId="16238"/>
    <cellStyle name="40% - Accent2 4 3 3 2" xfId="16239"/>
    <cellStyle name="40% - Accent2 4 3 3 2 2" xfId="16240"/>
    <cellStyle name="40% - Accent2 4 3 3 2 2 2" xfId="16241"/>
    <cellStyle name="40% - Accent2 4 3 3 2 2 3" xfId="53186"/>
    <cellStyle name="40% - Accent2 4 3 3 2 3" xfId="16242"/>
    <cellStyle name="40% - Accent2 4 3 3 2 4" xfId="16243"/>
    <cellStyle name="40% - Accent2 4 3 3 3" xfId="16244"/>
    <cellStyle name="40% - Accent2 4 3 3 3 2" xfId="16245"/>
    <cellStyle name="40% - Accent2 4 3 3 3 2 2" xfId="16246"/>
    <cellStyle name="40% - Accent2 4 3 3 3 2 3" xfId="53187"/>
    <cellStyle name="40% - Accent2 4 3 3 3 3" xfId="16247"/>
    <cellStyle name="40% - Accent2 4 3 3 3 4" xfId="16248"/>
    <cellStyle name="40% - Accent2 4 3 3 4" xfId="16249"/>
    <cellStyle name="40% - Accent2 4 3 3 4 2" xfId="16250"/>
    <cellStyle name="40% - Accent2 4 3 3 4 3" xfId="53188"/>
    <cellStyle name="40% - Accent2 4 3 3 5" xfId="16251"/>
    <cellStyle name="40% - Accent2 4 3 3 6" xfId="16252"/>
    <cellStyle name="40% - Accent2 4 3 4" xfId="16253"/>
    <cellStyle name="40% - Accent2 4 3 4 2" xfId="16254"/>
    <cellStyle name="40% - Accent2 4 3 4 2 2" xfId="16255"/>
    <cellStyle name="40% - Accent2 4 3 4 2 3" xfId="53189"/>
    <cellStyle name="40% - Accent2 4 3 4 3" xfId="16256"/>
    <cellStyle name="40% - Accent2 4 3 4 4" xfId="16257"/>
    <cellStyle name="40% - Accent2 4 3 5" xfId="16258"/>
    <cellStyle name="40% - Accent2 4 3 5 2" xfId="16259"/>
    <cellStyle name="40% - Accent2 4 3 5 2 2" xfId="16260"/>
    <cellStyle name="40% - Accent2 4 3 5 2 3" xfId="53190"/>
    <cellStyle name="40% - Accent2 4 3 5 3" xfId="16261"/>
    <cellStyle name="40% - Accent2 4 3 5 4" xfId="16262"/>
    <cellStyle name="40% - Accent2 4 3 6" xfId="16263"/>
    <cellStyle name="40% - Accent2 4 3 6 2" xfId="16264"/>
    <cellStyle name="40% - Accent2 4 3 6 3" xfId="53191"/>
    <cellStyle name="40% - Accent2 4 3 7" xfId="16265"/>
    <cellStyle name="40% - Accent2 4 3 8" xfId="16266"/>
    <cellStyle name="40% - Accent2 4 3 9" xfId="60552"/>
    <cellStyle name="40% - Accent2 4 4" xfId="16267"/>
    <cellStyle name="40% - Accent2 4 4 2" xfId="16268"/>
    <cellStyle name="40% - Accent2 4 4 2 2" xfId="16269"/>
    <cellStyle name="40% - Accent2 4 4 2 2 2" xfId="16270"/>
    <cellStyle name="40% - Accent2 4 4 2 2 2 2" xfId="16271"/>
    <cellStyle name="40% - Accent2 4 4 2 2 2 3" xfId="53192"/>
    <cellStyle name="40% - Accent2 4 4 2 2 3" xfId="16272"/>
    <cellStyle name="40% - Accent2 4 4 2 2 4" xfId="16273"/>
    <cellStyle name="40% - Accent2 4 4 2 3" xfId="16274"/>
    <cellStyle name="40% - Accent2 4 4 2 3 2" xfId="16275"/>
    <cellStyle name="40% - Accent2 4 4 2 3 2 2" xfId="16276"/>
    <cellStyle name="40% - Accent2 4 4 2 3 2 3" xfId="53193"/>
    <cellStyle name="40% - Accent2 4 4 2 3 3" xfId="16277"/>
    <cellStyle name="40% - Accent2 4 4 2 3 4" xfId="16278"/>
    <cellStyle name="40% - Accent2 4 4 2 4" xfId="16279"/>
    <cellStyle name="40% - Accent2 4 4 2 4 2" xfId="16280"/>
    <cellStyle name="40% - Accent2 4 4 2 4 3" xfId="53194"/>
    <cellStyle name="40% - Accent2 4 4 2 5" xfId="16281"/>
    <cellStyle name="40% - Accent2 4 4 2 6" xfId="16282"/>
    <cellStyle name="40% - Accent2 4 4 3" xfId="16283"/>
    <cellStyle name="40% - Accent2 4 4 3 2" xfId="16284"/>
    <cellStyle name="40% - Accent2 4 4 3 2 2" xfId="16285"/>
    <cellStyle name="40% - Accent2 4 4 3 2 3" xfId="53195"/>
    <cellStyle name="40% - Accent2 4 4 3 3" xfId="16286"/>
    <cellStyle name="40% - Accent2 4 4 3 4" xfId="16287"/>
    <cellStyle name="40% - Accent2 4 4 4" xfId="16288"/>
    <cellStyle name="40% - Accent2 4 4 4 2" xfId="16289"/>
    <cellStyle name="40% - Accent2 4 4 4 2 2" xfId="16290"/>
    <cellStyle name="40% - Accent2 4 4 4 2 3" xfId="53196"/>
    <cellStyle name="40% - Accent2 4 4 4 3" xfId="16291"/>
    <cellStyle name="40% - Accent2 4 4 4 4" xfId="16292"/>
    <cellStyle name="40% - Accent2 4 4 5" xfId="16293"/>
    <cellStyle name="40% - Accent2 4 4 5 2" xfId="16294"/>
    <cellStyle name="40% - Accent2 4 4 5 3" xfId="53197"/>
    <cellStyle name="40% - Accent2 4 4 6" xfId="16295"/>
    <cellStyle name="40% - Accent2 4 4 7" xfId="16296"/>
    <cellStyle name="40% - Accent2 4 5" xfId="16297"/>
    <cellStyle name="40% - Accent2 4 5 2" xfId="16298"/>
    <cellStyle name="40% - Accent2 4 5 2 2" xfId="16299"/>
    <cellStyle name="40% - Accent2 4 5 2 2 2" xfId="16300"/>
    <cellStyle name="40% - Accent2 4 5 2 2 3" xfId="53198"/>
    <cellStyle name="40% - Accent2 4 5 2 3" xfId="16301"/>
    <cellStyle name="40% - Accent2 4 5 2 4" xfId="16302"/>
    <cellStyle name="40% - Accent2 4 5 3" xfId="16303"/>
    <cellStyle name="40% - Accent2 4 5 3 2" xfId="16304"/>
    <cellStyle name="40% - Accent2 4 5 3 2 2" xfId="16305"/>
    <cellStyle name="40% - Accent2 4 5 3 2 3" xfId="53199"/>
    <cellStyle name="40% - Accent2 4 5 3 3" xfId="16306"/>
    <cellStyle name="40% - Accent2 4 5 3 4" xfId="16307"/>
    <cellStyle name="40% - Accent2 4 5 4" xfId="16308"/>
    <cellStyle name="40% - Accent2 4 5 4 2" xfId="16309"/>
    <cellStyle name="40% - Accent2 4 5 4 3" xfId="53200"/>
    <cellStyle name="40% - Accent2 4 5 5" xfId="16310"/>
    <cellStyle name="40% - Accent2 4 5 6" xfId="16311"/>
    <cellStyle name="40% - Accent2 4 6" xfId="16312"/>
    <cellStyle name="40% - Accent2 4 6 2" xfId="16313"/>
    <cellStyle name="40% - Accent2 4 6 2 2" xfId="16314"/>
    <cellStyle name="40% - Accent2 4 6 2 2 2" xfId="16315"/>
    <cellStyle name="40% - Accent2 4 6 2 2 3" xfId="53201"/>
    <cellStyle name="40% - Accent2 4 6 2 3" xfId="16316"/>
    <cellStyle name="40% - Accent2 4 6 2 4" xfId="16317"/>
    <cellStyle name="40% - Accent2 4 6 3" xfId="16318"/>
    <cellStyle name="40% - Accent2 4 6 3 2" xfId="16319"/>
    <cellStyle name="40% - Accent2 4 6 3 3" xfId="53202"/>
    <cellStyle name="40% - Accent2 4 6 4" xfId="16320"/>
    <cellStyle name="40% - Accent2 4 6 5" xfId="16321"/>
    <cellStyle name="40% - Accent2 4 7" xfId="16322"/>
    <cellStyle name="40% - Accent2 4 7 2" xfId="16323"/>
    <cellStyle name="40% - Accent2 4 7 2 2" xfId="16324"/>
    <cellStyle name="40% - Accent2 4 7 2 3" xfId="53203"/>
    <cellStyle name="40% - Accent2 4 7 3" xfId="16325"/>
    <cellStyle name="40% - Accent2 4 7 4" xfId="16326"/>
    <cellStyle name="40% - Accent2 4 8" xfId="16327"/>
    <cellStyle name="40% - Accent2 4 8 2" xfId="16328"/>
    <cellStyle name="40% - Accent2 4 8 2 2" xfId="16329"/>
    <cellStyle name="40% - Accent2 4 8 2 3" xfId="53204"/>
    <cellStyle name="40% - Accent2 4 8 3" xfId="16330"/>
    <cellStyle name="40% - Accent2 4 8 4" xfId="16331"/>
    <cellStyle name="40% - Accent2 4 9" xfId="16332"/>
    <cellStyle name="40% - Accent2 4 9 2" xfId="16333"/>
    <cellStyle name="40% - Accent2 4 9 3" xfId="53205"/>
    <cellStyle name="40% - Accent2 5" xfId="16334"/>
    <cellStyle name="40% - Accent2 5 10" xfId="16335"/>
    <cellStyle name="40% - Accent2 5 11" xfId="60198"/>
    <cellStyle name="40% - Accent2 5 2" xfId="16336"/>
    <cellStyle name="40% - Accent2 5 2 2" xfId="16337"/>
    <cellStyle name="40% - Accent2 5 2 2 2" xfId="16338"/>
    <cellStyle name="40% - Accent2 5 2 2 2 2" xfId="16339"/>
    <cellStyle name="40% - Accent2 5 2 2 2 2 2" xfId="16340"/>
    <cellStyle name="40% - Accent2 5 2 2 2 2 2 2" xfId="16341"/>
    <cellStyle name="40% - Accent2 5 2 2 2 2 2 3" xfId="53206"/>
    <cellStyle name="40% - Accent2 5 2 2 2 2 3" xfId="16342"/>
    <cellStyle name="40% - Accent2 5 2 2 2 2 4" xfId="16343"/>
    <cellStyle name="40% - Accent2 5 2 2 2 3" xfId="16344"/>
    <cellStyle name="40% - Accent2 5 2 2 2 3 2" xfId="16345"/>
    <cellStyle name="40% - Accent2 5 2 2 2 3 2 2" xfId="16346"/>
    <cellStyle name="40% - Accent2 5 2 2 2 3 2 3" xfId="53207"/>
    <cellStyle name="40% - Accent2 5 2 2 2 3 3" xfId="16347"/>
    <cellStyle name="40% - Accent2 5 2 2 2 3 4" xfId="16348"/>
    <cellStyle name="40% - Accent2 5 2 2 2 4" xfId="16349"/>
    <cellStyle name="40% - Accent2 5 2 2 2 4 2" xfId="16350"/>
    <cellStyle name="40% - Accent2 5 2 2 2 4 3" xfId="53208"/>
    <cellStyle name="40% - Accent2 5 2 2 2 5" xfId="16351"/>
    <cellStyle name="40% - Accent2 5 2 2 2 6" xfId="16352"/>
    <cellStyle name="40% - Accent2 5 2 2 3" xfId="16353"/>
    <cellStyle name="40% - Accent2 5 2 2 3 2" xfId="16354"/>
    <cellStyle name="40% - Accent2 5 2 2 3 2 2" xfId="16355"/>
    <cellStyle name="40% - Accent2 5 2 2 3 2 3" xfId="53209"/>
    <cellStyle name="40% - Accent2 5 2 2 3 3" xfId="16356"/>
    <cellStyle name="40% - Accent2 5 2 2 3 4" xfId="16357"/>
    <cellStyle name="40% - Accent2 5 2 2 4" xfId="16358"/>
    <cellStyle name="40% - Accent2 5 2 2 4 2" xfId="16359"/>
    <cellStyle name="40% - Accent2 5 2 2 4 2 2" xfId="16360"/>
    <cellStyle name="40% - Accent2 5 2 2 4 2 3" xfId="53210"/>
    <cellStyle name="40% - Accent2 5 2 2 4 3" xfId="16361"/>
    <cellStyle name="40% - Accent2 5 2 2 4 4" xfId="16362"/>
    <cellStyle name="40% - Accent2 5 2 2 5" xfId="16363"/>
    <cellStyle name="40% - Accent2 5 2 2 5 2" xfId="16364"/>
    <cellStyle name="40% - Accent2 5 2 2 5 3" xfId="53211"/>
    <cellStyle name="40% - Accent2 5 2 2 6" xfId="16365"/>
    <cellStyle name="40% - Accent2 5 2 2 7" xfId="16366"/>
    <cellStyle name="40% - Accent2 5 2 2 8" xfId="60749"/>
    <cellStyle name="40% - Accent2 5 2 3" xfId="16367"/>
    <cellStyle name="40% - Accent2 5 2 3 2" xfId="16368"/>
    <cellStyle name="40% - Accent2 5 2 3 2 2" xfId="16369"/>
    <cellStyle name="40% - Accent2 5 2 3 2 2 2" xfId="16370"/>
    <cellStyle name="40% - Accent2 5 2 3 2 2 3" xfId="53212"/>
    <cellStyle name="40% - Accent2 5 2 3 2 3" xfId="16371"/>
    <cellStyle name="40% - Accent2 5 2 3 2 4" xfId="16372"/>
    <cellStyle name="40% - Accent2 5 2 3 3" xfId="16373"/>
    <cellStyle name="40% - Accent2 5 2 3 3 2" xfId="16374"/>
    <cellStyle name="40% - Accent2 5 2 3 3 2 2" xfId="16375"/>
    <cellStyle name="40% - Accent2 5 2 3 3 2 3" xfId="53213"/>
    <cellStyle name="40% - Accent2 5 2 3 3 3" xfId="16376"/>
    <cellStyle name="40% - Accent2 5 2 3 3 4" xfId="16377"/>
    <cellStyle name="40% - Accent2 5 2 3 4" xfId="16378"/>
    <cellStyle name="40% - Accent2 5 2 3 4 2" xfId="16379"/>
    <cellStyle name="40% - Accent2 5 2 3 4 3" xfId="53214"/>
    <cellStyle name="40% - Accent2 5 2 3 5" xfId="16380"/>
    <cellStyle name="40% - Accent2 5 2 3 6" xfId="16381"/>
    <cellStyle name="40% - Accent2 5 2 4" xfId="16382"/>
    <cellStyle name="40% - Accent2 5 2 4 2" xfId="16383"/>
    <cellStyle name="40% - Accent2 5 2 4 2 2" xfId="16384"/>
    <cellStyle name="40% - Accent2 5 2 4 2 3" xfId="53215"/>
    <cellStyle name="40% - Accent2 5 2 4 3" xfId="16385"/>
    <cellStyle name="40% - Accent2 5 2 4 4" xfId="16386"/>
    <cellStyle name="40% - Accent2 5 2 5" xfId="16387"/>
    <cellStyle name="40% - Accent2 5 2 5 2" xfId="16388"/>
    <cellStyle name="40% - Accent2 5 2 5 2 2" xfId="16389"/>
    <cellStyle name="40% - Accent2 5 2 5 2 3" xfId="53216"/>
    <cellStyle name="40% - Accent2 5 2 5 3" xfId="16390"/>
    <cellStyle name="40% - Accent2 5 2 5 4" xfId="16391"/>
    <cellStyle name="40% - Accent2 5 2 6" xfId="16392"/>
    <cellStyle name="40% - Accent2 5 2 6 2" xfId="16393"/>
    <cellStyle name="40% - Accent2 5 2 6 3" xfId="53217"/>
    <cellStyle name="40% - Accent2 5 2 7" xfId="16394"/>
    <cellStyle name="40% - Accent2 5 2 8" xfId="16395"/>
    <cellStyle name="40% - Accent2 5 2 9" xfId="60381"/>
    <cellStyle name="40% - Accent2 5 3" xfId="16396"/>
    <cellStyle name="40% - Accent2 5 3 2" xfId="16397"/>
    <cellStyle name="40% - Accent2 5 3 2 2" xfId="16398"/>
    <cellStyle name="40% - Accent2 5 3 2 2 2" xfId="16399"/>
    <cellStyle name="40% - Accent2 5 3 2 2 2 2" xfId="16400"/>
    <cellStyle name="40% - Accent2 5 3 2 2 2 3" xfId="53218"/>
    <cellStyle name="40% - Accent2 5 3 2 2 3" xfId="16401"/>
    <cellStyle name="40% - Accent2 5 3 2 2 4" xfId="16402"/>
    <cellStyle name="40% - Accent2 5 3 2 3" xfId="16403"/>
    <cellStyle name="40% - Accent2 5 3 2 3 2" xfId="16404"/>
    <cellStyle name="40% - Accent2 5 3 2 3 2 2" xfId="16405"/>
    <cellStyle name="40% - Accent2 5 3 2 3 2 3" xfId="53219"/>
    <cellStyle name="40% - Accent2 5 3 2 3 3" xfId="16406"/>
    <cellStyle name="40% - Accent2 5 3 2 3 4" xfId="16407"/>
    <cellStyle name="40% - Accent2 5 3 2 4" xfId="16408"/>
    <cellStyle name="40% - Accent2 5 3 2 4 2" xfId="16409"/>
    <cellStyle name="40% - Accent2 5 3 2 4 3" xfId="53220"/>
    <cellStyle name="40% - Accent2 5 3 2 5" xfId="16410"/>
    <cellStyle name="40% - Accent2 5 3 2 6" xfId="16411"/>
    <cellStyle name="40% - Accent2 5 3 3" xfId="16412"/>
    <cellStyle name="40% - Accent2 5 3 3 2" xfId="16413"/>
    <cellStyle name="40% - Accent2 5 3 3 2 2" xfId="16414"/>
    <cellStyle name="40% - Accent2 5 3 3 2 3" xfId="53221"/>
    <cellStyle name="40% - Accent2 5 3 3 3" xfId="16415"/>
    <cellStyle name="40% - Accent2 5 3 3 4" xfId="16416"/>
    <cellStyle name="40% - Accent2 5 3 4" xfId="16417"/>
    <cellStyle name="40% - Accent2 5 3 4 2" xfId="16418"/>
    <cellStyle name="40% - Accent2 5 3 4 2 2" xfId="16419"/>
    <cellStyle name="40% - Accent2 5 3 4 2 3" xfId="53222"/>
    <cellStyle name="40% - Accent2 5 3 4 3" xfId="16420"/>
    <cellStyle name="40% - Accent2 5 3 4 4" xfId="16421"/>
    <cellStyle name="40% - Accent2 5 3 5" xfId="16422"/>
    <cellStyle name="40% - Accent2 5 3 5 2" xfId="16423"/>
    <cellStyle name="40% - Accent2 5 3 5 3" xfId="53223"/>
    <cellStyle name="40% - Accent2 5 3 6" xfId="16424"/>
    <cellStyle name="40% - Accent2 5 3 7" xfId="16425"/>
    <cellStyle name="40% - Accent2 5 3 8" xfId="60566"/>
    <cellStyle name="40% - Accent2 5 4" xfId="16426"/>
    <cellStyle name="40% - Accent2 5 4 2" xfId="16427"/>
    <cellStyle name="40% - Accent2 5 4 2 2" xfId="16428"/>
    <cellStyle name="40% - Accent2 5 4 2 2 2" xfId="16429"/>
    <cellStyle name="40% - Accent2 5 4 2 2 3" xfId="53224"/>
    <cellStyle name="40% - Accent2 5 4 2 3" xfId="16430"/>
    <cellStyle name="40% - Accent2 5 4 2 4" xfId="16431"/>
    <cellStyle name="40% - Accent2 5 4 3" xfId="16432"/>
    <cellStyle name="40% - Accent2 5 4 3 2" xfId="16433"/>
    <cellStyle name="40% - Accent2 5 4 3 2 2" xfId="16434"/>
    <cellStyle name="40% - Accent2 5 4 3 2 3" xfId="53225"/>
    <cellStyle name="40% - Accent2 5 4 3 3" xfId="16435"/>
    <cellStyle name="40% - Accent2 5 4 3 4" xfId="16436"/>
    <cellStyle name="40% - Accent2 5 4 4" xfId="16437"/>
    <cellStyle name="40% - Accent2 5 4 4 2" xfId="16438"/>
    <cellStyle name="40% - Accent2 5 4 4 3" xfId="53226"/>
    <cellStyle name="40% - Accent2 5 4 5" xfId="16439"/>
    <cellStyle name="40% - Accent2 5 4 6" xfId="16440"/>
    <cellStyle name="40% - Accent2 5 5" xfId="16441"/>
    <cellStyle name="40% - Accent2 5 5 2" xfId="16442"/>
    <cellStyle name="40% - Accent2 5 5 2 2" xfId="16443"/>
    <cellStyle name="40% - Accent2 5 5 2 2 2" xfId="16444"/>
    <cellStyle name="40% - Accent2 5 5 2 2 3" xfId="53227"/>
    <cellStyle name="40% - Accent2 5 5 2 3" xfId="16445"/>
    <cellStyle name="40% - Accent2 5 5 2 4" xfId="16446"/>
    <cellStyle name="40% - Accent2 5 5 3" xfId="16447"/>
    <cellStyle name="40% - Accent2 5 5 3 2" xfId="16448"/>
    <cellStyle name="40% - Accent2 5 5 3 3" xfId="53228"/>
    <cellStyle name="40% - Accent2 5 5 4" xfId="16449"/>
    <cellStyle name="40% - Accent2 5 5 5" xfId="16450"/>
    <cellStyle name="40% - Accent2 5 6" xfId="16451"/>
    <cellStyle name="40% - Accent2 5 6 2" xfId="16452"/>
    <cellStyle name="40% - Accent2 5 6 2 2" xfId="16453"/>
    <cellStyle name="40% - Accent2 5 6 2 3" xfId="53229"/>
    <cellStyle name="40% - Accent2 5 6 3" xfId="16454"/>
    <cellStyle name="40% - Accent2 5 6 4" xfId="16455"/>
    <cellStyle name="40% - Accent2 5 7" xfId="16456"/>
    <cellStyle name="40% - Accent2 5 7 2" xfId="16457"/>
    <cellStyle name="40% - Accent2 5 7 2 2" xfId="16458"/>
    <cellStyle name="40% - Accent2 5 7 2 3" xfId="53230"/>
    <cellStyle name="40% - Accent2 5 7 3" xfId="16459"/>
    <cellStyle name="40% - Accent2 5 7 4" xfId="16460"/>
    <cellStyle name="40% - Accent2 5 8" xfId="16461"/>
    <cellStyle name="40% - Accent2 5 8 2" xfId="16462"/>
    <cellStyle name="40% - Accent2 5 8 3" xfId="53231"/>
    <cellStyle name="40% - Accent2 5 9" xfId="16463"/>
    <cellStyle name="40% - Accent2 6" xfId="16464"/>
    <cellStyle name="40% - Accent2 6 10" xfId="16465"/>
    <cellStyle name="40% - Accent2 6 11" xfId="60212"/>
    <cellStyle name="40% - Accent2 6 2" xfId="16466"/>
    <cellStyle name="40% - Accent2 6 2 2" xfId="16467"/>
    <cellStyle name="40% - Accent2 6 2 2 2" xfId="16468"/>
    <cellStyle name="40% - Accent2 6 2 2 2 2" xfId="16469"/>
    <cellStyle name="40% - Accent2 6 2 2 2 2 2" xfId="16470"/>
    <cellStyle name="40% - Accent2 6 2 2 2 2 2 2" xfId="16471"/>
    <cellStyle name="40% - Accent2 6 2 2 2 2 2 3" xfId="53232"/>
    <cellStyle name="40% - Accent2 6 2 2 2 2 3" xfId="16472"/>
    <cellStyle name="40% - Accent2 6 2 2 2 2 4" xfId="16473"/>
    <cellStyle name="40% - Accent2 6 2 2 2 3" xfId="16474"/>
    <cellStyle name="40% - Accent2 6 2 2 2 3 2" xfId="16475"/>
    <cellStyle name="40% - Accent2 6 2 2 2 3 2 2" xfId="16476"/>
    <cellStyle name="40% - Accent2 6 2 2 2 3 2 3" xfId="53233"/>
    <cellStyle name="40% - Accent2 6 2 2 2 3 3" xfId="16477"/>
    <cellStyle name="40% - Accent2 6 2 2 2 3 4" xfId="16478"/>
    <cellStyle name="40% - Accent2 6 2 2 2 4" xfId="16479"/>
    <cellStyle name="40% - Accent2 6 2 2 2 4 2" xfId="16480"/>
    <cellStyle name="40% - Accent2 6 2 2 2 4 3" xfId="53234"/>
    <cellStyle name="40% - Accent2 6 2 2 2 5" xfId="16481"/>
    <cellStyle name="40% - Accent2 6 2 2 2 6" xfId="16482"/>
    <cellStyle name="40% - Accent2 6 2 2 3" xfId="16483"/>
    <cellStyle name="40% - Accent2 6 2 2 3 2" xfId="16484"/>
    <cellStyle name="40% - Accent2 6 2 2 3 2 2" xfId="16485"/>
    <cellStyle name="40% - Accent2 6 2 2 3 2 3" xfId="53235"/>
    <cellStyle name="40% - Accent2 6 2 2 3 3" xfId="16486"/>
    <cellStyle name="40% - Accent2 6 2 2 3 4" xfId="16487"/>
    <cellStyle name="40% - Accent2 6 2 2 4" xfId="16488"/>
    <cellStyle name="40% - Accent2 6 2 2 4 2" xfId="16489"/>
    <cellStyle name="40% - Accent2 6 2 2 4 2 2" xfId="16490"/>
    <cellStyle name="40% - Accent2 6 2 2 4 2 3" xfId="53236"/>
    <cellStyle name="40% - Accent2 6 2 2 4 3" xfId="16491"/>
    <cellStyle name="40% - Accent2 6 2 2 4 4" xfId="16492"/>
    <cellStyle name="40% - Accent2 6 2 2 5" xfId="16493"/>
    <cellStyle name="40% - Accent2 6 2 2 5 2" xfId="16494"/>
    <cellStyle name="40% - Accent2 6 2 2 5 3" xfId="53237"/>
    <cellStyle name="40% - Accent2 6 2 2 6" xfId="16495"/>
    <cellStyle name="40% - Accent2 6 2 2 7" xfId="16496"/>
    <cellStyle name="40% - Accent2 6 2 2 8" xfId="60763"/>
    <cellStyle name="40% - Accent2 6 2 3" xfId="16497"/>
    <cellStyle name="40% - Accent2 6 2 3 2" xfId="16498"/>
    <cellStyle name="40% - Accent2 6 2 3 2 2" xfId="16499"/>
    <cellStyle name="40% - Accent2 6 2 3 2 2 2" xfId="16500"/>
    <cellStyle name="40% - Accent2 6 2 3 2 2 3" xfId="53238"/>
    <cellStyle name="40% - Accent2 6 2 3 2 3" xfId="16501"/>
    <cellStyle name="40% - Accent2 6 2 3 2 4" xfId="16502"/>
    <cellStyle name="40% - Accent2 6 2 3 3" xfId="16503"/>
    <cellStyle name="40% - Accent2 6 2 3 3 2" xfId="16504"/>
    <cellStyle name="40% - Accent2 6 2 3 3 2 2" xfId="16505"/>
    <cellStyle name="40% - Accent2 6 2 3 3 2 3" xfId="53239"/>
    <cellStyle name="40% - Accent2 6 2 3 3 3" xfId="16506"/>
    <cellStyle name="40% - Accent2 6 2 3 3 4" xfId="16507"/>
    <cellStyle name="40% - Accent2 6 2 3 4" xfId="16508"/>
    <cellStyle name="40% - Accent2 6 2 3 4 2" xfId="16509"/>
    <cellStyle name="40% - Accent2 6 2 3 4 3" xfId="53240"/>
    <cellStyle name="40% - Accent2 6 2 3 5" xfId="16510"/>
    <cellStyle name="40% - Accent2 6 2 3 6" xfId="16511"/>
    <cellStyle name="40% - Accent2 6 2 4" xfId="16512"/>
    <cellStyle name="40% - Accent2 6 2 4 2" xfId="16513"/>
    <cellStyle name="40% - Accent2 6 2 4 2 2" xfId="16514"/>
    <cellStyle name="40% - Accent2 6 2 4 2 3" xfId="53241"/>
    <cellStyle name="40% - Accent2 6 2 4 3" xfId="16515"/>
    <cellStyle name="40% - Accent2 6 2 4 4" xfId="16516"/>
    <cellStyle name="40% - Accent2 6 2 5" xfId="16517"/>
    <cellStyle name="40% - Accent2 6 2 5 2" xfId="16518"/>
    <cellStyle name="40% - Accent2 6 2 5 2 2" xfId="16519"/>
    <cellStyle name="40% - Accent2 6 2 5 2 3" xfId="53242"/>
    <cellStyle name="40% - Accent2 6 2 5 3" xfId="16520"/>
    <cellStyle name="40% - Accent2 6 2 5 4" xfId="16521"/>
    <cellStyle name="40% - Accent2 6 2 6" xfId="16522"/>
    <cellStyle name="40% - Accent2 6 2 6 2" xfId="16523"/>
    <cellStyle name="40% - Accent2 6 2 6 3" xfId="53243"/>
    <cellStyle name="40% - Accent2 6 2 7" xfId="16524"/>
    <cellStyle name="40% - Accent2 6 2 8" xfId="16525"/>
    <cellStyle name="40% - Accent2 6 2 9" xfId="60395"/>
    <cellStyle name="40% - Accent2 6 3" xfId="16526"/>
    <cellStyle name="40% - Accent2 6 3 2" xfId="16527"/>
    <cellStyle name="40% - Accent2 6 3 2 2" xfId="16528"/>
    <cellStyle name="40% - Accent2 6 3 2 2 2" xfId="16529"/>
    <cellStyle name="40% - Accent2 6 3 2 2 2 2" xfId="16530"/>
    <cellStyle name="40% - Accent2 6 3 2 2 2 3" xfId="53244"/>
    <cellStyle name="40% - Accent2 6 3 2 2 3" xfId="16531"/>
    <cellStyle name="40% - Accent2 6 3 2 2 4" xfId="16532"/>
    <cellStyle name="40% - Accent2 6 3 2 3" xfId="16533"/>
    <cellStyle name="40% - Accent2 6 3 2 3 2" xfId="16534"/>
    <cellStyle name="40% - Accent2 6 3 2 3 2 2" xfId="16535"/>
    <cellStyle name="40% - Accent2 6 3 2 3 2 3" xfId="53245"/>
    <cellStyle name="40% - Accent2 6 3 2 3 3" xfId="16536"/>
    <cellStyle name="40% - Accent2 6 3 2 3 4" xfId="16537"/>
    <cellStyle name="40% - Accent2 6 3 2 4" xfId="16538"/>
    <cellStyle name="40% - Accent2 6 3 2 4 2" xfId="16539"/>
    <cellStyle name="40% - Accent2 6 3 2 4 3" xfId="53246"/>
    <cellStyle name="40% - Accent2 6 3 2 5" xfId="16540"/>
    <cellStyle name="40% - Accent2 6 3 2 6" xfId="16541"/>
    <cellStyle name="40% - Accent2 6 3 3" xfId="16542"/>
    <cellStyle name="40% - Accent2 6 3 3 2" xfId="16543"/>
    <cellStyle name="40% - Accent2 6 3 3 2 2" xfId="16544"/>
    <cellStyle name="40% - Accent2 6 3 3 2 3" xfId="53247"/>
    <cellStyle name="40% - Accent2 6 3 3 3" xfId="16545"/>
    <cellStyle name="40% - Accent2 6 3 3 4" xfId="16546"/>
    <cellStyle name="40% - Accent2 6 3 4" xfId="16547"/>
    <cellStyle name="40% - Accent2 6 3 4 2" xfId="16548"/>
    <cellStyle name="40% - Accent2 6 3 4 2 2" xfId="16549"/>
    <cellStyle name="40% - Accent2 6 3 4 2 3" xfId="53248"/>
    <cellStyle name="40% - Accent2 6 3 4 3" xfId="16550"/>
    <cellStyle name="40% - Accent2 6 3 4 4" xfId="16551"/>
    <cellStyle name="40% - Accent2 6 3 5" xfId="16552"/>
    <cellStyle name="40% - Accent2 6 3 5 2" xfId="16553"/>
    <cellStyle name="40% - Accent2 6 3 5 3" xfId="53249"/>
    <cellStyle name="40% - Accent2 6 3 6" xfId="16554"/>
    <cellStyle name="40% - Accent2 6 3 7" xfId="16555"/>
    <cellStyle name="40% - Accent2 6 3 8" xfId="60580"/>
    <cellStyle name="40% - Accent2 6 4" xfId="16556"/>
    <cellStyle name="40% - Accent2 6 4 2" xfId="16557"/>
    <cellStyle name="40% - Accent2 6 4 2 2" xfId="16558"/>
    <cellStyle name="40% - Accent2 6 4 2 2 2" xfId="16559"/>
    <cellStyle name="40% - Accent2 6 4 2 2 3" xfId="53250"/>
    <cellStyle name="40% - Accent2 6 4 2 3" xfId="16560"/>
    <cellStyle name="40% - Accent2 6 4 2 4" xfId="16561"/>
    <cellStyle name="40% - Accent2 6 4 3" xfId="16562"/>
    <cellStyle name="40% - Accent2 6 4 3 2" xfId="16563"/>
    <cellStyle name="40% - Accent2 6 4 3 2 2" xfId="16564"/>
    <cellStyle name="40% - Accent2 6 4 3 2 3" xfId="53251"/>
    <cellStyle name="40% - Accent2 6 4 3 3" xfId="16565"/>
    <cellStyle name="40% - Accent2 6 4 3 4" xfId="16566"/>
    <cellStyle name="40% - Accent2 6 4 4" xfId="16567"/>
    <cellStyle name="40% - Accent2 6 4 4 2" xfId="16568"/>
    <cellStyle name="40% - Accent2 6 4 4 3" xfId="53252"/>
    <cellStyle name="40% - Accent2 6 4 5" xfId="16569"/>
    <cellStyle name="40% - Accent2 6 4 6" xfId="16570"/>
    <cellStyle name="40% - Accent2 6 5" xfId="16571"/>
    <cellStyle name="40% - Accent2 6 5 2" xfId="16572"/>
    <cellStyle name="40% - Accent2 6 5 2 2" xfId="16573"/>
    <cellStyle name="40% - Accent2 6 5 2 2 2" xfId="16574"/>
    <cellStyle name="40% - Accent2 6 5 2 2 3" xfId="53253"/>
    <cellStyle name="40% - Accent2 6 5 2 3" xfId="16575"/>
    <cellStyle name="40% - Accent2 6 5 2 4" xfId="16576"/>
    <cellStyle name="40% - Accent2 6 5 3" xfId="16577"/>
    <cellStyle name="40% - Accent2 6 5 3 2" xfId="16578"/>
    <cellStyle name="40% - Accent2 6 5 3 3" xfId="53254"/>
    <cellStyle name="40% - Accent2 6 5 4" xfId="16579"/>
    <cellStyle name="40% - Accent2 6 5 5" xfId="16580"/>
    <cellStyle name="40% - Accent2 6 6" xfId="16581"/>
    <cellStyle name="40% - Accent2 6 6 2" xfId="16582"/>
    <cellStyle name="40% - Accent2 6 6 2 2" xfId="16583"/>
    <cellStyle name="40% - Accent2 6 6 2 3" xfId="53255"/>
    <cellStyle name="40% - Accent2 6 6 3" xfId="16584"/>
    <cellStyle name="40% - Accent2 6 6 4" xfId="16585"/>
    <cellStyle name="40% - Accent2 6 7" xfId="16586"/>
    <cellStyle name="40% - Accent2 6 7 2" xfId="16587"/>
    <cellStyle name="40% - Accent2 6 7 2 2" xfId="16588"/>
    <cellStyle name="40% - Accent2 6 7 2 3" xfId="53256"/>
    <cellStyle name="40% - Accent2 6 7 3" xfId="16589"/>
    <cellStyle name="40% - Accent2 6 7 4" xfId="16590"/>
    <cellStyle name="40% - Accent2 6 8" xfId="16591"/>
    <cellStyle name="40% - Accent2 6 8 2" xfId="16592"/>
    <cellStyle name="40% - Accent2 6 8 3" xfId="53257"/>
    <cellStyle name="40% - Accent2 6 9" xfId="16593"/>
    <cellStyle name="40% - Accent2 7" xfId="16594"/>
    <cellStyle name="40% - Accent2 7 10" xfId="16595"/>
    <cellStyle name="40% - Accent2 7 11" xfId="60226"/>
    <cellStyle name="40% - Accent2 7 2" xfId="16596"/>
    <cellStyle name="40% - Accent2 7 2 2" xfId="16597"/>
    <cellStyle name="40% - Accent2 7 2 2 2" xfId="16598"/>
    <cellStyle name="40% - Accent2 7 2 2 2 2" xfId="16599"/>
    <cellStyle name="40% - Accent2 7 2 2 2 2 2" xfId="16600"/>
    <cellStyle name="40% - Accent2 7 2 2 2 2 2 2" xfId="16601"/>
    <cellStyle name="40% - Accent2 7 2 2 2 2 2 3" xfId="53258"/>
    <cellStyle name="40% - Accent2 7 2 2 2 2 3" xfId="16602"/>
    <cellStyle name="40% - Accent2 7 2 2 2 2 4" xfId="16603"/>
    <cellStyle name="40% - Accent2 7 2 2 2 3" xfId="16604"/>
    <cellStyle name="40% - Accent2 7 2 2 2 3 2" xfId="16605"/>
    <cellStyle name="40% - Accent2 7 2 2 2 3 2 2" xfId="16606"/>
    <cellStyle name="40% - Accent2 7 2 2 2 3 2 3" xfId="53259"/>
    <cellStyle name="40% - Accent2 7 2 2 2 3 3" xfId="16607"/>
    <cellStyle name="40% - Accent2 7 2 2 2 3 4" xfId="16608"/>
    <cellStyle name="40% - Accent2 7 2 2 2 4" xfId="16609"/>
    <cellStyle name="40% - Accent2 7 2 2 2 4 2" xfId="16610"/>
    <cellStyle name="40% - Accent2 7 2 2 2 4 3" xfId="53260"/>
    <cellStyle name="40% - Accent2 7 2 2 2 5" xfId="16611"/>
    <cellStyle name="40% - Accent2 7 2 2 2 6" xfId="16612"/>
    <cellStyle name="40% - Accent2 7 2 2 3" xfId="16613"/>
    <cellStyle name="40% - Accent2 7 2 2 3 2" xfId="16614"/>
    <cellStyle name="40% - Accent2 7 2 2 3 2 2" xfId="16615"/>
    <cellStyle name="40% - Accent2 7 2 2 3 2 3" xfId="53261"/>
    <cellStyle name="40% - Accent2 7 2 2 3 3" xfId="16616"/>
    <cellStyle name="40% - Accent2 7 2 2 3 4" xfId="16617"/>
    <cellStyle name="40% - Accent2 7 2 2 4" xfId="16618"/>
    <cellStyle name="40% - Accent2 7 2 2 4 2" xfId="16619"/>
    <cellStyle name="40% - Accent2 7 2 2 4 2 2" xfId="16620"/>
    <cellStyle name="40% - Accent2 7 2 2 4 2 3" xfId="53262"/>
    <cellStyle name="40% - Accent2 7 2 2 4 3" xfId="16621"/>
    <cellStyle name="40% - Accent2 7 2 2 4 4" xfId="16622"/>
    <cellStyle name="40% - Accent2 7 2 2 5" xfId="16623"/>
    <cellStyle name="40% - Accent2 7 2 2 5 2" xfId="16624"/>
    <cellStyle name="40% - Accent2 7 2 2 5 3" xfId="53263"/>
    <cellStyle name="40% - Accent2 7 2 2 6" xfId="16625"/>
    <cellStyle name="40% - Accent2 7 2 2 7" xfId="16626"/>
    <cellStyle name="40% - Accent2 7 2 2 8" xfId="60777"/>
    <cellStyle name="40% - Accent2 7 2 3" xfId="16627"/>
    <cellStyle name="40% - Accent2 7 2 3 2" xfId="16628"/>
    <cellStyle name="40% - Accent2 7 2 3 2 2" xfId="16629"/>
    <cellStyle name="40% - Accent2 7 2 3 2 2 2" xfId="16630"/>
    <cellStyle name="40% - Accent2 7 2 3 2 2 3" xfId="53264"/>
    <cellStyle name="40% - Accent2 7 2 3 2 3" xfId="16631"/>
    <cellStyle name="40% - Accent2 7 2 3 2 4" xfId="16632"/>
    <cellStyle name="40% - Accent2 7 2 3 3" xfId="16633"/>
    <cellStyle name="40% - Accent2 7 2 3 3 2" xfId="16634"/>
    <cellStyle name="40% - Accent2 7 2 3 3 2 2" xfId="16635"/>
    <cellStyle name="40% - Accent2 7 2 3 3 2 3" xfId="53265"/>
    <cellStyle name="40% - Accent2 7 2 3 3 3" xfId="16636"/>
    <cellStyle name="40% - Accent2 7 2 3 3 4" xfId="16637"/>
    <cellStyle name="40% - Accent2 7 2 3 4" xfId="16638"/>
    <cellStyle name="40% - Accent2 7 2 3 4 2" xfId="16639"/>
    <cellStyle name="40% - Accent2 7 2 3 4 3" xfId="53266"/>
    <cellStyle name="40% - Accent2 7 2 3 5" xfId="16640"/>
    <cellStyle name="40% - Accent2 7 2 3 6" xfId="16641"/>
    <cellStyle name="40% - Accent2 7 2 4" xfId="16642"/>
    <cellStyle name="40% - Accent2 7 2 4 2" xfId="16643"/>
    <cellStyle name="40% - Accent2 7 2 4 2 2" xfId="16644"/>
    <cellStyle name="40% - Accent2 7 2 4 2 3" xfId="53267"/>
    <cellStyle name="40% - Accent2 7 2 4 3" xfId="16645"/>
    <cellStyle name="40% - Accent2 7 2 4 4" xfId="16646"/>
    <cellStyle name="40% - Accent2 7 2 5" xfId="16647"/>
    <cellStyle name="40% - Accent2 7 2 5 2" xfId="16648"/>
    <cellStyle name="40% - Accent2 7 2 5 2 2" xfId="16649"/>
    <cellStyle name="40% - Accent2 7 2 5 2 3" xfId="53268"/>
    <cellStyle name="40% - Accent2 7 2 5 3" xfId="16650"/>
    <cellStyle name="40% - Accent2 7 2 5 4" xfId="16651"/>
    <cellStyle name="40% - Accent2 7 2 6" xfId="16652"/>
    <cellStyle name="40% - Accent2 7 2 6 2" xfId="16653"/>
    <cellStyle name="40% - Accent2 7 2 6 3" xfId="53269"/>
    <cellStyle name="40% - Accent2 7 2 7" xfId="16654"/>
    <cellStyle name="40% - Accent2 7 2 8" xfId="16655"/>
    <cellStyle name="40% - Accent2 7 2 9" xfId="60409"/>
    <cellStyle name="40% - Accent2 7 3" xfId="16656"/>
    <cellStyle name="40% - Accent2 7 3 2" xfId="16657"/>
    <cellStyle name="40% - Accent2 7 3 2 2" xfId="16658"/>
    <cellStyle name="40% - Accent2 7 3 2 2 2" xfId="16659"/>
    <cellStyle name="40% - Accent2 7 3 2 2 2 2" xfId="16660"/>
    <cellStyle name="40% - Accent2 7 3 2 2 2 3" xfId="53270"/>
    <cellStyle name="40% - Accent2 7 3 2 2 3" xfId="16661"/>
    <cellStyle name="40% - Accent2 7 3 2 2 4" xfId="16662"/>
    <cellStyle name="40% - Accent2 7 3 2 3" xfId="16663"/>
    <cellStyle name="40% - Accent2 7 3 2 3 2" xfId="16664"/>
    <cellStyle name="40% - Accent2 7 3 2 3 2 2" xfId="16665"/>
    <cellStyle name="40% - Accent2 7 3 2 3 2 3" xfId="53271"/>
    <cellStyle name="40% - Accent2 7 3 2 3 3" xfId="16666"/>
    <cellStyle name="40% - Accent2 7 3 2 3 4" xfId="16667"/>
    <cellStyle name="40% - Accent2 7 3 2 4" xfId="16668"/>
    <cellStyle name="40% - Accent2 7 3 2 4 2" xfId="16669"/>
    <cellStyle name="40% - Accent2 7 3 2 4 3" xfId="53272"/>
    <cellStyle name="40% - Accent2 7 3 2 5" xfId="16670"/>
    <cellStyle name="40% - Accent2 7 3 2 6" xfId="16671"/>
    <cellStyle name="40% - Accent2 7 3 3" xfId="16672"/>
    <cellStyle name="40% - Accent2 7 3 3 2" xfId="16673"/>
    <cellStyle name="40% - Accent2 7 3 3 2 2" xfId="16674"/>
    <cellStyle name="40% - Accent2 7 3 3 2 3" xfId="53273"/>
    <cellStyle name="40% - Accent2 7 3 3 3" xfId="16675"/>
    <cellStyle name="40% - Accent2 7 3 3 4" xfId="16676"/>
    <cellStyle name="40% - Accent2 7 3 4" xfId="16677"/>
    <cellStyle name="40% - Accent2 7 3 4 2" xfId="16678"/>
    <cellStyle name="40% - Accent2 7 3 4 2 2" xfId="16679"/>
    <cellStyle name="40% - Accent2 7 3 4 2 3" xfId="53274"/>
    <cellStyle name="40% - Accent2 7 3 4 3" xfId="16680"/>
    <cellStyle name="40% - Accent2 7 3 4 4" xfId="16681"/>
    <cellStyle name="40% - Accent2 7 3 5" xfId="16682"/>
    <cellStyle name="40% - Accent2 7 3 5 2" xfId="16683"/>
    <cellStyle name="40% - Accent2 7 3 5 3" xfId="53275"/>
    <cellStyle name="40% - Accent2 7 3 6" xfId="16684"/>
    <cellStyle name="40% - Accent2 7 3 7" xfId="16685"/>
    <cellStyle name="40% - Accent2 7 3 8" xfId="60594"/>
    <cellStyle name="40% - Accent2 7 4" xfId="16686"/>
    <cellStyle name="40% - Accent2 7 4 2" xfId="16687"/>
    <cellStyle name="40% - Accent2 7 4 2 2" xfId="16688"/>
    <cellStyle name="40% - Accent2 7 4 2 2 2" xfId="16689"/>
    <cellStyle name="40% - Accent2 7 4 2 2 3" xfId="53276"/>
    <cellStyle name="40% - Accent2 7 4 2 3" xfId="16690"/>
    <cellStyle name="40% - Accent2 7 4 2 4" xfId="16691"/>
    <cellStyle name="40% - Accent2 7 4 3" xfId="16692"/>
    <cellStyle name="40% - Accent2 7 4 3 2" xfId="16693"/>
    <cellStyle name="40% - Accent2 7 4 3 2 2" xfId="16694"/>
    <cellStyle name="40% - Accent2 7 4 3 2 3" xfId="53277"/>
    <cellStyle name="40% - Accent2 7 4 3 3" xfId="16695"/>
    <cellStyle name="40% - Accent2 7 4 3 4" xfId="16696"/>
    <cellStyle name="40% - Accent2 7 4 4" xfId="16697"/>
    <cellStyle name="40% - Accent2 7 4 4 2" xfId="16698"/>
    <cellStyle name="40% - Accent2 7 4 4 3" xfId="53278"/>
    <cellStyle name="40% - Accent2 7 4 5" xfId="16699"/>
    <cellStyle name="40% - Accent2 7 4 6" xfId="16700"/>
    <cellStyle name="40% - Accent2 7 5" xfId="16701"/>
    <cellStyle name="40% - Accent2 7 5 2" xfId="16702"/>
    <cellStyle name="40% - Accent2 7 5 2 2" xfId="16703"/>
    <cellStyle name="40% - Accent2 7 5 2 2 2" xfId="16704"/>
    <cellStyle name="40% - Accent2 7 5 2 2 3" xfId="53279"/>
    <cellStyle name="40% - Accent2 7 5 2 3" xfId="16705"/>
    <cellStyle name="40% - Accent2 7 5 2 4" xfId="16706"/>
    <cellStyle name="40% - Accent2 7 5 3" xfId="16707"/>
    <cellStyle name="40% - Accent2 7 5 3 2" xfId="16708"/>
    <cellStyle name="40% - Accent2 7 5 3 3" xfId="53280"/>
    <cellStyle name="40% - Accent2 7 5 4" xfId="16709"/>
    <cellStyle name="40% - Accent2 7 5 5" xfId="16710"/>
    <cellStyle name="40% - Accent2 7 6" xfId="16711"/>
    <cellStyle name="40% - Accent2 7 6 2" xfId="16712"/>
    <cellStyle name="40% - Accent2 7 6 2 2" xfId="16713"/>
    <cellStyle name="40% - Accent2 7 6 2 3" xfId="53281"/>
    <cellStyle name="40% - Accent2 7 6 3" xfId="16714"/>
    <cellStyle name="40% - Accent2 7 6 4" xfId="16715"/>
    <cellStyle name="40% - Accent2 7 7" xfId="16716"/>
    <cellStyle name="40% - Accent2 7 7 2" xfId="16717"/>
    <cellStyle name="40% - Accent2 7 7 2 2" xfId="16718"/>
    <cellStyle name="40% - Accent2 7 7 2 3" xfId="53282"/>
    <cellStyle name="40% - Accent2 7 7 3" xfId="16719"/>
    <cellStyle name="40% - Accent2 7 7 4" xfId="16720"/>
    <cellStyle name="40% - Accent2 7 8" xfId="16721"/>
    <cellStyle name="40% - Accent2 7 8 2" xfId="16722"/>
    <cellStyle name="40% - Accent2 7 8 3" xfId="53283"/>
    <cellStyle name="40% - Accent2 7 9" xfId="16723"/>
    <cellStyle name="40% - Accent2 8" xfId="16724"/>
    <cellStyle name="40% - Accent2 8 2" xfId="16725"/>
    <cellStyle name="40% - Accent2 8 2 2" xfId="16726"/>
    <cellStyle name="40% - Accent2 8 2 2 2" xfId="16727"/>
    <cellStyle name="40% - Accent2 8 2 2 2 2" xfId="16728"/>
    <cellStyle name="40% - Accent2 8 2 2 2 2 2" xfId="16729"/>
    <cellStyle name="40% - Accent2 8 2 2 2 2 3" xfId="53284"/>
    <cellStyle name="40% - Accent2 8 2 2 2 3" xfId="16730"/>
    <cellStyle name="40% - Accent2 8 2 2 2 4" xfId="16731"/>
    <cellStyle name="40% - Accent2 8 2 2 3" xfId="16732"/>
    <cellStyle name="40% - Accent2 8 2 2 3 2" xfId="16733"/>
    <cellStyle name="40% - Accent2 8 2 2 3 2 2" xfId="16734"/>
    <cellStyle name="40% - Accent2 8 2 2 3 2 3" xfId="53285"/>
    <cellStyle name="40% - Accent2 8 2 2 3 3" xfId="16735"/>
    <cellStyle name="40% - Accent2 8 2 2 3 4" xfId="16736"/>
    <cellStyle name="40% - Accent2 8 2 2 4" xfId="16737"/>
    <cellStyle name="40% - Accent2 8 2 2 4 2" xfId="16738"/>
    <cellStyle name="40% - Accent2 8 2 2 4 3" xfId="53286"/>
    <cellStyle name="40% - Accent2 8 2 2 5" xfId="16739"/>
    <cellStyle name="40% - Accent2 8 2 2 6" xfId="16740"/>
    <cellStyle name="40% - Accent2 8 2 2 7" xfId="60791"/>
    <cellStyle name="40% - Accent2 8 2 3" xfId="16741"/>
    <cellStyle name="40% - Accent2 8 2 3 2" xfId="16742"/>
    <cellStyle name="40% - Accent2 8 2 3 2 2" xfId="16743"/>
    <cellStyle name="40% - Accent2 8 2 3 2 3" xfId="53287"/>
    <cellStyle name="40% - Accent2 8 2 3 3" xfId="16744"/>
    <cellStyle name="40% - Accent2 8 2 3 4" xfId="16745"/>
    <cellStyle name="40% - Accent2 8 2 4" xfId="16746"/>
    <cellStyle name="40% - Accent2 8 2 4 2" xfId="16747"/>
    <cellStyle name="40% - Accent2 8 2 4 2 2" xfId="16748"/>
    <cellStyle name="40% - Accent2 8 2 4 2 3" xfId="53288"/>
    <cellStyle name="40% - Accent2 8 2 4 3" xfId="16749"/>
    <cellStyle name="40% - Accent2 8 2 4 4" xfId="16750"/>
    <cellStyle name="40% - Accent2 8 2 5" xfId="16751"/>
    <cellStyle name="40% - Accent2 8 2 5 2" xfId="16752"/>
    <cellStyle name="40% - Accent2 8 2 5 3" xfId="53289"/>
    <cellStyle name="40% - Accent2 8 2 6" xfId="16753"/>
    <cellStyle name="40% - Accent2 8 2 7" xfId="16754"/>
    <cellStyle name="40% - Accent2 8 2 8" xfId="60423"/>
    <cellStyle name="40% - Accent2 8 3" xfId="16755"/>
    <cellStyle name="40% - Accent2 8 3 2" xfId="16756"/>
    <cellStyle name="40% - Accent2 8 3 2 2" xfId="16757"/>
    <cellStyle name="40% - Accent2 8 3 2 2 2" xfId="16758"/>
    <cellStyle name="40% - Accent2 8 3 2 2 3" xfId="53290"/>
    <cellStyle name="40% - Accent2 8 3 2 3" xfId="16759"/>
    <cellStyle name="40% - Accent2 8 3 2 4" xfId="16760"/>
    <cellStyle name="40% - Accent2 8 3 3" xfId="16761"/>
    <cellStyle name="40% - Accent2 8 3 3 2" xfId="16762"/>
    <cellStyle name="40% - Accent2 8 3 3 2 2" xfId="16763"/>
    <cellStyle name="40% - Accent2 8 3 3 2 3" xfId="53291"/>
    <cellStyle name="40% - Accent2 8 3 3 3" xfId="16764"/>
    <cellStyle name="40% - Accent2 8 3 3 4" xfId="16765"/>
    <cellStyle name="40% - Accent2 8 3 4" xfId="16766"/>
    <cellStyle name="40% - Accent2 8 3 4 2" xfId="16767"/>
    <cellStyle name="40% - Accent2 8 3 4 3" xfId="53292"/>
    <cellStyle name="40% - Accent2 8 3 5" xfId="16768"/>
    <cellStyle name="40% - Accent2 8 3 6" xfId="16769"/>
    <cellStyle name="40% - Accent2 8 3 7" xfId="60608"/>
    <cellStyle name="40% - Accent2 8 4" xfId="16770"/>
    <cellStyle name="40% - Accent2 8 4 2" xfId="16771"/>
    <cellStyle name="40% - Accent2 8 4 2 2" xfId="16772"/>
    <cellStyle name="40% - Accent2 8 4 2 3" xfId="53293"/>
    <cellStyle name="40% - Accent2 8 4 3" xfId="16773"/>
    <cellStyle name="40% - Accent2 8 4 4" xfId="16774"/>
    <cellStyle name="40% - Accent2 8 5" xfId="16775"/>
    <cellStyle name="40% - Accent2 8 5 2" xfId="16776"/>
    <cellStyle name="40% - Accent2 8 5 2 2" xfId="16777"/>
    <cellStyle name="40% - Accent2 8 5 2 3" xfId="53294"/>
    <cellStyle name="40% - Accent2 8 5 3" xfId="16778"/>
    <cellStyle name="40% - Accent2 8 5 4" xfId="16779"/>
    <cellStyle name="40% - Accent2 8 6" xfId="16780"/>
    <cellStyle name="40% - Accent2 8 6 2" xfId="16781"/>
    <cellStyle name="40% - Accent2 8 6 3" xfId="53295"/>
    <cellStyle name="40% - Accent2 8 7" xfId="16782"/>
    <cellStyle name="40% - Accent2 8 8" xfId="16783"/>
    <cellStyle name="40% - Accent2 8 9" xfId="60240"/>
    <cellStyle name="40% - Accent2 9" xfId="16784"/>
    <cellStyle name="40% - Accent2 9 2" xfId="16785"/>
    <cellStyle name="40% - Accent2 9 2 2" xfId="16786"/>
    <cellStyle name="40% - Accent2 9 2 2 2" xfId="16787"/>
    <cellStyle name="40% - Accent2 9 2 2 2 2" xfId="16788"/>
    <cellStyle name="40% - Accent2 9 2 2 2 3" xfId="53296"/>
    <cellStyle name="40% - Accent2 9 2 2 3" xfId="16789"/>
    <cellStyle name="40% - Accent2 9 2 2 4" xfId="16790"/>
    <cellStyle name="40% - Accent2 9 2 2 5" xfId="60805"/>
    <cellStyle name="40% - Accent2 9 2 3" xfId="16791"/>
    <cellStyle name="40% - Accent2 9 2 3 2" xfId="16792"/>
    <cellStyle name="40% - Accent2 9 2 3 2 2" xfId="16793"/>
    <cellStyle name="40% - Accent2 9 2 3 2 3" xfId="53297"/>
    <cellStyle name="40% - Accent2 9 2 3 3" xfId="16794"/>
    <cellStyle name="40% - Accent2 9 2 3 4" xfId="16795"/>
    <cellStyle name="40% - Accent2 9 2 4" xfId="16796"/>
    <cellStyle name="40% - Accent2 9 2 4 2" xfId="16797"/>
    <cellStyle name="40% - Accent2 9 2 4 3" xfId="53298"/>
    <cellStyle name="40% - Accent2 9 2 5" xfId="16798"/>
    <cellStyle name="40% - Accent2 9 2 6" xfId="16799"/>
    <cellStyle name="40% - Accent2 9 2 7" xfId="60437"/>
    <cellStyle name="40% - Accent2 9 3" xfId="16800"/>
    <cellStyle name="40% - Accent2 9 3 2" xfId="16801"/>
    <cellStyle name="40% - Accent2 9 3 2 2" xfId="16802"/>
    <cellStyle name="40% - Accent2 9 3 2 3" xfId="53299"/>
    <cellStyle name="40% - Accent2 9 3 3" xfId="16803"/>
    <cellStyle name="40% - Accent2 9 3 4" xfId="16804"/>
    <cellStyle name="40% - Accent2 9 3 5" xfId="60622"/>
    <cellStyle name="40% - Accent2 9 4" xfId="16805"/>
    <cellStyle name="40% - Accent2 9 4 2" xfId="16806"/>
    <cellStyle name="40% - Accent2 9 4 2 2" xfId="16807"/>
    <cellStyle name="40% - Accent2 9 4 2 3" xfId="53300"/>
    <cellStyle name="40% - Accent2 9 4 3" xfId="16808"/>
    <cellStyle name="40% - Accent2 9 4 4" xfId="16809"/>
    <cellStyle name="40% - Accent2 9 5" xfId="16810"/>
    <cellStyle name="40% - Accent2 9 5 2" xfId="16811"/>
    <cellStyle name="40% - Accent2 9 5 3" xfId="53301"/>
    <cellStyle name="40% - Accent2 9 6" xfId="16812"/>
    <cellStyle name="40% - Accent2 9 7" xfId="16813"/>
    <cellStyle name="40% - Accent2 9 8" xfId="60254"/>
    <cellStyle name="40% - Accent3 10" xfId="16814"/>
    <cellStyle name="40% - Accent3 10 2" xfId="16815"/>
    <cellStyle name="40% - Accent3 10 2 2" xfId="16816"/>
    <cellStyle name="40% - Accent3 10 2 2 2" xfId="16817"/>
    <cellStyle name="40% - Accent3 10 2 2 3" xfId="53302"/>
    <cellStyle name="40% - Accent3 10 2 2 4" xfId="60821"/>
    <cellStyle name="40% - Accent3 10 2 3" xfId="16818"/>
    <cellStyle name="40% - Accent3 10 2 4" xfId="16819"/>
    <cellStyle name="40% - Accent3 10 2 5" xfId="60453"/>
    <cellStyle name="40% - Accent3 10 3" xfId="16820"/>
    <cellStyle name="40% - Accent3 10 3 2" xfId="16821"/>
    <cellStyle name="40% - Accent3 10 3 2 2" xfId="16822"/>
    <cellStyle name="40% - Accent3 10 3 2 3" xfId="53303"/>
    <cellStyle name="40% - Accent3 10 3 3" xfId="16823"/>
    <cellStyle name="40% - Accent3 10 3 4" xfId="16824"/>
    <cellStyle name="40% - Accent3 10 3 5" xfId="60638"/>
    <cellStyle name="40% - Accent3 10 4" xfId="16825"/>
    <cellStyle name="40% - Accent3 10 4 2" xfId="16826"/>
    <cellStyle name="40% - Accent3 10 4 3" xfId="53304"/>
    <cellStyle name="40% - Accent3 10 5" xfId="16827"/>
    <cellStyle name="40% - Accent3 10 6" xfId="16828"/>
    <cellStyle name="40% - Accent3 10 7" xfId="60270"/>
    <cellStyle name="40% - Accent3 11" xfId="16829"/>
    <cellStyle name="40% - Accent3 11 2" xfId="16830"/>
    <cellStyle name="40% - Accent3 11 2 2" xfId="16831"/>
    <cellStyle name="40% - Accent3 11 2 2 2" xfId="16832"/>
    <cellStyle name="40% - Accent3 11 2 2 3" xfId="53305"/>
    <cellStyle name="40% - Accent3 11 2 2 4" xfId="60835"/>
    <cellStyle name="40% - Accent3 11 2 3" xfId="16833"/>
    <cellStyle name="40% - Accent3 11 2 4" xfId="16834"/>
    <cellStyle name="40% - Accent3 11 2 5" xfId="60467"/>
    <cellStyle name="40% - Accent3 11 3" xfId="16835"/>
    <cellStyle name="40% - Accent3 11 3 2" xfId="16836"/>
    <cellStyle name="40% - Accent3 11 3 3" xfId="53306"/>
    <cellStyle name="40% - Accent3 11 3 4" xfId="60652"/>
    <cellStyle name="40% - Accent3 11 4" xfId="16837"/>
    <cellStyle name="40% - Accent3 11 5" xfId="16838"/>
    <cellStyle name="40% - Accent3 11 6" xfId="60284"/>
    <cellStyle name="40% - Accent3 12" xfId="16839"/>
    <cellStyle name="40% - Accent3 12 2" xfId="16840"/>
    <cellStyle name="40% - Accent3 12 2 2" xfId="16841"/>
    <cellStyle name="40% - Accent3 12 2 2 2" xfId="60849"/>
    <cellStyle name="40% - Accent3 12 2 3" xfId="53307"/>
    <cellStyle name="40% - Accent3 12 2 4" xfId="60481"/>
    <cellStyle name="40% - Accent3 12 3" xfId="16842"/>
    <cellStyle name="40% - Accent3 12 3 2" xfId="60666"/>
    <cellStyle name="40% - Accent3 12 4" xfId="16843"/>
    <cellStyle name="40% - Accent3 12 5" xfId="60298"/>
    <cellStyle name="40% - Accent3 13" xfId="16844"/>
    <cellStyle name="40% - Accent3 13 2" xfId="16845"/>
    <cellStyle name="40% - Accent3 13 2 2" xfId="16846"/>
    <cellStyle name="40% - Accent3 13 2 2 2" xfId="60863"/>
    <cellStyle name="40% - Accent3 13 2 3" xfId="53308"/>
    <cellStyle name="40% - Accent3 13 2 4" xfId="60495"/>
    <cellStyle name="40% - Accent3 13 3" xfId="16847"/>
    <cellStyle name="40% - Accent3 13 3 2" xfId="60680"/>
    <cellStyle name="40% - Accent3 13 4" xfId="16848"/>
    <cellStyle name="40% - Accent3 13 5" xfId="60312"/>
    <cellStyle name="40% - Accent3 14" xfId="16849"/>
    <cellStyle name="40% - Accent3 14 2" xfId="16850"/>
    <cellStyle name="40% - Accent3 14 2 2" xfId="60693"/>
    <cellStyle name="40% - Accent3 14 3" xfId="53309"/>
    <cellStyle name="40% - Accent3 14 4" xfId="60325"/>
    <cellStyle name="40% - Accent3 15" xfId="16851"/>
    <cellStyle name="40% - Accent3 15 2" xfId="60509"/>
    <cellStyle name="40% - Accent3 16" xfId="16852"/>
    <cellStyle name="40% - Accent3 16 2" xfId="60877"/>
    <cellStyle name="40% - Accent3 17" xfId="53310"/>
    <cellStyle name="40% - Accent3 17 2" xfId="60891"/>
    <cellStyle name="40% - Accent3 18" xfId="53311"/>
    <cellStyle name="40% - Accent3 18 2" xfId="60905"/>
    <cellStyle name="40% - Accent3 19" xfId="60134"/>
    <cellStyle name="40% - Accent3 2" xfId="16853"/>
    <cellStyle name="40% - Accent3 2 10" xfId="16854"/>
    <cellStyle name="40% - Accent3 2 10 2" xfId="16855"/>
    <cellStyle name="40% - Accent3 2 10 2 2" xfId="16856"/>
    <cellStyle name="40% - Accent3 2 10 2 2 2" xfId="16857"/>
    <cellStyle name="40% - Accent3 2 10 2 2 3" xfId="53312"/>
    <cellStyle name="40% - Accent3 2 10 2 3" xfId="16858"/>
    <cellStyle name="40% - Accent3 2 10 2 4" xfId="16859"/>
    <cellStyle name="40% - Accent3 2 10 3" xfId="16860"/>
    <cellStyle name="40% - Accent3 2 10 3 2" xfId="16861"/>
    <cellStyle name="40% - Accent3 2 10 3 3" xfId="53313"/>
    <cellStyle name="40% - Accent3 2 10 4" xfId="16862"/>
    <cellStyle name="40% - Accent3 2 10 5" xfId="16863"/>
    <cellStyle name="40% - Accent3 2 11" xfId="16864"/>
    <cellStyle name="40% - Accent3 2 11 2" xfId="16865"/>
    <cellStyle name="40% - Accent3 2 11 2 2" xfId="16866"/>
    <cellStyle name="40% - Accent3 2 11 2 3" xfId="53314"/>
    <cellStyle name="40% - Accent3 2 11 3" xfId="16867"/>
    <cellStyle name="40% - Accent3 2 11 4" xfId="16868"/>
    <cellStyle name="40% - Accent3 2 12" xfId="16869"/>
    <cellStyle name="40% - Accent3 2 12 2" xfId="16870"/>
    <cellStyle name="40% - Accent3 2 12 2 2" xfId="16871"/>
    <cellStyle name="40% - Accent3 2 12 2 3" xfId="53315"/>
    <cellStyle name="40% - Accent3 2 12 3" xfId="16872"/>
    <cellStyle name="40% - Accent3 2 12 4" xfId="16873"/>
    <cellStyle name="40% - Accent3 2 13" xfId="16874"/>
    <cellStyle name="40% - Accent3 2 13 2" xfId="16875"/>
    <cellStyle name="40% - Accent3 2 13 3" xfId="53316"/>
    <cellStyle name="40% - Accent3 2 14" xfId="16876"/>
    <cellStyle name="40% - Accent3 2 15" xfId="16877"/>
    <cellStyle name="40% - Accent3 2 16" xfId="60157"/>
    <cellStyle name="40% - Accent3 2 2" xfId="16878"/>
    <cellStyle name="40% - Accent3 2 2 10" xfId="16879"/>
    <cellStyle name="40% - Accent3 2 2 11" xfId="16880"/>
    <cellStyle name="40% - Accent3 2 2 12" xfId="60341"/>
    <cellStyle name="40% - Accent3 2 2 2" xfId="16881"/>
    <cellStyle name="40% - Accent3 2 2 2 10" xfId="16882"/>
    <cellStyle name="40% - Accent3 2 2 2 11" xfId="60709"/>
    <cellStyle name="40% - Accent3 2 2 2 2" xfId="16883"/>
    <cellStyle name="40% - Accent3 2 2 2 2 2" xfId="16884"/>
    <cellStyle name="40% - Accent3 2 2 2 2 2 2" xfId="16885"/>
    <cellStyle name="40% - Accent3 2 2 2 2 2 2 2" xfId="16886"/>
    <cellStyle name="40% - Accent3 2 2 2 2 2 2 2 2" xfId="16887"/>
    <cellStyle name="40% - Accent3 2 2 2 2 2 2 2 2 2" xfId="16888"/>
    <cellStyle name="40% - Accent3 2 2 2 2 2 2 2 2 3" xfId="53317"/>
    <cellStyle name="40% - Accent3 2 2 2 2 2 2 2 3" xfId="16889"/>
    <cellStyle name="40% - Accent3 2 2 2 2 2 2 2 4" xfId="16890"/>
    <cellStyle name="40% - Accent3 2 2 2 2 2 2 3" xfId="16891"/>
    <cellStyle name="40% - Accent3 2 2 2 2 2 2 3 2" xfId="16892"/>
    <cellStyle name="40% - Accent3 2 2 2 2 2 2 3 2 2" xfId="16893"/>
    <cellStyle name="40% - Accent3 2 2 2 2 2 2 3 2 3" xfId="53318"/>
    <cellStyle name="40% - Accent3 2 2 2 2 2 2 3 3" xfId="16894"/>
    <cellStyle name="40% - Accent3 2 2 2 2 2 2 3 4" xfId="16895"/>
    <cellStyle name="40% - Accent3 2 2 2 2 2 2 4" xfId="16896"/>
    <cellStyle name="40% - Accent3 2 2 2 2 2 2 4 2" xfId="16897"/>
    <cellStyle name="40% - Accent3 2 2 2 2 2 2 4 3" xfId="53319"/>
    <cellStyle name="40% - Accent3 2 2 2 2 2 2 5" xfId="16898"/>
    <cellStyle name="40% - Accent3 2 2 2 2 2 2 6" xfId="16899"/>
    <cellStyle name="40% - Accent3 2 2 2 2 2 3" xfId="16900"/>
    <cellStyle name="40% - Accent3 2 2 2 2 2 3 2" xfId="16901"/>
    <cellStyle name="40% - Accent3 2 2 2 2 2 3 2 2" xfId="16902"/>
    <cellStyle name="40% - Accent3 2 2 2 2 2 3 2 3" xfId="53320"/>
    <cellStyle name="40% - Accent3 2 2 2 2 2 3 3" xfId="16903"/>
    <cellStyle name="40% - Accent3 2 2 2 2 2 3 4" xfId="16904"/>
    <cellStyle name="40% - Accent3 2 2 2 2 2 4" xfId="16905"/>
    <cellStyle name="40% - Accent3 2 2 2 2 2 4 2" xfId="16906"/>
    <cellStyle name="40% - Accent3 2 2 2 2 2 4 2 2" xfId="16907"/>
    <cellStyle name="40% - Accent3 2 2 2 2 2 4 2 3" xfId="53321"/>
    <cellStyle name="40% - Accent3 2 2 2 2 2 4 3" xfId="16908"/>
    <cellStyle name="40% - Accent3 2 2 2 2 2 4 4" xfId="16909"/>
    <cellStyle name="40% - Accent3 2 2 2 2 2 5" xfId="16910"/>
    <cellStyle name="40% - Accent3 2 2 2 2 2 5 2" xfId="16911"/>
    <cellStyle name="40% - Accent3 2 2 2 2 2 5 3" xfId="53322"/>
    <cellStyle name="40% - Accent3 2 2 2 2 2 6" xfId="16912"/>
    <cellStyle name="40% - Accent3 2 2 2 2 2 7" xfId="16913"/>
    <cellStyle name="40% - Accent3 2 2 2 2 3" xfId="16914"/>
    <cellStyle name="40% - Accent3 2 2 2 2 3 2" xfId="16915"/>
    <cellStyle name="40% - Accent3 2 2 2 2 3 2 2" xfId="16916"/>
    <cellStyle name="40% - Accent3 2 2 2 2 3 2 2 2" xfId="16917"/>
    <cellStyle name="40% - Accent3 2 2 2 2 3 2 2 3" xfId="53323"/>
    <cellStyle name="40% - Accent3 2 2 2 2 3 2 3" xfId="16918"/>
    <cellStyle name="40% - Accent3 2 2 2 2 3 2 4" xfId="16919"/>
    <cellStyle name="40% - Accent3 2 2 2 2 3 3" xfId="16920"/>
    <cellStyle name="40% - Accent3 2 2 2 2 3 3 2" xfId="16921"/>
    <cellStyle name="40% - Accent3 2 2 2 2 3 3 2 2" xfId="16922"/>
    <cellStyle name="40% - Accent3 2 2 2 2 3 3 2 3" xfId="53324"/>
    <cellStyle name="40% - Accent3 2 2 2 2 3 3 3" xfId="16923"/>
    <cellStyle name="40% - Accent3 2 2 2 2 3 3 4" xfId="16924"/>
    <cellStyle name="40% - Accent3 2 2 2 2 3 4" xfId="16925"/>
    <cellStyle name="40% - Accent3 2 2 2 2 3 4 2" xfId="16926"/>
    <cellStyle name="40% - Accent3 2 2 2 2 3 4 3" xfId="53325"/>
    <cellStyle name="40% - Accent3 2 2 2 2 3 5" xfId="16927"/>
    <cellStyle name="40% - Accent3 2 2 2 2 3 6" xfId="16928"/>
    <cellStyle name="40% - Accent3 2 2 2 2 4" xfId="16929"/>
    <cellStyle name="40% - Accent3 2 2 2 2 4 2" xfId="16930"/>
    <cellStyle name="40% - Accent3 2 2 2 2 4 2 2" xfId="16931"/>
    <cellStyle name="40% - Accent3 2 2 2 2 4 2 3" xfId="53326"/>
    <cellStyle name="40% - Accent3 2 2 2 2 4 3" xfId="16932"/>
    <cellStyle name="40% - Accent3 2 2 2 2 4 4" xfId="16933"/>
    <cellStyle name="40% - Accent3 2 2 2 2 5" xfId="16934"/>
    <cellStyle name="40% - Accent3 2 2 2 2 5 2" xfId="16935"/>
    <cellStyle name="40% - Accent3 2 2 2 2 5 2 2" xfId="16936"/>
    <cellStyle name="40% - Accent3 2 2 2 2 5 2 3" xfId="53327"/>
    <cellStyle name="40% - Accent3 2 2 2 2 5 3" xfId="16937"/>
    <cellStyle name="40% - Accent3 2 2 2 2 5 4" xfId="16938"/>
    <cellStyle name="40% - Accent3 2 2 2 2 6" xfId="16939"/>
    <cellStyle name="40% - Accent3 2 2 2 2 6 2" xfId="16940"/>
    <cellStyle name="40% - Accent3 2 2 2 2 6 3" xfId="53328"/>
    <cellStyle name="40% - Accent3 2 2 2 2 7" xfId="16941"/>
    <cellStyle name="40% - Accent3 2 2 2 2 8" xfId="16942"/>
    <cellStyle name="40% - Accent3 2 2 2 3" xfId="16943"/>
    <cellStyle name="40% - Accent3 2 2 2 3 2" xfId="16944"/>
    <cellStyle name="40% - Accent3 2 2 2 3 2 2" xfId="16945"/>
    <cellStyle name="40% - Accent3 2 2 2 3 2 2 2" xfId="16946"/>
    <cellStyle name="40% - Accent3 2 2 2 3 2 2 2 2" xfId="16947"/>
    <cellStyle name="40% - Accent3 2 2 2 3 2 2 2 3" xfId="53329"/>
    <cellStyle name="40% - Accent3 2 2 2 3 2 2 3" xfId="16948"/>
    <cellStyle name="40% - Accent3 2 2 2 3 2 2 4" xfId="16949"/>
    <cellStyle name="40% - Accent3 2 2 2 3 2 3" xfId="16950"/>
    <cellStyle name="40% - Accent3 2 2 2 3 2 3 2" xfId="16951"/>
    <cellStyle name="40% - Accent3 2 2 2 3 2 3 2 2" xfId="16952"/>
    <cellStyle name="40% - Accent3 2 2 2 3 2 3 2 3" xfId="53330"/>
    <cellStyle name="40% - Accent3 2 2 2 3 2 3 3" xfId="16953"/>
    <cellStyle name="40% - Accent3 2 2 2 3 2 3 4" xfId="16954"/>
    <cellStyle name="40% - Accent3 2 2 2 3 2 4" xfId="16955"/>
    <cellStyle name="40% - Accent3 2 2 2 3 2 4 2" xfId="16956"/>
    <cellStyle name="40% - Accent3 2 2 2 3 2 4 3" xfId="53331"/>
    <cellStyle name="40% - Accent3 2 2 2 3 2 5" xfId="16957"/>
    <cellStyle name="40% - Accent3 2 2 2 3 2 6" xfId="16958"/>
    <cellStyle name="40% - Accent3 2 2 2 3 3" xfId="16959"/>
    <cellStyle name="40% - Accent3 2 2 2 3 3 2" xfId="16960"/>
    <cellStyle name="40% - Accent3 2 2 2 3 3 2 2" xfId="16961"/>
    <cellStyle name="40% - Accent3 2 2 2 3 3 2 3" xfId="53332"/>
    <cellStyle name="40% - Accent3 2 2 2 3 3 3" xfId="16962"/>
    <cellStyle name="40% - Accent3 2 2 2 3 3 4" xfId="16963"/>
    <cellStyle name="40% - Accent3 2 2 2 3 4" xfId="16964"/>
    <cellStyle name="40% - Accent3 2 2 2 3 4 2" xfId="16965"/>
    <cellStyle name="40% - Accent3 2 2 2 3 4 2 2" xfId="16966"/>
    <cellStyle name="40% - Accent3 2 2 2 3 4 2 3" xfId="53333"/>
    <cellStyle name="40% - Accent3 2 2 2 3 4 3" xfId="16967"/>
    <cellStyle name="40% - Accent3 2 2 2 3 4 4" xfId="16968"/>
    <cellStyle name="40% - Accent3 2 2 2 3 5" xfId="16969"/>
    <cellStyle name="40% - Accent3 2 2 2 3 5 2" xfId="16970"/>
    <cellStyle name="40% - Accent3 2 2 2 3 5 3" xfId="53334"/>
    <cellStyle name="40% - Accent3 2 2 2 3 6" xfId="16971"/>
    <cellStyle name="40% - Accent3 2 2 2 3 7" xfId="16972"/>
    <cellStyle name="40% - Accent3 2 2 2 4" xfId="16973"/>
    <cellStyle name="40% - Accent3 2 2 2 4 2" xfId="16974"/>
    <cellStyle name="40% - Accent3 2 2 2 4 2 2" xfId="16975"/>
    <cellStyle name="40% - Accent3 2 2 2 4 2 2 2" xfId="16976"/>
    <cellStyle name="40% - Accent3 2 2 2 4 2 2 3" xfId="53335"/>
    <cellStyle name="40% - Accent3 2 2 2 4 2 3" xfId="16977"/>
    <cellStyle name="40% - Accent3 2 2 2 4 2 4" xfId="16978"/>
    <cellStyle name="40% - Accent3 2 2 2 4 3" xfId="16979"/>
    <cellStyle name="40% - Accent3 2 2 2 4 3 2" xfId="16980"/>
    <cellStyle name="40% - Accent3 2 2 2 4 3 2 2" xfId="16981"/>
    <cellStyle name="40% - Accent3 2 2 2 4 3 2 3" xfId="53336"/>
    <cellStyle name="40% - Accent3 2 2 2 4 3 3" xfId="16982"/>
    <cellStyle name="40% - Accent3 2 2 2 4 3 4" xfId="16983"/>
    <cellStyle name="40% - Accent3 2 2 2 4 4" xfId="16984"/>
    <cellStyle name="40% - Accent3 2 2 2 4 4 2" xfId="16985"/>
    <cellStyle name="40% - Accent3 2 2 2 4 4 3" xfId="53337"/>
    <cellStyle name="40% - Accent3 2 2 2 4 5" xfId="16986"/>
    <cellStyle name="40% - Accent3 2 2 2 4 6" xfId="16987"/>
    <cellStyle name="40% - Accent3 2 2 2 5" xfId="16988"/>
    <cellStyle name="40% - Accent3 2 2 2 5 2" xfId="16989"/>
    <cellStyle name="40% - Accent3 2 2 2 5 2 2" xfId="16990"/>
    <cellStyle name="40% - Accent3 2 2 2 5 2 2 2" xfId="16991"/>
    <cellStyle name="40% - Accent3 2 2 2 5 2 2 3" xfId="53338"/>
    <cellStyle name="40% - Accent3 2 2 2 5 2 3" xfId="16992"/>
    <cellStyle name="40% - Accent3 2 2 2 5 2 4" xfId="16993"/>
    <cellStyle name="40% - Accent3 2 2 2 5 3" xfId="16994"/>
    <cellStyle name="40% - Accent3 2 2 2 5 3 2" xfId="16995"/>
    <cellStyle name="40% - Accent3 2 2 2 5 3 3" xfId="53339"/>
    <cellStyle name="40% - Accent3 2 2 2 5 4" xfId="16996"/>
    <cellStyle name="40% - Accent3 2 2 2 5 5" xfId="16997"/>
    <cellStyle name="40% - Accent3 2 2 2 6" xfId="16998"/>
    <cellStyle name="40% - Accent3 2 2 2 6 2" xfId="16999"/>
    <cellStyle name="40% - Accent3 2 2 2 6 2 2" xfId="17000"/>
    <cellStyle name="40% - Accent3 2 2 2 6 2 3" xfId="53340"/>
    <cellStyle name="40% - Accent3 2 2 2 6 3" xfId="17001"/>
    <cellStyle name="40% - Accent3 2 2 2 6 4" xfId="17002"/>
    <cellStyle name="40% - Accent3 2 2 2 7" xfId="17003"/>
    <cellStyle name="40% - Accent3 2 2 2 7 2" xfId="17004"/>
    <cellStyle name="40% - Accent3 2 2 2 7 2 2" xfId="17005"/>
    <cellStyle name="40% - Accent3 2 2 2 7 2 3" xfId="53341"/>
    <cellStyle name="40% - Accent3 2 2 2 7 3" xfId="17006"/>
    <cellStyle name="40% - Accent3 2 2 2 7 4" xfId="17007"/>
    <cellStyle name="40% - Accent3 2 2 2 8" xfId="17008"/>
    <cellStyle name="40% - Accent3 2 2 2 8 2" xfId="17009"/>
    <cellStyle name="40% - Accent3 2 2 2 8 3" xfId="53342"/>
    <cellStyle name="40% - Accent3 2 2 2 9" xfId="17010"/>
    <cellStyle name="40% - Accent3 2 2 3" xfId="17011"/>
    <cellStyle name="40% - Accent3 2 2 3 2" xfId="17012"/>
    <cellStyle name="40% - Accent3 2 2 3 2 2" xfId="17013"/>
    <cellStyle name="40% - Accent3 2 2 3 2 2 2" xfId="17014"/>
    <cellStyle name="40% - Accent3 2 2 3 2 2 2 2" xfId="17015"/>
    <cellStyle name="40% - Accent3 2 2 3 2 2 2 2 2" xfId="17016"/>
    <cellStyle name="40% - Accent3 2 2 3 2 2 2 2 3" xfId="53343"/>
    <cellStyle name="40% - Accent3 2 2 3 2 2 2 3" xfId="17017"/>
    <cellStyle name="40% - Accent3 2 2 3 2 2 2 4" xfId="17018"/>
    <cellStyle name="40% - Accent3 2 2 3 2 2 3" xfId="17019"/>
    <cellStyle name="40% - Accent3 2 2 3 2 2 3 2" xfId="17020"/>
    <cellStyle name="40% - Accent3 2 2 3 2 2 3 2 2" xfId="17021"/>
    <cellStyle name="40% - Accent3 2 2 3 2 2 3 2 3" xfId="53344"/>
    <cellStyle name="40% - Accent3 2 2 3 2 2 3 3" xfId="17022"/>
    <cellStyle name="40% - Accent3 2 2 3 2 2 3 4" xfId="17023"/>
    <cellStyle name="40% - Accent3 2 2 3 2 2 4" xfId="17024"/>
    <cellStyle name="40% - Accent3 2 2 3 2 2 4 2" xfId="17025"/>
    <cellStyle name="40% - Accent3 2 2 3 2 2 4 3" xfId="53345"/>
    <cellStyle name="40% - Accent3 2 2 3 2 2 5" xfId="17026"/>
    <cellStyle name="40% - Accent3 2 2 3 2 2 6" xfId="17027"/>
    <cellStyle name="40% - Accent3 2 2 3 2 3" xfId="17028"/>
    <cellStyle name="40% - Accent3 2 2 3 2 3 2" xfId="17029"/>
    <cellStyle name="40% - Accent3 2 2 3 2 3 2 2" xfId="17030"/>
    <cellStyle name="40% - Accent3 2 2 3 2 3 2 3" xfId="53346"/>
    <cellStyle name="40% - Accent3 2 2 3 2 3 3" xfId="17031"/>
    <cellStyle name="40% - Accent3 2 2 3 2 3 4" xfId="17032"/>
    <cellStyle name="40% - Accent3 2 2 3 2 4" xfId="17033"/>
    <cellStyle name="40% - Accent3 2 2 3 2 4 2" xfId="17034"/>
    <cellStyle name="40% - Accent3 2 2 3 2 4 2 2" xfId="17035"/>
    <cellStyle name="40% - Accent3 2 2 3 2 4 2 3" xfId="53347"/>
    <cellStyle name="40% - Accent3 2 2 3 2 4 3" xfId="17036"/>
    <cellStyle name="40% - Accent3 2 2 3 2 4 4" xfId="17037"/>
    <cellStyle name="40% - Accent3 2 2 3 2 5" xfId="17038"/>
    <cellStyle name="40% - Accent3 2 2 3 2 5 2" xfId="17039"/>
    <cellStyle name="40% - Accent3 2 2 3 2 5 3" xfId="53348"/>
    <cellStyle name="40% - Accent3 2 2 3 2 6" xfId="17040"/>
    <cellStyle name="40% - Accent3 2 2 3 2 7" xfId="17041"/>
    <cellStyle name="40% - Accent3 2 2 3 3" xfId="17042"/>
    <cellStyle name="40% - Accent3 2 2 3 3 2" xfId="17043"/>
    <cellStyle name="40% - Accent3 2 2 3 3 2 2" xfId="17044"/>
    <cellStyle name="40% - Accent3 2 2 3 3 2 2 2" xfId="17045"/>
    <cellStyle name="40% - Accent3 2 2 3 3 2 2 3" xfId="53349"/>
    <cellStyle name="40% - Accent3 2 2 3 3 2 3" xfId="17046"/>
    <cellStyle name="40% - Accent3 2 2 3 3 2 4" xfId="17047"/>
    <cellStyle name="40% - Accent3 2 2 3 3 3" xfId="17048"/>
    <cellStyle name="40% - Accent3 2 2 3 3 3 2" xfId="17049"/>
    <cellStyle name="40% - Accent3 2 2 3 3 3 2 2" xfId="17050"/>
    <cellStyle name="40% - Accent3 2 2 3 3 3 2 3" xfId="53350"/>
    <cellStyle name="40% - Accent3 2 2 3 3 3 3" xfId="17051"/>
    <cellStyle name="40% - Accent3 2 2 3 3 3 4" xfId="17052"/>
    <cellStyle name="40% - Accent3 2 2 3 3 4" xfId="17053"/>
    <cellStyle name="40% - Accent3 2 2 3 3 4 2" xfId="17054"/>
    <cellStyle name="40% - Accent3 2 2 3 3 4 3" xfId="53351"/>
    <cellStyle name="40% - Accent3 2 2 3 3 5" xfId="17055"/>
    <cellStyle name="40% - Accent3 2 2 3 3 6" xfId="17056"/>
    <cellStyle name="40% - Accent3 2 2 3 4" xfId="17057"/>
    <cellStyle name="40% - Accent3 2 2 3 4 2" xfId="17058"/>
    <cellStyle name="40% - Accent3 2 2 3 4 2 2" xfId="17059"/>
    <cellStyle name="40% - Accent3 2 2 3 4 2 2 2" xfId="17060"/>
    <cellStyle name="40% - Accent3 2 2 3 4 2 2 3" xfId="53352"/>
    <cellStyle name="40% - Accent3 2 2 3 4 2 3" xfId="17061"/>
    <cellStyle name="40% - Accent3 2 2 3 4 2 4" xfId="17062"/>
    <cellStyle name="40% - Accent3 2 2 3 4 3" xfId="17063"/>
    <cellStyle name="40% - Accent3 2 2 3 4 3 2" xfId="17064"/>
    <cellStyle name="40% - Accent3 2 2 3 4 3 3" xfId="53353"/>
    <cellStyle name="40% - Accent3 2 2 3 4 4" xfId="17065"/>
    <cellStyle name="40% - Accent3 2 2 3 4 5" xfId="17066"/>
    <cellStyle name="40% - Accent3 2 2 3 5" xfId="17067"/>
    <cellStyle name="40% - Accent3 2 2 3 5 2" xfId="17068"/>
    <cellStyle name="40% - Accent3 2 2 3 5 2 2" xfId="17069"/>
    <cellStyle name="40% - Accent3 2 2 3 5 2 3" xfId="53354"/>
    <cellStyle name="40% - Accent3 2 2 3 5 3" xfId="17070"/>
    <cellStyle name="40% - Accent3 2 2 3 5 4" xfId="17071"/>
    <cellStyle name="40% - Accent3 2 2 3 6" xfId="17072"/>
    <cellStyle name="40% - Accent3 2 2 3 6 2" xfId="17073"/>
    <cellStyle name="40% - Accent3 2 2 3 6 2 2" xfId="17074"/>
    <cellStyle name="40% - Accent3 2 2 3 6 2 3" xfId="53355"/>
    <cellStyle name="40% - Accent3 2 2 3 6 3" xfId="17075"/>
    <cellStyle name="40% - Accent3 2 2 3 6 4" xfId="17076"/>
    <cellStyle name="40% - Accent3 2 2 3 7" xfId="17077"/>
    <cellStyle name="40% - Accent3 2 2 3 7 2" xfId="17078"/>
    <cellStyle name="40% - Accent3 2 2 3 7 3" xfId="53356"/>
    <cellStyle name="40% - Accent3 2 2 3 8" xfId="17079"/>
    <cellStyle name="40% - Accent3 2 2 3 9" xfId="17080"/>
    <cellStyle name="40% - Accent3 2 2 4" xfId="17081"/>
    <cellStyle name="40% - Accent3 2 2 4 2" xfId="17082"/>
    <cellStyle name="40% - Accent3 2 2 4 2 2" xfId="17083"/>
    <cellStyle name="40% - Accent3 2 2 4 2 2 2" xfId="17084"/>
    <cellStyle name="40% - Accent3 2 2 4 2 2 2 2" xfId="17085"/>
    <cellStyle name="40% - Accent3 2 2 4 2 2 2 3" xfId="53357"/>
    <cellStyle name="40% - Accent3 2 2 4 2 2 3" xfId="17086"/>
    <cellStyle name="40% - Accent3 2 2 4 2 2 4" xfId="17087"/>
    <cellStyle name="40% - Accent3 2 2 4 2 3" xfId="17088"/>
    <cellStyle name="40% - Accent3 2 2 4 2 3 2" xfId="17089"/>
    <cellStyle name="40% - Accent3 2 2 4 2 3 2 2" xfId="17090"/>
    <cellStyle name="40% - Accent3 2 2 4 2 3 2 3" xfId="53358"/>
    <cellStyle name="40% - Accent3 2 2 4 2 3 3" xfId="17091"/>
    <cellStyle name="40% - Accent3 2 2 4 2 3 4" xfId="17092"/>
    <cellStyle name="40% - Accent3 2 2 4 2 4" xfId="17093"/>
    <cellStyle name="40% - Accent3 2 2 4 2 4 2" xfId="17094"/>
    <cellStyle name="40% - Accent3 2 2 4 2 4 3" xfId="53359"/>
    <cellStyle name="40% - Accent3 2 2 4 2 5" xfId="17095"/>
    <cellStyle name="40% - Accent3 2 2 4 2 6" xfId="17096"/>
    <cellStyle name="40% - Accent3 2 2 4 3" xfId="17097"/>
    <cellStyle name="40% - Accent3 2 2 4 3 2" xfId="17098"/>
    <cellStyle name="40% - Accent3 2 2 4 3 2 2" xfId="17099"/>
    <cellStyle name="40% - Accent3 2 2 4 3 2 3" xfId="53360"/>
    <cellStyle name="40% - Accent3 2 2 4 3 3" xfId="17100"/>
    <cellStyle name="40% - Accent3 2 2 4 3 4" xfId="17101"/>
    <cellStyle name="40% - Accent3 2 2 4 4" xfId="17102"/>
    <cellStyle name="40% - Accent3 2 2 4 4 2" xfId="17103"/>
    <cellStyle name="40% - Accent3 2 2 4 4 2 2" xfId="17104"/>
    <cellStyle name="40% - Accent3 2 2 4 4 2 3" xfId="53361"/>
    <cellStyle name="40% - Accent3 2 2 4 4 3" xfId="17105"/>
    <cellStyle name="40% - Accent3 2 2 4 4 4" xfId="17106"/>
    <cellStyle name="40% - Accent3 2 2 4 5" xfId="17107"/>
    <cellStyle name="40% - Accent3 2 2 4 5 2" xfId="17108"/>
    <cellStyle name="40% - Accent3 2 2 4 5 3" xfId="53362"/>
    <cellStyle name="40% - Accent3 2 2 4 6" xfId="17109"/>
    <cellStyle name="40% - Accent3 2 2 4 7" xfId="17110"/>
    <cellStyle name="40% - Accent3 2 2 5" xfId="17111"/>
    <cellStyle name="40% - Accent3 2 2 5 2" xfId="17112"/>
    <cellStyle name="40% - Accent3 2 2 5 2 2" xfId="17113"/>
    <cellStyle name="40% - Accent3 2 2 5 2 2 2" xfId="17114"/>
    <cellStyle name="40% - Accent3 2 2 5 2 2 3" xfId="53363"/>
    <cellStyle name="40% - Accent3 2 2 5 2 3" xfId="17115"/>
    <cellStyle name="40% - Accent3 2 2 5 2 4" xfId="17116"/>
    <cellStyle name="40% - Accent3 2 2 5 3" xfId="17117"/>
    <cellStyle name="40% - Accent3 2 2 5 3 2" xfId="17118"/>
    <cellStyle name="40% - Accent3 2 2 5 3 2 2" xfId="17119"/>
    <cellStyle name="40% - Accent3 2 2 5 3 2 3" xfId="53364"/>
    <cellStyle name="40% - Accent3 2 2 5 3 3" xfId="17120"/>
    <cellStyle name="40% - Accent3 2 2 5 3 4" xfId="17121"/>
    <cellStyle name="40% - Accent3 2 2 5 4" xfId="17122"/>
    <cellStyle name="40% - Accent3 2 2 5 4 2" xfId="17123"/>
    <cellStyle name="40% - Accent3 2 2 5 4 3" xfId="53365"/>
    <cellStyle name="40% - Accent3 2 2 5 5" xfId="17124"/>
    <cellStyle name="40% - Accent3 2 2 5 6" xfId="17125"/>
    <cellStyle name="40% - Accent3 2 2 6" xfId="17126"/>
    <cellStyle name="40% - Accent3 2 2 6 2" xfId="17127"/>
    <cellStyle name="40% - Accent3 2 2 6 2 2" xfId="17128"/>
    <cellStyle name="40% - Accent3 2 2 6 2 2 2" xfId="17129"/>
    <cellStyle name="40% - Accent3 2 2 6 2 2 3" xfId="53366"/>
    <cellStyle name="40% - Accent3 2 2 6 2 3" xfId="17130"/>
    <cellStyle name="40% - Accent3 2 2 6 2 4" xfId="17131"/>
    <cellStyle name="40% - Accent3 2 2 6 3" xfId="17132"/>
    <cellStyle name="40% - Accent3 2 2 6 3 2" xfId="17133"/>
    <cellStyle name="40% - Accent3 2 2 6 3 3" xfId="53367"/>
    <cellStyle name="40% - Accent3 2 2 6 4" xfId="17134"/>
    <cellStyle name="40% - Accent3 2 2 6 5" xfId="17135"/>
    <cellStyle name="40% - Accent3 2 2 7" xfId="17136"/>
    <cellStyle name="40% - Accent3 2 2 7 2" xfId="17137"/>
    <cellStyle name="40% - Accent3 2 2 7 2 2" xfId="17138"/>
    <cellStyle name="40% - Accent3 2 2 7 2 3" xfId="53368"/>
    <cellStyle name="40% - Accent3 2 2 7 3" xfId="17139"/>
    <cellStyle name="40% - Accent3 2 2 7 4" xfId="17140"/>
    <cellStyle name="40% - Accent3 2 2 8" xfId="17141"/>
    <cellStyle name="40% - Accent3 2 2 8 2" xfId="17142"/>
    <cellStyle name="40% - Accent3 2 2 8 2 2" xfId="17143"/>
    <cellStyle name="40% - Accent3 2 2 8 2 3" xfId="53369"/>
    <cellStyle name="40% - Accent3 2 2 8 3" xfId="17144"/>
    <cellStyle name="40% - Accent3 2 2 8 4" xfId="17145"/>
    <cellStyle name="40% - Accent3 2 2 9" xfId="17146"/>
    <cellStyle name="40% - Accent3 2 2 9 2" xfId="17147"/>
    <cellStyle name="40% - Accent3 2 2 9 3" xfId="53370"/>
    <cellStyle name="40% - Accent3 2 3" xfId="17148"/>
    <cellStyle name="40% - Accent3 2 3 10" xfId="17149"/>
    <cellStyle name="40% - Accent3 2 3 11" xfId="17150"/>
    <cellStyle name="40% - Accent3 2 3 12" xfId="60526"/>
    <cellStyle name="40% - Accent3 2 3 2" xfId="17151"/>
    <cellStyle name="40% - Accent3 2 3 2 10" xfId="17152"/>
    <cellStyle name="40% - Accent3 2 3 2 2" xfId="17153"/>
    <cellStyle name="40% - Accent3 2 3 2 2 2" xfId="17154"/>
    <cellStyle name="40% - Accent3 2 3 2 2 2 2" xfId="17155"/>
    <cellStyle name="40% - Accent3 2 3 2 2 2 2 2" xfId="17156"/>
    <cellStyle name="40% - Accent3 2 3 2 2 2 2 2 2" xfId="17157"/>
    <cellStyle name="40% - Accent3 2 3 2 2 2 2 2 2 2" xfId="17158"/>
    <cellStyle name="40% - Accent3 2 3 2 2 2 2 2 2 3" xfId="53371"/>
    <cellStyle name="40% - Accent3 2 3 2 2 2 2 2 3" xfId="17159"/>
    <cellStyle name="40% - Accent3 2 3 2 2 2 2 2 4" xfId="17160"/>
    <cellStyle name="40% - Accent3 2 3 2 2 2 2 3" xfId="17161"/>
    <cellStyle name="40% - Accent3 2 3 2 2 2 2 3 2" xfId="17162"/>
    <cellStyle name="40% - Accent3 2 3 2 2 2 2 3 2 2" xfId="17163"/>
    <cellStyle name="40% - Accent3 2 3 2 2 2 2 3 2 3" xfId="53372"/>
    <cellStyle name="40% - Accent3 2 3 2 2 2 2 3 3" xfId="17164"/>
    <cellStyle name="40% - Accent3 2 3 2 2 2 2 3 4" xfId="17165"/>
    <cellStyle name="40% - Accent3 2 3 2 2 2 2 4" xfId="17166"/>
    <cellStyle name="40% - Accent3 2 3 2 2 2 2 4 2" xfId="17167"/>
    <cellStyle name="40% - Accent3 2 3 2 2 2 2 4 3" xfId="53373"/>
    <cellStyle name="40% - Accent3 2 3 2 2 2 2 5" xfId="17168"/>
    <cellStyle name="40% - Accent3 2 3 2 2 2 2 6" xfId="17169"/>
    <cellStyle name="40% - Accent3 2 3 2 2 2 3" xfId="17170"/>
    <cellStyle name="40% - Accent3 2 3 2 2 2 3 2" xfId="17171"/>
    <cellStyle name="40% - Accent3 2 3 2 2 2 3 2 2" xfId="17172"/>
    <cellStyle name="40% - Accent3 2 3 2 2 2 3 2 3" xfId="53374"/>
    <cellStyle name="40% - Accent3 2 3 2 2 2 3 3" xfId="17173"/>
    <cellStyle name="40% - Accent3 2 3 2 2 2 3 4" xfId="17174"/>
    <cellStyle name="40% - Accent3 2 3 2 2 2 4" xfId="17175"/>
    <cellStyle name="40% - Accent3 2 3 2 2 2 4 2" xfId="17176"/>
    <cellStyle name="40% - Accent3 2 3 2 2 2 4 2 2" xfId="17177"/>
    <cellStyle name="40% - Accent3 2 3 2 2 2 4 2 3" xfId="53375"/>
    <cellStyle name="40% - Accent3 2 3 2 2 2 4 3" xfId="17178"/>
    <cellStyle name="40% - Accent3 2 3 2 2 2 4 4" xfId="17179"/>
    <cellStyle name="40% - Accent3 2 3 2 2 2 5" xfId="17180"/>
    <cellStyle name="40% - Accent3 2 3 2 2 2 5 2" xfId="17181"/>
    <cellStyle name="40% - Accent3 2 3 2 2 2 5 3" xfId="53376"/>
    <cellStyle name="40% - Accent3 2 3 2 2 2 6" xfId="17182"/>
    <cellStyle name="40% - Accent3 2 3 2 2 2 7" xfId="17183"/>
    <cellStyle name="40% - Accent3 2 3 2 2 3" xfId="17184"/>
    <cellStyle name="40% - Accent3 2 3 2 2 3 2" xfId="17185"/>
    <cellStyle name="40% - Accent3 2 3 2 2 3 2 2" xfId="17186"/>
    <cellStyle name="40% - Accent3 2 3 2 2 3 2 2 2" xfId="17187"/>
    <cellStyle name="40% - Accent3 2 3 2 2 3 2 2 3" xfId="53377"/>
    <cellStyle name="40% - Accent3 2 3 2 2 3 2 3" xfId="17188"/>
    <cellStyle name="40% - Accent3 2 3 2 2 3 2 4" xfId="17189"/>
    <cellStyle name="40% - Accent3 2 3 2 2 3 3" xfId="17190"/>
    <cellStyle name="40% - Accent3 2 3 2 2 3 3 2" xfId="17191"/>
    <cellStyle name="40% - Accent3 2 3 2 2 3 3 2 2" xfId="17192"/>
    <cellStyle name="40% - Accent3 2 3 2 2 3 3 2 3" xfId="53378"/>
    <cellStyle name="40% - Accent3 2 3 2 2 3 3 3" xfId="17193"/>
    <cellStyle name="40% - Accent3 2 3 2 2 3 3 4" xfId="17194"/>
    <cellStyle name="40% - Accent3 2 3 2 2 3 4" xfId="17195"/>
    <cellStyle name="40% - Accent3 2 3 2 2 3 4 2" xfId="17196"/>
    <cellStyle name="40% - Accent3 2 3 2 2 3 4 3" xfId="53379"/>
    <cellStyle name="40% - Accent3 2 3 2 2 3 5" xfId="17197"/>
    <cellStyle name="40% - Accent3 2 3 2 2 3 6" xfId="17198"/>
    <cellStyle name="40% - Accent3 2 3 2 2 4" xfId="17199"/>
    <cellStyle name="40% - Accent3 2 3 2 2 4 2" xfId="17200"/>
    <cellStyle name="40% - Accent3 2 3 2 2 4 2 2" xfId="17201"/>
    <cellStyle name="40% - Accent3 2 3 2 2 4 2 3" xfId="53380"/>
    <cellStyle name="40% - Accent3 2 3 2 2 4 3" xfId="17202"/>
    <cellStyle name="40% - Accent3 2 3 2 2 4 4" xfId="17203"/>
    <cellStyle name="40% - Accent3 2 3 2 2 5" xfId="17204"/>
    <cellStyle name="40% - Accent3 2 3 2 2 5 2" xfId="17205"/>
    <cellStyle name="40% - Accent3 2 3 2 2 5 2 2" xfId="17206"/>
    <cellStyle name="40% - Accent3 2 3 2 2 5 2 3" xfId="53381"/>
    <cellStyle name="40% - Accent3 2 3 2 2 5 3" xfId="17207"/>
    <cellStyle name="40% - Accent3 2 3 2 2 5 4" xfId="17208"/>
    <cellStyle name="40% - Accent3 2 3 2 2 6" xfId="17209"/>
    <cellStyle name="40% - Accent3 2 3 2 2 6 2" xfId="17210"/>
    <cellStyle name="40% - Accent3 2 3 2 2 6 3" xfId="53382"/>
    <cellStyle name="40% - Accent3 2 3 2 2 7" xfId="17211"/>
    <cellStyle name="40% - Accent3 2 3 2 2 8" xfId="17212"/>
    <cellStyle name="40% - Accent3 2 3 2 3" xfId="17213"/>
    <cellStyle name="40% - Accent3 2 3 2 3 2" xfId="17214"/>
    <cellStyle name="40% - Accent3 2 3 2 3 2 2" xfId="17215"/>
    <cellStyle name="40% - Accent3 2 3 2 3 2 2 2" xfId="17216"/>
    <cellStyle name="40% - Accent3 2 3 2 3 2 2 2 2" xfId="17217"/>
    <cellStyle name="40% - Accent3 2 3 2 3 2 2 2 3" xfId="53383"/>
    <cellStyle name="40% - Accent3 2 3 2 3 2 2 3" xfId="17218"/>
    <cellStyle name="40% - Accent3 2 3 2 3 2 2 4" xfId="17219"/>
    <cellStyle name="40% - Accent3 2 3 2 3 2 3" xfId="17220"/>
    <cellStyle name="40% - Accent3 2 3 2 3 2 3 2" xfId="17221"/>
    <cellStyle name="40% - Accent3 2 3 2 3 2 3 2 2" xfId="17222"/>
    <cellStyle name="40% - Accent3 2 3 2 3 2 3 2 3" xfId="53384"/>
    <cellStyle name="40% - Accent3 2 3 2 3 2 3 3" xfId="17223"/>
    <cellStyle name="40% - Accent3 2 3 2 3 2 3 4" xfId="17224"/>
    <cellStyle name="40% - Accent3 2 3 2 3 2 4" xfId="17225"/>
    <cellStyle name="40% - Accent3 2 3 2 3 2 4 2" xfId="17226"/>
    <cellStyle name="40% - Accent3 2 3 2 3 2 4 3" xfId="53385"/>
    <cellStyle name="40% - Accent3 2 3 2 3 2 5" xfId="17227"/>
    <cellStyle name="40% - Accent3 2 3 2 3 2 6" xfId="17228"/>
    <cellStyle name="40% - Accent3 2 3 2 3 3" xfId="17229"/>
    <cellStyle name="40% - Accent3 2 3 2 3 3 2" xfId="17230"/>
    <cellStyle name="40% - Accent3 2 3 2 3 3 2 2" xfId="17231"/>
    <cellStyle name="40% - Accent3 2 3 2 3 3 2 3" xfId="53386"/>
    <cellStyle name="40% - Accent3 2 3 2 3 3 3" xfId="17232"/>
    <cellStyle name="40% - Accent3 2 3 2 3 3 4" xfId="17233"/>
    <cellStyle name="40% - Accent3 2 3 2 3 4" xfId="17234"/>
    <cellStyle name="40% - Accent3 2 3 2 3 4 2" xfId="17235"/>
    <cellStyle name="40% - Accent3 2 3 2 3 4 2 2" xfId="17236"/>
    <cellStyle name="40% - Accent3 2 3 2 3 4 2 3" xfId="53387"/>
    <cellStyle name="40% - Accent3 2 3 2 3 4 3" xfId="17237"/>
    <cellStyle name="40% - Accent3 2 3 2 3 4 4" xfId="17238"/>
    <cellStyle name="40% - Accent3 2 3 2 3 5" xfId="17239"/>
    <cellStyle name="40% - Accent3 2 3 2 3 5 2" xfId="17240"/>
    <cellStyle name="40% - Accent3 2 3 2 3 5 3" xfId="53388"/>
    <cellStyle name="40% - Accent3 2 3 2 3 6" xfId="17241"/>
    <cellStyle name="40% - Accent3 2 3 2 3 7" xfId="17242"/>
    <cellStyle name="40% - Accent3 2 3 2 4" xfId="17243"/>
    <cellStyle name="40% - Accent3 2 3 2 4 2" xfId="17244"/>
    <cellStyle name="40% - Accent3 2 3 2 4 2 2" xfId="17245"/>
    <cellStyle name="40% - Accent3 2 3 2 4 2 2 2" xfId="17246"/>
    <cellStyle name="40% - Accent3 2 3 2 4 2 2 3" xfId="53389"/>
    <cellStyle name="40% - Accent3 2 3 2 4 2 3" xfId="17247"/>
    <cellStyle name="40% - Accent3 2 3 2 4 2 4" xfId="17248"/>
    <cellStyle name="40% - Accent3 2 3 2 4 3" xfId="17249"/>
    <cellStyle name="40% - Accent3 2 3 2 4 3 2" xfId="17250"/>
    <cellStyle name="40% - Accent3 2 3 2 4 3 2 2" xfId="17251"/>
    <cellStyle name="40% - Accent3 2 3 2 4 3 2 3" xfId="53390"/>
    <cellStyle name="40% - Accent3 2 3 2 4 3 3" xfId="17252"/>
    <cellStyle name="40% - Accent3 2 3 2 4 3 4" xfId="17253"/>
    <cellStyle name="40% - Accent3 2 3 2 4 4" xfId="17254"/>
    <cellStyle name="40% - Accent3 2 3 2 4 4 2" xfId="17255"/>
    <cellStyle name="40% - Accent3 2 3 2 4 4 3" xfId="53391"/>
    <cellStyle name="40% - Accent3 2 3 2 4 5" xfId="17256"/>
    <cellStyle name="40% - Accent3 2 3 2 4 6" xfId="17257"/>
    <cellStyle name="40% - Accent3 2 3 2 5" xfId="17258"/>
    <cellStyle name="40% - Accent3 2 3 2 5 2" xfId="17259"/>
    <cellStyle name="40% - Accent3 2 3 2 5 2 2" xfId="17260"/>
    <cellStyle name="40% - Accent3 2 3 2 5 2 2 2" xfId="17261"/>
    <cellStyle name="40% - Accent3 2 3 2 5 2 2 3" xfId="53392"/>
    <cellStyle name="40% - Accent3 2 3 2 5 2 3" xfId="17262"/>
    <cellStyle name="40% - Accent3 2 3 2 5 2 4" xfId="17263"/>
    <cellStyle name="40% - Accent3 2 3 2 5 3" xfId="17264"/>
    <cellStyle name="40% - Accent3 2 3 2 5 3 2" xfId="17265"/>
    <cellStyle name="40% - Accent3 2 3 2 5 3 3" xfId="53393"/>
    <cellStyle name="40% - Accent3 2 3 2 5 4" xfId="17266"/>
    <cellStyle name="40% - Accent3 2 3 2 5 5" xfId="17267"/>
    <cellStyle name="40% - Accent3 2 3 2 6" xfId="17268"/>
    <cellStyle name="40% - Accent3 2 3 2 6 2" xfId="17269"/>
    <cellStyle name="40% - Accent3 2 3 2 6 2 2" xfId="17270"/>
    <cellStyle name="40% - Accent3 2 3 2 6 2 3" xfId="53394"/>
    <cellStyle name="40% - Accent3 2 3 2 6 3" xfId="17271"/>
    <cellStyle name="40% - Accent3 2 3 2 6 4" xfId="17272"/>
    <cellStyle name="40% - Accent3 2 3 2 7" xfId="17273"/>
    <cellStyle name="40% - Accent3 2 3 2 7 2" xfId="17274"/>
    <cellStyle name="40% - Accent3 2 3 2 7 2 2" xfId="17275"/>
    <cellStyle name="40% - Accent3 2 3 2 7 2 3" xfId="53395"/>
    <cellStyle name="40% - Accent3 2 3 2 7 3" xfId="17276"/>
    <cellStyle name="40% - Accent3 2 3 2 7 4" xfId="17277"/>
    <cellStyle name="40% - Accent3 2 3 2 8" xfId="17278"/>
    <cellStyle name="40% - Accent3 2 3 2 8 2" xfId="17279"/>
    <cellStyle name="40% - Accent3 2 3 2 8 3" xfId="53396"/>
    <cellStyle name="40% - Accent3 2 3 2 9" xfId="17280"/>
    <cellStyle name="40% - Accent3 2 3 3" xfId="17281"/>
    <cellStyle name="40% - Accent3 2 3 3 2" xfId="17282"/>
    <cellStyle name="40% - Accent3 2 3 3 2 2" xfId="17283"/>
    <cellStyle name="40% - Accent3 2 3 3 2 2 2" xfId="17284"/>
    <cellStyle name="40% - Accent3 2 3 3 2 2 2 2" xfId="17285"/>
    <cellStyle name="40% - Accent3 2 3 3 2 2 2 2 2" xfId="17286"/>
    <cellStyle name="40% - Accent3 2 3 3 2 2 2 2 3" xfId="53397"/>
    <cellStyle name="40% - Accent3 2 3 3 2 2 2 3" xfId="17287"/>
    <cellStyle name="40% - Accent3 2 3 3 2 2 2 4" xfId="17288"/>
    <cellStyle name="40% - Accent3 2 3 3 2 2 3" xfId="17289"/>
    <cellStyle name="40% - Accent3 2 3 3 2 2 3 2" xfId="17290"/>
    <cellStyle name="40% - Accent3 2 3 3 2 2 3 2 2" xfId="17291"/>
    <cellStyle name="40% - Accent3 2 3 3 2 2 3 2 3" xfId="53398"/>
    <cellStyle name="40% - Accent3 2 3 3 2 2 3 3" xfId="17292"/>
    <cellStyle name="40% - Accent3 2 3 3 2 2 3 4" xfId="17293"/>
    <cellStyle name="40% - Accent3 2 3 3 2 2 4" xfId="17294"/>
    <cellStyle name="40% - Accent3 2 3 3 2 2 4 2" xfId="17295"/>
    <cellStyle name="40% - Accent3 2 3 3 2 2 4 3" xfId="53399"/>
    <cellStyle name="40% - Accent3 2 3 3 2 2 5" xfId="17296"/>
    <cellStyle name="40% - Accent3 2 3 3 2 2 6" xfId="17297"/>
    <cellStyle name="40% - Accent3 2 3 3 2 3" xfId="17298"/>
    <cellStyle name="40% - Accent3 2 3 3 2 3 2" xfId="17299"/>
    <cellStyle name="40% - Accent3 2 3 3 2 3 2 2" xfId="17300"/>
    <cellStyle name="40% - Accent3 2 3 3 2 3 2 3" xfId="53400"/>
    <cellStyle name="40% - Accent3 2 3 3 2 3 3" xfId="17301"/>
    <cellStyle name="40% - Accent3 2 3 3 2 3 4" xfId="17302"/>
    <cellStyle name="40% - Accent3 2 3 3 2 4" xfId="17303"/>
    <cellStyle name="40% - Accent3 2 3 3 2 4 2" xfId="17304"/>
    <cellStyle name="40% - Accent3 2 3 3 2 4 2 2" xfId="17305"/>
    <cellStyle name="40% - Accent3 2 3 3 2 4 2 3" xfId="53401"/>
    <cellStyle name="40% - Accent3 2 3 3 2 4 3" xfId="17306"/>
    <cellStyle name="40% - Accent3 2 3 3 2 4 4" xfId="17307"/>
    <cellStyle name="40% - Accent3 2 3 3 2 5" xfId="17308"/>
    <cellStyle name="40% - Accent3 2 3 3 2 5 2" xfId="17309"/>
    <cellStyle name="40% - Accent3 2 3 3 2 5 3" xfId="53402"/>
    <cellStyle name="40% - Accent3 2 3 3 2 6" xfId="17310"/>
    <cellStyle name="40% - Accent3 2 3 3 2 7" xfId="17311"/>
    <cellStyle name="40% - Accent3 2 3 3 3" xfId="17312"/>
    <cellStyle name="40% - Accent3 2 3 3 3 2" xfId="17313"/>
    <cellStyle name="40% - Accent3 2 3 3 3 2 2" xfId="17314"/>
    <cellStyle name="40% - Accent3 2 3 3 3 2 2 2" xfId="17315"/>
    <cellStyle name="40% - Accent3 2 3 3 3 2 2 3" xfId="53403"/>
    <cellStyle name="40% - Accent3 2 3 3 3 2 3" xfId="17316"/>
    <cellStyle name="40% - Accent3 2 3 3 3 2 4" xfId="17317"/>
    <cellStyle name="40% - Accent3 2 3 3 3 3" xfId="17318"/>
    <cellStyle name="40% - Accent3 2 3 3 3 3 2" xfId="17319"/>
    <cellStyle name="40% - Accent3 2 3 3 3 3 2 2" xfId="17320"/>
    <cellStyle name="40% - Accent3 2 3 3 3 3 2 3" xfId="53404"/>
    <cellStyle name="40% - Accent3 2 3 3 3 3 3" xfId="17321"/>
    <cellStyle name="40% - Accent3 2 3 3 3 3 4" xfId="17322"/>
    <cellStyle name="40% - Accent3 2 3 3 3 4" xfId="17323"/>
    <cellStyle name="40% - Accent3 2 3 3 3 4 2" xfId="17324"/>
    <cellStyle name="40% - Accent3 2 3 3 3 4 3" xfId="53405"/>
    <cellStyle name="40% - Accent3 2 3 3 3 5" xfId="17325"/>
    <cellStyle name="40% - Accent3 2 3 3 3 6" xfId="17326"/>
    <cellStyle name="40% - Accent3 2 3 3 4" xfId="17327"/>
    <cellStyle name="40% - Accent3 2 3 3 4 2" xfId="17328"/>
    <cellStyle name="40% - Accent3 2 3 3 4 2 2" xfId="17329"/>
    <cellStyle name="40% - Accent3 2 3 3 4 2 3" xfId="53406"/>
    <cellStyle name="40% - Accent3 2 3 3 4 3" xfId="17330"/>
    <cellStyle name="40% - Accent3 2 3 3 4 4" xfId="17331"/>
    <cellStyle name="40% - Accent3 2 3 3 5" xfId="17332"/>
    <cellStyle name="40% - Accent3 2 3 3 5 2" xfId="17333"/>
    <cellStyle name="40% - Accent3 2 3 3 5 2 2" xfId="17334"/>
    <cellStyle name="40% - Accent3 2 3 3 5 2 3" xfId="53407"/>
    <cellStyle name="40% - Accent3 2 3 3 5 3" xfId="17335"/>
    <cellStyle name="40% - Accent3 2 3 3 5 4" xfId="17336"/>
    <cellStyle name="40% - Accent3 2 3 3 6" xfId="17337"/>
    <cellStyle name="40% - Accent3 2 3 3 6 2" xfId="17338"/>
    <cellStyle name="40% - Accent3 2 3 3 6 3" xfId="53408"/>
    <cellStyle name="40% - Accent3 2 3 3 7" xfId="17339"/>
    <cellStyle name="40% - Accent3 2 3 3 8" xfId="17340"/>
    <cellStyle name="40% - Accent3 2 3 4" xfId="17341"/>
    <cellStyle name="40% - Accent3 2 3 4 2" xfId="17342"/>
    <cellStyle name="40% - Accent3 2 3 4 2 2" xfId="17343"/>
    <cellStyle name="40% - Accent3 2 3 4 2 2 2" xfId="17344"/>
    <cellStyle name="40% - Accent3 2 3 4 2 2 2 2" xfId="17345"/>
    <cellStyle name="40% - Accent3 2 3 4 2 2 2 3" xfId="53409"/>
    <cellStyle name="40% - Accent3 2 3 4 2 2 3" xfId="17346"/>
    <cellStyle name="40% - Accent3 2 3 4 2 2 4" xfId="17347"/>
    <cellStyle name="40% - Accent3 2 3 4 2 3" xfId="17348"/>
    <cellStyle name="40% - Accent3 2 3 4 2 3 2" xfId="17349"/>
    <cellStyle name="40% - Accent3 2 3 4 2 3 2 2" xfId="17350"/>
    <cellStyle name="40% - Accent3 2 3 4 2 3 2 3" xfId="53410"/>
    <cellStyle name="40% - Accent3 2 3 4 2 3 3" xfId="17351"/>
    <cellStyle name="40% - Accent3 2 3 4 2 3 4" xfId="17352"/>
    <cellStyle name="40% - Accent3 2 3 4 2 4" xfId="17353"/>
    <cellStyle name="40% - Accent3 2 3 4 2 4 2" xfId="17354"/>
    <cellStyle name="40% - Accent3 2 3 4 2 4 3" xfId="53411"/>
    <cellStyle name="40% - Accent3 2 3 4 2 5" xfId="17355"/>
    <cellStyle name="40% - Accent3 2 3 4 2 6" xfId="17356"/>
    <cellStyle name="40% - Accent3 2 3 4 3" xfId="17357"/>
    <cellStyle name="40% - Accent3 2 3 4 3 2" xfId="17358"/>
    <cellStyle name="40% - Accent3 2 3 4 3 2 2" xfId="17359"/>
    <cellStyle name="40% - Accent3 2 3 4 3 2 3" xfId="53412"/>
    <cellStyle name="40% - Accent3 2 3 4 3 3" xfId="17360"/>
    <cellStyle name="40% - Accent3 2 3 4 3 4" xfId="17361"/>
    <cellStyle name="40% - Accent3 2 3 4 4" xfId="17362"/>
    <cellStyle name="40% - Accent3 2 3 4 4 2" xfId="17363"/>
    <cellStyle name="40% - Accent3 2 3 4 4 2 2" xfId="17364"/>
    <cellStyle name="40% - Accent3 2 3 4 4 2 3" xfId="53413"/>
    <cellStyle name="40% - Accent3 2 3 4 4 3" xfId="17365"/>
    <cellStyle name="40% - Accent3 2 3 4 4 4" xfId="17366"/>
    <cellStyle name="40% - Accent3 2 3 4 5" xfId="17367"/>
    <cellStyle name="40% - Accent3 2 3 4 5 2" xfId="17368"/>
    <cellStyle name="40% - Accent3 2 3 4 5 3" xfId="53414"/>
    <cellStyle name="40% - Accent3 2 3 4 6" xfId="17369"/>
    <cellStyle name="40% - Accent3 2 3 4 7" xfId="17370"/>
    <cellStyle name="40% - Accent3 2 3 5" xfId="17371"/>
    <cellStyle name="40% - Accent3 2 3 5 2" xfId="17372"/>
    <cellStyle name="40% - Accent3 2 3 5 2 2" xfId="17373"/>
    <cellStyle name="40% - Accent3 2 3 5 2 2 2" xfId="17374"/>
    <cellStyle name="40% - Accent3 2 3 5 2 2 3" xfId="53415"/>
    <cellStyle name="40% - Accent3 2 3 5 2 3" xfId="17375"/>
    <cellStyle name="40% - Accent3 2 3 5 2 4" xfId="17376"/>
    <cellStyle name="40% - Accent3 2 3 5 3" xfId="17377"/>
    <cellStyle name="40% - Accent3 2 3 5 3 2" xfId="17378"/>
    <cellStyle name="40% - Accent3 2 3 5 3 2 2" xfId="17379"/>
    <cellStyle name="40% - Accent3 2 3 5 3 2 3" xfId="53416"/>
    <cellStyle name="40% - Accent3 2 3 5 3 3" xfId="17380"/>
    <cellStyle name="40% - Accent3 2 3 5 3 4" xfId="17381"/>
    <cellStyle name="40% - Accent3 2 3 5 4" xfId="17382"/>
    <cellStyle name="40% - Accent3 2 3 5 4 2" xfId="17383"/>
    <cellStyle name="40% - Accent3 2 3 5 4 3" xfId="53417"/>
    <cellStyle name="40% - Accent3 2 3 5 5" xfId="17384"/>
    <cellStyle name="40% - Accent3 2 3 5 6" xfId="17385"/>
    <cellStyle name="40% - Accent3 2 3 6" xfId="17386"/>
    <cellStyle name="40% - Accent3 2 3 6 2" xfId="17387"/>
    <cellStyle name="40% - Accent3 2 3 6 2 2" xfId="17388"/>
    <cellStyle name="40% - Accent3 2 3 6 2 2 2" xfId="17389"/>
    <cellStyle name="40% - Accent3 2 3 6 2 2 3" xfId="53418"/>
    <cellStyle name="40% - Accent3 2 3 6 2 3" xfId="17390"/>
    <cellStyle name="40% - Accent3 2 3 6 2 4" xfId="17391"/>
    <cellStyle name="40% - Accent3 2 3 6 3" xfId="17392"/>
    <cellStyle name="40% - Accent3 2 3 6 3 2" xfId="17393"/>
    <cellStyle name="40% - Accent3 2 3 6 3 3" xfId="53419"/>
    <cellStyle name="40% - Accent3 2 3 6 4" xfId="17394"/>
    <cellStyle name="40% - Accent3 2 3 6 5" xfId="17395"/>
    <cellStyle name="40% - Accent3 2 3 7" xfId="17396"/>
    <cellStyle name="40% - Accent3 2 3 7 2" xfId="17397"/>
    <cellStyle name="40% - Accent3 2 3 7 2 2" xfId="17398"/>
    <cellStyle name="40% - Accent3 2 3 7 2 3" xfId="53420"/>
    <cellStyle name="40% - Accent3 2 3 7 3" xfId="17399"/>
    <cellStyle name="40% - Accent3 2 3 7 4" xfId="17400"/>
    <cellStyle name="40% - Accent3 2 3 8" xfId="17401"/>
    <cellStyle name="40% - Accent3 2 3 8 2" xfId="17402"/>
    <cellStyle name="40% - Accent3 2 3 8 2 2" xfId="17403"/>
    <cellStyle name="40% - Accent3 2 3 8 2 3" xfId="53421"/>
    <cellStyle name="40% - Accent3 2 3 8 3" xfId="17404"/>
    <cellStyle name="40% - Accent3 2 3 8 4" xfId="17405"/>
    <cellStyle name="40% - Accent3 2 3 9" xfId="17406"/>
    <cellStyle name="40% - Accent3 2 3 9 2" xfId="17407"/>
    <cellStyle name="40% - Accent3 2 3 9 3" xfId="53422"/>
    <cellStyle name="40% - Accent3 2 4" xfId="17408"/>
    <cellStyle name="40% - Accent3 2 4 10" xfId="17409"/>
    <cellStyle name="40% - Accent3 2 4 2" xfId="17410"/>
    <cellStyle name="40% - Accent3 2 4 2 2" xfId="17411"/>
    <cellStyle name="40% - Accent3 2 4 2 2 2" xfId="17412"/>
    <cellStyle name="40% - Accent3 2 4 2 2 2 2" xfId="17413"/>
    <cellStyle name="40% - Accent3 2 4 2 2 2 2 2" xfId="17414"/>
    <cellStyle name="40% - Accent3 2 4 2 2 2 2 2 2" xfId="17415"/>
    <cellStyle name="40% - Accent3 2 4 2 2 2 2 2 3" xfId="53423"/>
    <cellStyle name="40% - Accent3 2 4 2 2 2 2 3" xfId="17416"/>
    <cellStyle name="40% - Accent3 2 4 2 2 2 2 4" xfId="17417"/>
    <cellStyle name="40% - Accent3 2 4 2 2 2 3" xfId="17418"/>
    <cellStyle name="40% - Accent3 2 4 2 2 2 3 2" xfId="17419"/>
    <cellStyle name="40% - Accent3 2 4 2 2 2 3 2 2" xfId="17420"/>
    <cellStyle name="40% - Accent3 2 4 2 2 2 3 2 3" xfId="53424"/>
    <cellStyle name="40% - Accent3 2 4 2 2 2 3 3" xfId="17421"/>
    <cellStyle name="40% - Accent3 2 4 2 2 2 3 4" xfId="17422"/>
    <cellStyle name="40% - Accent3 2 4 2 2 2 4" xfId="17423"/>
    <cellStyle name="40% - Accent3 2 4 2 2 2 4 2" xfId="17424"/>
    <cellStyle name="40% - Accent3 2 4 2 2 2 4 3" xfId="53425"/>
    <cellStyle name="40% - Accent3 2 4 2 2 2 5" xfId="17425"/>
    <cellStyle name="40% - Accent3 2 4 2 2 2 6" xfId="17426"/>
    <cellStyle name="40% - Accent3 2 4 2 2 3" xfId="17427"/>
    <cellStyle name="40% - Accent3 2 4 2 2 3 2" xfId="17428"/>
    <cellStyle name="40% - Accent3 2 4 2 2 3 2 2" xfId="17429"/>
    <cellStyle name="40% - Accent3 2 4 2 2 3 2 3" xfId="53426"/>
    <cellStyle name="40% - Accent3 2 4 2 2 3 3" xfId="17430"/>
    <cellStyle name="40% - Accent3 2 4 2 2 3 4" xfId="17431"/>
    <cellStyle name="40% - Accent3 2 4 2 2 4" xfId="17432"/>
    <cellStyle name="40% - Accent3 2 4 2 2 4 2" xfId="17433"/>
    <cellStyle name="40% - Accent3 2 4 2 2 4 2 2" xfId="17434"/>
    <cellStyle name="40% - Accent3 2 4 2 2 4 2 3" xfId="53427"/>
    <cellStyle name="40% - Accent3 2 4 2 2 4 3" xfId="17435"/>
    <cellStyle name="40% - Accent3 2 4 2 2 4 4" xfId="17436"/>
    <cellStyle name="40% - Accent3 2 4 2 2 5" xfId="17437"/>
    <cellStyle name="40% - Accent3 2 4 2 2 5 2" xfId="17438"/>
    <cellStyle name="40% - Accent3 2 4 2 2 5 3" xfId="53428"/>
    <cellStyle name="40% - Accent3 2 4 2 2 6" xfId="17439"/>
    <cellStyle name="40% - Accent3 2 4 2 2 7" xfId="17440"/>
    <cellStyle name="40% - Accent3 2 4 2 3" xfId="17441"/>
    <cellStyle name="40% - Accent3 2 4 2 3 2" xfId="17442"/>
    <cellStyle name="40% - Accent3 2 4 2 3 2 2" xfId="17443"/>
    <cellStyle name="40% - Accent3 2 4 2 3 2 2 2" xfId="17444"/>
    <cellStyle name="40% - Accent3 2 4 2 3 2 2 3" xfId="53429"/>
    <cellStyle name="40% - Accent3 2 4 2 3 2 3" xfId="17445"/>
    <cellStyle name="40% - Accent3 2 4 2 3 2 4" xfId="17446"/>
    <cellStyle name="40% - Accent3 2 4 2 3 3" xfId="17447"/>
    <cellStyle name="40% - Accent3 2 4 2 3 3 2" xfId="17448"/>
    <cellStyle name="40% - Accent3 2 4 2 3 3 2 2" xfId="17449"/>
    <cellStyle name="40% - Accent3 2 4 2 3 3 2 3" xfId="53430"/>
    <cellStyle name="40% - Accent3 2 4 2 3 3 3" xfId="17450"/>
    <cellStyle name="40% - Accent3 2 4 2 3 3 4" xfId="17451"/>
    <cellStyle name="40% - Accent3 2 4 2 3 4" xfId="17452"/>
    <cellStyle name="40% - Accent3 2 4 2 3 4 2" xfId="17453"/>
    <cellStyle name="40% - Accent3 2 4 2 3 4 3" xfId="53431"/>
    <cellStyle name="40% - Accent3 2 4 2 3 5" xfId="17454"/>
    <cellStyle name="40% - Accent3 2 4 2 3 6" xfId="17455"/>
    <cellStyle name="40% - Accent3 2 4 2 4" xfId="17456"/>
    <cellStyle name="40% - Accent3 2 4 2 4 2" xfId="17457"/>
    <cellStyle name="40% - Accent3 2 4 2 4 2 2" xfId="17458"/>
    <cellStyle name="40% - Accent3 2 4 2 4 2 3" xfId="53432"/>
    <cellStyle name="40% - Accent3 2 4 2 4 3" xfId="17459"/>
    <cellStyle name="40% - Accent3 2 4 2 4 4" xfId="17460"/>
    <cellStyle name="40% - Accent3 2 4 2 5" xfId="17461"/>
    <cellStyle name="40% - Accent3 2 4 2 5 2" xfId="17462"/>
    <cellStyle name="40% - Accent3 2 4 2 5 2 2" xfId="17463"/>
    <cellStyle name="40% - Accent3 2 4 2 5 2 3" xfId="53433"/>
    <cellStyle name="40% - Accent3 2 4 2 5 3" xfId="17464"/>
    <cellStyle name="40% - Accent3 2 4 2 5 4" xfId="17465"/>
    <cellStyle name="40% - Accent3 2 4 2 6" xfId="17466"/>
    <cellStyle name="40% - Accent3 2 4 2 6 2" xfId="17467"/>
    <cellStyle name="40% - Accent3 2 4 2 6 3" xfId="53434"/>
    <cellStyle name="40% - Accent3 2 4 2 7" xfId="17468"/>
    <cellStyle name="40% - Accent3 2 4 2 8" xfId="17469"/>
    <cellStyle name="40% - Accent3 2 4 3" xfId="17470"/>
    <cellStyle name="40% - Accent3 2 4 3 2" xfId="17471"/>
    <cellStyle name="40% - Accent3 2 4 3 2 2" xfId="17472"/>
    <cellStyle name="40% - Accent3 2 4 3 2 2 2" xfId="17473"/>
    <cellStyle name="40% - Accent3 2 4 3 2 2 2 2" xfId="17474"/>
    <cellStyle name="40% - Accent3 2 4 3 2 2 2 3" xfId="53435"/>
    <cellStyle name="40% - Accent3 2 4 3 2 2 3" xfId="17475"/>
    <cellStyle name="40% - Accent3 2 4 3 2 2 4" xfId="17476"/>
    <cellStyle name="40% - Accent3 2 4 3 2 3" xfId="17477"/>
    <cellStyle name="40% - Accent3 2 4 3 2 3 2" xfId="17478"/>
    <cellStyle name="40% - Accent3 2 4 3 2 3 2 2" xfId="17479"/>
    <cellStyle name="40% - Accent3 2 4 3 2 3 2 3" xfId="53436"/>
    <cellStyle name="40% - Accent3 2 4 3 2 3 3" xfId="17480"/>
    <cellStyle name="40% - Accent3 2 4 3 2 3 4" xfId="17481"/>
    <cellStyle name="40% - Accent3 2 4 3 2 4" xfId="17482"/>
    <cellStyle name="40% - Accent3 2 4 3 2 4 2" xfId="17483"/>
    <cellStyle name="40% - Accent3 2 4 3 2 4 3" xfId="53437"/>
    <cellStyle name="40% - Accent3 2 4 3 2 5" xfId="17484"/>
    <cellStyle name="40% - Accent3 2 4 3 2 6" xfId="17485"/>
    <cellStyle name="40% - Accent3 2 4 3 3" xfId="17486"/>
    <cellStyle name="40% - Accent3 2 4 3 3 2" xfId="17487"/>
    <cellStyle name="40% - Accent3 2 4 3 3 2 2" xfId="17488"/>
    <cellStyle name="40% - Accent3 2 4 3 3 2 3" xfId="53438"/>
    <cellStyle name="40% - Accent3 2 4 3 3 3" xfId="17489"/>
    <cellStyle name="40% - Accent3 2 4 3 3 4" xfId="17490"/>
    <cellStyle name="40% - Accent3 2 4 3 4" xfId="17491"/>
    <cellStyle name="40% - Accent3 2 4 3 4 2" xfId="17492"/>
    <cellStyle name="40% - Accent3 2 4 3 4 2 2" xfId="17493"/>
    <cellStyle name="40% - Accent3 2 4 3 4 2 3" xfId="53439"/>
    <cellStyle name="40% - Accent3 2 4 3 4 3" xfId="17494"/>
    <cellStyle name="40% - Accent3 2 4 3 4 4" xfId="17495"/>
    <cellStyle name="40% - Accent3 2 4 3 5" xfId="17496"/>
    <cellStyle name="40% - Accent3 2 4 3 5 2" xfId="17497"/>
    <cellStyle name="40% - Accent3 2 4 3 5 3" xfId="53440"/>
    <cellStyle name="40% - Accent3 2 4 3 6" xfId="17498"/>
    <cellStyle name="40% - Accent3 2 4 3 7" xfId="17499"/>
    <cellStyle name="40% - Accent3 2 4 4" xfId="17500"/>
    <cellStyle name="40% - Accent3 2 4 4 2" xfId="17501"/>
    <cellStyle name="40% - Accent3 2 4 4 2 2" xfId="17502"/>
    <cellStyle name="40% - Accent3 2 4 4 2 2 2" xfId="17503"/>
    <cellStyle name="40% - Accent3 2 4 4 2 2 3" xfId="53441"/>
    <cellStyle name="40% - Accent3 2 4 4 2 3" xfId="17504"/>
    <cellStyle name="40% - Accent3 2 4 4 2 4" xfId="17505"/>
    <cellStyle name="40% - Accent3 2 4 4 3" xfId="17506"/>
    <cellStyle name="40% - Accent3 2 4 4 3 2" xfId="17507"/>
    <cellStyle name="40% - Accent3 2 4 4 3 2 2" xfId="17508"/>
    <cellStyle name="40% - Accent3 2 4 4 3 2 3" xfId="53442"/>
    <cellStyle name="40% - Accent3 2 4 4 3 3" xfId="17509"/>
    <cellStyle name="40% - Accent3 2 4 4 3 4" xfId="17510"/>
    <cellStyle name="40% - Accent3 2 4 4 4" xfId="17511"/>
    <cellStyle name="40% - Accent3 2 4 4 4 2" xfId="17512"/>
    <cellStyle name="40% - Accent3 2 4 4 4 3" xfId="53443"/>
    <cellStyle name="40% - Accent3 2 4 4 5" xfId="17513"/>
    <cellStyle name="40% - Accent3 2 4 4 6" xfId="17514"/>
    <cellStyle name="40% - Accent3 2 4 5" xfId="17515"/>
    <cellStyle name="40% - Accent3 2 4 5 2" xfId="17516"/>
    <cellStyle name="40% - Accent3 2 4 5 2 2" xfId="17517"/>
    <cellStyle name="40% - Accent3 2 4 5 2 2 2" xfId="17518"/>
    <cellStyle name="40% - Accent3 2 4 5 2 2 3" xfId="53444"/>
    <cellStyle name="40% - Accent3 2 4 5 2 3" xfId="17519"/>
    <cellStyle name="40% - Accent3 2 4 5 2 4" xfId="17520"/>
    <cellStyle name="40% - Accent3 2 4 5 3" xfId="17521"/>
    <cellStyle name="40% - Accent3 2 4 5 3 2" xfId="17522"/>
    <cellStyle name="40% - Accent3 2 4 5 3 3" xfId="53445"/>
    <cellStyle name="40% - Accent3 2 4 5 4" xfId="17523"/>
    <cellStyle name="40% - Accent3 2 4 5 5" xfId="17524"/>
    <cellStyle name="40% - Accent3 2 4 6" xfId="17525"/>
    <cellStyle name="40% - Accent3 2 4 6 2" xfId="17526"/>
    <cellStyle name="40% - Accent3 2 4 6 2 2" xfId="17527"/>
    <cellStyle name="40% - Accent3 2 4 6 2 3" xfId="53446"/>
    <cellStyle name="40% - Accent3 2 4 6 3" xfId="17528"/>
    <cellStyle name="40% - Accent3 2 4 6 4" xfId="17529"/>
    <cellStyle name="40% - Accent3 2 4 7" xfId="17530"/>
    <cellStyle name="40% - Accent3 2 4 7 2" xfId="17531"/>
    <cellStyle name="40% - Accent3 2 4 7 2 2" xfId="17532"/>
    <cellStyle name="40% - Accent3 2 4 7 2 3" xfId="53447"/>
    <cellStyle name="40% - Accent3 2 4 7 3" xfId="17533"/>
    <cellStyle name="40% - Accent3 2 4 7 4" xfId="17534"/>
    <cellStyle name="40% - Accent3 2 4 8" xfId="17535"/>
    <cellStyle name="40% - Accent3 2 4 8 2" xfId="17536"/>
    <cellStyle name="40% - Accent3 2 4 8 3" xfId="53448"/>
    <cellStyle name="40% - Accent3 2 4 9" xfId="17537"/>
    <cellStyle name="40% - Accent3 2 5" xfId="17538"/>
    <cellStyle name="40% - Accent3 2 5 10" xfId="17539"/>
    <cellStyle name="40% - Accent3 2 5 2" xfId="17540"/>
    <cellStyle name="40% - Accent3 2 5 2 2" xfId="17541"/>
    <cellStyle name="40% - Accent3 2 5 2 2 2" xfId="17542"/>
    <cellStyle name="40% - Accent3 2 5 2 2 2 2" xfId="17543"/>
    <cellStyle name="40% - Accent3 2 5 2 2 2 2 2" xfId="17544"/>
    <cellStyle name="40% - Accent3 2 5 2 2 2 2 2 2" xfId="17545"/>
    <cellStyle name="40% - Accent3 2 5 2 2 2 2 2 3" xfId="53449"/>
    <cellStyle name="40% - Accent3 2 5 2 2 2 2 3" xfId="17546"/>
    <cellStyle name="40% - Accent3 2 5 2 2 2 2 4" xfId="17547"/>
    <cellStyle name="40% - Accent3 2 5 2 2 2 3" xfId="17548"/>
    <cellStyle name="40% - Accent3 2 5 2 2 2 3 2" xfId="17549"/>
    <cellStyle name="40% - Accent3 2 5 2 2 2 3 2 2" xfId="17550"/>
    <cellStyle name="40% - Accent3 2 5 2 2 2 3 2 3" xfId="53450"/>
    <cellStyle name="40% - Accent3 2 5 2 2 2 3 3" xfId="17551"/>
    <cellStyle name="40% - Accent3 2 5 2 2 2 3 4" xfId="17552"/>
    <cellStyle name="40% - Accent3 2 5 2 2 2 4" xfId="17553"/>
    <cellStyle name="40% - Accent3 2 5 2 2 2 4 2" xfId="17554"/>
    <cellStyle name="40% - Accent3 2 5 2 2 2 4 3" xfId="53451"/>
    <cellStyle name="40% - Accent3 2 5 2 2 2 5" xfId="17555"/>
    <cellStyle name="40% - Accent3 2 5 2 2 2 6" xfId="17556"/>
    <cellStyle name="40% - Accent3 2 5 2 2 3" xfId="17557"/>
    <cellStyle name="40% - Accent3 2 5 2 2 3 2" xfId="17558"/>
    <cellStyle name="40% - Accent3 2 5 2 2 3 2 2" xfId="17559"/>
    <cellStyle name="40% - Accent3 2 5 2 2 3 2 3" xfId="53452"/>
    <cellStyle name="40% - Accent3 2 5 2 2 3 3" xfId="17560"/>
    <cellStyle name="40% - Accent3 2 5 2 2 3 4" xfId="17561"/>
    <cellStyle name="40% - Accent3 2 5 2 2 4" xfId="17562"/>
    <cellStyle name="40% - Accent3 2 5 2 2 4 2" xfId="17563"/>
    <cellStyle name="40% - Accent3 2 5 2 2 4 2 2" xfId="17564"/>
    <cellStyle name="40% - Accent3 2 5 2 2 4 2 3" xfId="53453"/>
    <cellStyle name="40% - Accent3 2 5 2 2 4 3" xfId="17565"/>
    <cellStyle name="40% - Accent3 2 5 2 2 4 4" xfId="17566"/>
    <cellStyle name="40% - Accent3 2 5 2 2 5" xfId="17567"/>
    <cellStyle name="40% - Accent3 2 5 2 2 5 2" xfId="17568"/>
    <cellStyle name="40% - Accent3 2 5 2 2 5 3" xfId="53454"/>
    <cellStyle name="40% - Accent3 2 5 2 2 6" xfId="17569"/>
    <cellStyle name="40% - Accent3 2 5 2 2 7" xfId="17570"/>
    <cellStyle name="40% - Accent3 2 5 2 3" xfId="17571"/>
    <cellStyle name="40% - Accent3 2 5 2 3 2" xfId="17572"/>
    <cellStyle name="40% - Accent3 2 5 2 3 2 2" xfId="17573"/>
    <cellStyle name="40% - Accent3 2 5 2 3 2 2 2" xfId="17574"/>
    <cellStyle name="40% - Accent3 2 5 2 3 2 2 3" xfId="53455"/>
    <cellStyle name="40% - Accent3 2 5 2 3 2 3" xfId="17575"/>
    <cellStyle name="40% - Accent3 2 5 2 3 2 4" xfId="17576"/>
    <cellStyle name="40% - Accent3 2 5 2 3 3" xfId="17577"/>
    <cellStyle name="40% - Accent3 2 5 2 3 3 2" xfId="17578"/>
    <cellStyle name="40% - Accent3 2 5 2 3 3 2 2" xfId="17579"/>
    <cellStyle name="40% - Accent3 2 5 2 3 3 2 3" xfId="53456"/>
    <cellStyle name="40% - Accent3 2 5 2 3 3 3" xfId="17580"/>
    <cellStyle name="40% - Accent3 2 5 2 3 3 4" xfId="17581"/>
    <cellStyle name="40% - Accent3 2 5 2 3 4" xfId="17582"/>
    <cellStyle name="40% - Accent3 2 5 2 3 4 2" xfId="17583"/>
    <cellStyle name="40% - Accent3 2 5 2 3 4 3" xfId="53457"/>
    <cellStyle name="40% - Accent3 2 5 2 3 5" xfId="17584"/>
    <cellStyle name="40% - Accent3 2 5 2 3 6" xfId="17585"/>
    <cellStyle name="40% - Accent3 2 5 2 4" xfId="17586"/>
    <cellStyle name="40% - Accent3 2 5 2 4 2" xfId="17587"/>
    <cellStyle name="40% - Accent3 2 5 2 4 2 2" xfId="17588"/>
    <cellStyle name="40% - Accent3 2 5 2 4 2 3" xfId="53458"/>
    <cellStyle name="40% - Accent3 2 5 2 4 3" xfId="17589"/>
    <cellStyle name="40% - Accent3 2 5 2 4 4" xfId="17590"/>
    <cellStyle name="40% - Accent3 2 5 2 5" xfId="17591"/>
    <cellStyle name="40% - Accent3 2 5 2 5 2" xfId="17592"/>
    <cellStyle name="40% - Accent3 2 5 2 5 2 2" xfId="17593"/>
    <cellStyle name="40% - Accent3 2 5 2 5 2 3" xfId="53459"/>
    <cellStyle name="40% - Accent3 2 5 2 5 3" xfId="17594"/>
    <cellStyle name="40% - Accent3 2 5 2 5 4" xfId="17595"/>
    <cellStyle name="40% - Accent3 2 5 2 6" xfId="17596"/>
    <cellStyle name="40% - Accent3 2 5 2 6 2" xfId="17597"/>
    <cellStyle name="40% - Accent3 2 5 2 6 3" xfId="53460"/>
    <cellStyle name="40% - Accent3 2 5 2 7" xfId="17598"/>
    <cellStyle name="40% - Accent3 2 5 2 8" xfId="17599"/>
    <cellStyle name="40% - Accent3 2 5 3" xfId="17600"/>
    <cellStyle name="40% - Accent3 2 5 3 2" xfId="17601"/>
    <cellStyle name="40% - Accent3 2 5 3 2 2" xfId="17602"/>
    <cellStyle name="40% - Accent3 2 5 3 2 2 2" xfId="17603"/>
    <cellStyle name="40% - Accent3 2 5 3 2 2 2 2" xfId="17604"/>
    <cellStyle name="40% - Accent3 2 5 3 2 2 2 3" xfId="53461"/>
    <cellStyle name="40% - Accent3 2 5 3 2 2 3" xfId="17605"/>
    <cellStyle name="40% - Accent3 2 5 3 2 2 4" xfId="17606"/>
    <cellStyle name="40% - Accent3 2 5 3 2 3" xfId="17607"/>
    <cellStyle name="40% - Accent3 2 5 3 2 3 2" xfId="17608"/>
    <cellStyle name="40% - Accent3 2 5 3 2 3 2 2" xfId="17609"/>
    <cellStyle name="40% - Accent3 2 5 3 2 3 2 3" xfId="53462"/>
    <cellStyle name="40% - Accent3 2 5 3 2 3 3" xfId="17610"/>
    <cellStyle name="40% - Accent3 2 5 3 2 3 4" xfId="17611"/>
    <cellStyle name="40% - Accent3 2 5 3 2 4" xfId="17612"/>
    <cellStyle name="40% - Accent3 2 5 3 2 4 2" xfId="17613"/>
    <cellStyle name="40% - Accent3 2 5 3 2 4 3" xfId="53463"/>
    <cellStyle name="40% - Accent3 2 5 3 2 5" xfId="17614"/>
    <cellStyle name="40% - Accent3 2 5 3 2 6" xfId="17615"/>
    <cellStyle name="40% - Accent3 2 5 3 3" xfId="17616"/>
    <cellStyle name="40% - Accent3 2 5 3 3 2" xfId="17617"/>
    <cellStyle name="40% - Accent3 2 5 3 3 2 2" xfId="17618"/>
    <cellStyle name="40% - Accent3 2 5 3 3 2 3" xfId="53464"/>
    <cellStyle name="40% - Accent3 2 5 3 3 3" xfId="17619"/>
    <cellStyle name="40% - Accent3 2 5 3 3 4" xfId="17620"/>
    <cellStyle name="40% - Accent3 2 5 3 4" xfId="17621"/>
    <cellStyle name="40% - Accent3 2 5 3 4 2" xfId="17622"/>
    <cellStyle name="40% - Accent3 2 5 3 4 2 2" xfId="17623"/>
    <cellStyle name="40% - Accent3 2 5 3 4 2 3" xfId="53465"/>
    <cellStyle name="40% - Accent3 2 5 3 4 3" xfId="17624"/>
    <cellStyle name="40% - Accent3 2 5 3 4 4" xfId="17625"/>
    <cellStyle name="40% - Accent3 2 5 3 5" xfId="17626"/>
    <cellStyle name="40% - Accent3 2 5 3 5 2" xfId="17627"/>
    <cellStyle name="40% - Accent3 2 5 3 5 3" xfId="53466"/>
    <cellStyle name="40% - Accent3 2 5 3 6" xfId="17628"/>
    <cellStyle name="40% - Accent3 2 5 3 7" xfId="17629"/>
    <cellStyle name="40% - Accent3 2 5 4" xfId="17630"/>
    <cellStyle name="40% - Accent3 2 5 4 2" xfId="17631"/>
    <cellStyle name="40% - Accent3 2 5 4 2 2" xfId="17632"/>
    <cellStyle name="40% - Accent3 2 5 4 2 2 2" xfId="17633"/>
    <cellStyle name="40% - Accent3 2 5 4 2 2 3" xfId="53467"/>
    <cellStyle name="40% - Accent3 2 5 4 2 3" xfId="17634"/>
    <cellStyle name="40% - Accent3 2 5 4 2 4" xfId="17635"/>
    <cellStyle name="40% - Accent3 2 5 4 3" xfId="17636"/>
    <cellStyle name="40% - Accent3 2 5 4 3 2" xfId="17637"/>
    <cellStyle name="40% - Accent3 2 5 4 3 2 2" xfId="17638"/>
    <cellStyle name="40% - Accent3 2 5 4 3 2 3" xfId="53468"/>
    <cellStyle name="40% - Accent3 2 5 4 3 3" xfId="17639"/>
    <cellStyle name="40% - Accent3 2 5 4 3 4" xfId="17640"/>
    <cellStyle name="40% - Accent3 2 5 4 4" xfId="17641"/>
    <cellStyle name="40% - Accent3 2 5 4 4 2" xfId="17642"/>
    <cellStyle name="40% - Accent3 2 5 4 4 3" xfId="53469"/>
    <cellStyle name="40% - Accent3 2 5 4 5" xfId="17643"/>
    <cellStyle name="40% - Accent3 2 5 4 6" xfId="17644"/>
    <cellStyle name="40% - Accent3 2 5 5" xfId="17645"/>
    <cellStyle name="40% - Accent3 2 5 5 2" xfId="17646"/>
    <cellStyle name="40% - Accent3 2 5 5 2 2" xfId="17647"/>
    <cellStyle name="40% - Accent3 2 5 5 2 2 2" xfId="17648"/>
    <cellStyle name="40% - Accent3 2 5 5 2 2 3" xfId="53470"/>
    <cellStyle name="40% - Accent3 2 5 5 2 3" xfId="17649"/>
    <cellStyle name="40% - Accent3 2 5 5 2 4" xfId="17650"/>
    <cellStyle name="40% - Accent3 2 5 5 3" xfId="17651"/>
    <cellStyle name="40% - Accent3 2 5 5 3 2" xfId="17652"/>
    <cellStyle name="40% - Accent3 2 5 5 3 3" xfId="53471"/>
    <cellStyle name="40% - Accent3 2 5 5 4" xfId="17653"/>
    <cellStyle name="40% - Accent3 2 5 5 5" xfId="17654"/>
    <cellStyle name="40% - Accent3 2 5 6" xfId="17655"/>
    <cellStyle name="40% - Accent3 2 5 6 2" xfId="17656"/>
    <cellStyle name="40% - Accent3 2 5 6 2 2" xfId="17657"/>
    <cellStyle name="40% - Accent3 2 5 6 2 3" xfId="53472"/>
    <cellStyle name="40% - Accent3 2 5 6 3" xfId="17658"/>
    <cellStyle name="40% - Accent3 2 5 6 4" xfId="17659"/>
    <cellStyle name="40% - Accent3 2 5 7" xfId="17660"/>
    <cellStyle name="40% - Accent3 2 5 7 2" xfId="17661"/>
    <cellStyle name="40% - Accent3 2 5 7 2 2" xfId="17662"/>
    <cellStyle name="40% - Accent3 2 5 7 2 3" xfId="53473"/>
    <cellStyle name="40% - Accent3 2 5 7 3" xfId="17663"/>
    <cellStyle name="40% - Accent3 2 5 7 4" xfId="17664"/>
    <cellStyle name="40% - Accent3 2 5 8" xfId="17665"/>
    <cellStyle name="40% - Accent3 2 5 8 2" xfId="17666"/>
    <cellStyle name="40% - Accent3 2 5 8 3" xfId="53474"/>
    <cellStyle name="40% - Accent3 2 5 9" xfId="17667"/>
    <cellStyle name="40% - Accent3 2 6" xfId="17668"/>
    <cellStyle name="40% - Accent3 2 6 10" xfId="17669"/>
    <cellStyle name="40% - Accent3 2 6 2" xfId="17670"/>
    <cellStyle name="40% - Accent3 2 6 2 2" xfId="17671"/>
    <cellStyle name="40% - Accent3 2 6 2 2 2" xfId="17672"/>
    <cellStyle name="40% - Accent3 2 6 2 2 2 2" xfId="17673"/>
    <cellStyle name="40% - Accent3 2 6 2 2 2 2 2" xfId="17674"/>
    <cellStyle name="40% - Accent3 2 6 2 2 2 2 2 2" xfId="17675"/>
    <cellStyle name="40% - Accent3 2 6 2 2 2 2 2 3" xfId="53475"/>
    <cellStyle name="40% - Accent3 2 6 2 2 2 2 3" xfId="17676"/>
    <cellStyle name="40% - Accent3 2 6 2 2 2 2 4" xfId="17677"/>
    <cellStyle name="40% - Accent3 2 6 2 2 2 3" xfId="17678"/>
    <cellStyle name="40% - Accent3 2 6 2 2 2 3 2" xfId="17679"/>
    <cellStyle name="40% - Accent3 2 6 2 2 2 3 2 2" xfId="17680"/>
    <cellStyle name="40% - Accent3 2 6 2 2 2 3 2 3" xfId="53476"/>
    <cellStyle name="40% - Accent3 2 6 2 2 2 3 3" xfId="17681"/>
    <cellStyle name="40% - Accent3 2 6 2 2 2 3 4" xfId="17682"/>
    <cellStyle name="40% - Accent3 2 6 2 2 2 4" xfId="17683"/>
    <cellStyle name="40% - Accent3 2 6 2 2 2 4 2" xfId="17684"/>
    <cellStyle name="40% - Accent3 2 6 2 2 2 4 3" xfId="53477"/>
    <cellStyle name="40% - Accent3 2 6 2 2 2 5" xfId="17685"/>
    <cellStyle name="40% - Accent3 2 6 2 2 2 6" xfId="17686"/>
    <cellStyle name="40% - Accent3 2 6 2 2 3" xfId="17687"/>
    <cellStyle name="40% - Accent3 2 6 2 2 3 2" xfId="17688"/>
    <cellStyle name="40% - Accent3 2 6 2 2 3 2 2" xfId="17689"/>
    <cellStyle name="40% - Accent3 2 6 2 2 3 2 3" xfId="53478"/>
    <cellStyle name="40% - Accent3 2 6 2 2 3 3" xfId="17690"/>
    <cellStyle name="40% - Accent3 2 6 2 2 3 4" xfId="17691"/>
    <cellStyle name="40% - Accent3 2 6 2 2 4" xfId="17692"/>
    <cellStyle name="40% - Accent3 2 6 2 2 4 2" xfId="17693"/>
    <cellStyle name="40% - Accent3 2 6 2 2 4 2 2" xfId="17694"/>
    <cellStyle name="40% - Accent3 2 6 2 2 4 2 3" xfId="53479"/>
    <cellStyle name="40% - Accent3 2 6 2 2 4 3" xfId="17695"/>
    <cellStyle name="40% - Accent3 2 6 2 2 4 4" xfId="17696"/>
    <cellStyle name="40% - Accent3 2 6 2 2 5" xfId="17697"/>
    <cellStyle name="40% - Accent3 2 6 2 2 5 2" xfId="17698"/>
    <cellStyle name="40% - Accent3 2 6 2 2 5 3" xfId="53480"/>
    <cellStyle name="40% - Accent3 2 6 2 2 6" xfId="17699"/>
    <cellStyle name="40% - Accent3 2 6 2 2 7" xfId="17700"/>
    <cellStyle name="40% - Accent3 2 6 2 3" xfId="17701"/>
    <cellStyle name="40% - Accent3 2 6 2 3 2" xfId="17702"/>
    <cellStyle name="40% - Accent3 2 6 2 3 2 2" xfId="17703"/>
    <cellStyle name="40% - Accent3 2 6 2 3 2 2 2" xfId="17704"/>
    <cellStyle name="40% - Accent3 2 6 2 3 2 2 3" xfId="53481"/>
    <cellStyle name="40% - Accent3 2 6 2 3 2 3" xfId="17705"/>
    <cellStyle name="40% - Accent3 2 6 2 3 2 4" xfId="17706"/>
    <cellStyle name="40% - Accent3 2 6 2 3 3" xfId="17707"/>
    <cellStyle name="40% - Accent3 2 6 2 3 3 2" xfId="17708"/>
    <cellStyle name="40% - Accent3 2 6 2 3 3 2 2" xfId="17709"/>
    <cellStyle name="40% - Accent3 2 6 2 3 3 2 3" xfId="53482"/>
    <cellStyle name="40% - Accent3 2 6 2 3 3 3" xfId="17710"/>
    <cellStyle name="40% - Accent3 2 6 2 3 3 4" xfId="17711"/>
    <cellStyle name="40% - Accent3 2 6 2 3 4" xfId="17712"/>
    <cellStyle name="40% - Accent3 2 6 2 3 4 2" xfId="17713"/>
    <cellStyle name="40% - Accent3 2 6 2 3 4 3" xfId="53483"/>
    <cellStyle name="40% - Accent3 2 6 2 3 5" xfId="17714"/>
    <cellStyle name="40% - Accent3 2 6 2 3 6" xfId="17715"/>
    <cellStyle name="40% - Accent3 2 6 2 4" xfId="17716"/>
    <cellStyle name="40% - Accent3 2 6 2 4 2" xfId="17717"/>
    <cellStyle name="40% - Accent3 2 6 2 4 2 2" xfId="17718"/>
    <cellStyle name="40% - Accent3 2 6 2 4 2 3" xfId="53484"/>
    <cellStyle name="40% - Accent3 2 6 2 4 3" xfId="17719"/>
    <cellStyle name="40% - Accent3 2 6 2 4 4" xfId="17720"/>
    <cellStyle name="40% - Accent3 2 6 2 5" xfId="17721"/>
    <cellStyle name="40% - Accent3 2 6 2 5 2" xfId="17722"/>
    <cellStyle name="40% - Accent3 2 6 2 5 2 2" xfId="17723"/>
    <cellStyle name="40% - Accent3 2 6 2 5 2 3" xfId="53485"/>
    <cellStyle name="40% - Accent3 2 6 2 5 3" xfId="17724"/>
    <cellStyle name="40% - Accent3 2 6 2 5 4" xfId="17725"/>
    <cellStyle name="40% - Accent3 2 6 2 6" xfId="17726"/>
    <cellStyle name="40% - Accent3 2 6 2 6 2" xfId="17727"/>
    <cellStyle name="40% - Accent3 2 6 2 6 3" xfId="53486"/>
    <cellStyle name="40% - Accent3 2 6 2 7" xfId="17728"/>
    <cellStyle name="40% - Accent3 2 6 2 8" xfId="17729"/>
    <cellStyle name="40% - Accent3 2 6 3" xfId="17730"/>
    <cellStyle name="40% - Accent3 2 6 3 2" xfId="17731"/>
    <cellStyle name="40% - Accent3 2 6 3 2 2" xfId="17732"/>
    <cellStyle name="40% - Accent3 2 6 3 2 2 2" xfId="17733"/>
    <cellStyle name="40% - Accent3 2 6 3 2 2 2 2" xfId="17734"/>
    <cellStyle name="40% - Accent3 2 6 3 2 2 2 3" xfId="53487"/>
    <cellStyle name="40% - Accent3 2 6 3 2 2 3" xfId="17735"/>
    <cellStyle name="40% - Accent3 2 6 3 2 2 4" xfId="17736"/>
    <cellStyle name="40% - Accent3 2 6 3 2 3" xfId="17737"/>
    <cellStyle name="40% - Accent3 2 6 3 2 3 2" xfId="17738"/>
    <cellStyle name="40% - Accent3 2 6 3 2 3 2 2" xfId="17739"/>
    <cellStyle name="40% - Accent3 2 6 3 2 3 2 3" xfId="53488"/>
    <cellStyle name="40% - Accent3 2 6 3 2 3 3" xfId="17740"/>
    <cellStyle name="40% - Accent3 2 6 3 2 3 4" xfId="17741"/>
    <cellStyle name="40% - Accent3 2 6 3 2 4" xfId="17742"/>
    <cellStyle name="40% - Accent3 2 6 3 2 4 2" xfId="17743"/>
    <cellStyle name="40% - Accent3 2 6 3 2 4 3" xfId="53489"/>
    <cellStyle name="40% - Accent3 2 6 3 2 5" xfId="17744"/>
    <cellStyle name="40% - Accent3 2 6 3 2 6" xfId="17745"/>
    <cellStyle name="40% - Accent3 2 6 3 3" xfId="17746"/>
    <cellStyle name="40% - Accent3 2 6 3 3 2" xfId="17747"/>
    <cellStyle name="40% - Accent3 2 6 3 3 2 2" xfId="17748"/>
    <cellStyle name="40% - Accent3 2 6 3 3 2 3" xfId="53490"/>
    <cellStyle name="40% - Accent3 2 6 3 3 3" xfId="17749"/>
    <cellStyle name="40% - Accent3 2 6 3 3 4" xfId="17750"/>
    <cellStyle name="40% - Accent3 2 6 3 4" xfId="17751"/>
    <cellStyle name="40% - Accent3 2 6 3 4 2" xfId="17752"/>
    <cellStyle name="40% - Accent3 2 6 3 4 2 2" xfId="17753"/>
    <cellStyle name="40% - Accent3 2 6 3 4 2 3" xfId="53491"/>
    <cellStyle name="40% - Accent3 2 6 3 4 3" xfId="17754"/>
    <cellStyle name="40% - Accent3 2 6 3 4 4" xfId="17755"/>
    <cellStyle name="40% - Accent3 2 6 3 5" xfId="17756"/>
    <cellStyle name="40% - Accent3 2 6 3 5 2" xfId="17757"/>
    <cellStyle name="40% - Accent3 2 6 3 5 3" xfId="53492"/>
    <cellStyle name="40% - Accent3 2 6 3 6" xfId="17758"/>
    <cellStyle name="40% - Accent3 2 6 3 7" xfId="17759"/>
    <cellStyle name="40% - Accent3 2 6 4" xfId="17760"/>
    <cellStyle name="40% - Accent3 2 6 4 2" xfId="17761"/>
    <cellStyle name="40% - Accent3 2 6 4 2 2" xfId="17762"/>
    <cellStyle name="40% - Accent3 2 6 4 2 2 2" xfId="17763"/>
    <cellStyle name="40% - Accent3 2 6 4 2 2 3" xfId="53493"/>
    <cellStyle name="40% - Accent3 2 6 4 2 3" xfId="17764"/>
    <cellStyle name="40% - Accent3 2 6 4 2 4" xfId="17765"/>
    <cellStyle name="40% - Accent3 2 6 4 3" xfId="17766"/>
    <cellStyle name="40% - Accent3 2 6 4 3 2" xfId="17767"/>
    <cellStyle name="40% - Accent3 2 6 4 3 2 2" xfId="17768"/>
    <cellStyle name="40% - Accent3 2 6 4 3 2 3" xfId="53494"/>
    <cellStyle name="40% - Accent3 2 6 4 3 3" xfId="17769"/>
    <cellStyle name="40% - Accent3 2 6 4 3 4" xfId="17770"/>
    <cellStyle name="40% - Accent3 2 6 4 4" xfId="17771"/>
    <cellStyle name="40% - Accent3 2 6 4 4 2" xfId="17772"/>
    <cellStyle name="40% - Accent3 2 6 4 4 3" xfId="53495"/>
    <cellStyle name="40% - Accent3 2 6 4 5" xfId="17773"/>
    <cellStyle name="40% - Accent3 2 6 4 6" xfId="17774"/>
    <cellStyle name="40% - Accent3 2 6 5" xfId="17775"/>
    <cellStyle name="40% - Accent3 2 6 5 2" xfId="17776"/>
    <cellStyle name="40% - Accent3 2 6 5 2 2" xfId="17777"/>
    <cellStyle name="40% - Accent3 2 6 5 2 2 2" xfId="17778"/>
    <cellStyle name="40% - Accent3 2 6 5 2 2 3" xfId="53496"/>
    <cellStyle name="40% - Accent3 2 6 5 2 3" xfId="17779"/>
    <cellStyle name="40% - Accent3 2 6 5 2 4" xfId="17780"/>
    <cellStyle name="40% - Accent3 2 6 5 3" xfId="17781"/>
    <cellStyle name="40% - Accent3 2 6 5 3 2" xfId="17782"/>
    <cellStyle name="40% - Accent3 2 6 5 3 3" xfId="53497"/>
    <cellStyle name="40% - Accent3 2 6 5 4" xfId="17783"/>
    <cellStyle name="40% - Accent3 2 6 5 5" xfId="17784"/>
    <cellStyle name="40% - Accent3 2 6 6" xfId="17785"/>
    <cellStyle name="40% - Accent3 2 6 6 2" xfId="17786"/>
    <cellStyle name="40% - Accent3 2 6 6 2 2" xfId="17787"/>
    <cellStyle name="40% - Accent3 2 6 6 2 3" xfId="53498"/>
    <cellStyle name="40% - Accent3 2 6 6 3" xfId="17788"/>
    <cellStyle name="40% - Accent3 2 6 6 4" xfId="17789"/>
    <cellStyle name="40% - Accent3 2 6 7" xfId="17790"/>
    <cellStyle name="40% - Accent3 2 6 7 2" xfId="17791"/>
    <cellStyle name="40% - Accent3 2 6 7 2 2" xfId="17792"/>
    <cellStyle name="40% - Accent3 2 6 7 2 3" xfId="53499"/>
    <cellStyle name="40% - Accent3 2 6 7 3" xfId="17793"/>
    <cellStyle name="40% - Accent3 2 6 7 4" xfId="17794"/>
    <cellStyle name="40% - Accent3 2 6 8" xfId="17795"/>
    <cellStyle name="40% - Accent3 2 6 8 2" xfId="17796"/>
    <cellStyle name="40% - Accent3 2 6 8 3" xfId="53500"/>
    <cellStyle name="40% - Accent3 2 6 9" xfId="17797"/>
    <cellStyle name="40% - Accent3 2 7" xfId="17798"/>
    <cellStyle name="40% - Accent3 2 7 2" xfId="17799"/>
    <cellStyle name="40% - Accent3 2 7 2 2" xfId="17800"/>
    <cellStyle name="40% - Accent3 2 7 2 2 2" xfId="17801"/>
    <cellStyle name="40% - Accent3 2 7 2 2 2 2" xfId="17802"/>
    <cellStyle name="40% - Accent3 2 7 2 2 2 2 2" xfId="17803"/>
    <cellStyle name="40% - Accent3 2 7 2 2 2 2 3" xfId="53501"/>
    <cellStyle name="40% - Accent3 2 7 2 2 2 3" xfId="17804"/>
    <cellStyle name="40% - Accent3 2 7 2 2 2 4" xfId="17805"/>
    <cellStyle name="40% - Accent3 2 7 2 2 3" xfId="17806"/>
    <cellStyle name="40% - Accent3 2 7 2 2 3 2" xfId="17807"/>
    <cellStyle name="40% - Accent3 2 7 2 2 3 2 2" xfId="17808"/>
    <cellStyle name="40% - Accent3 2 7 2 2 3 2 3" xfId="53502"/>
    <cellStyle name="40% - Accent3 2 7 2 2 3 3" xfId="17809"/>
    <cellStyle name="40% - Accent3 2 7 2 2 3 4" xfId="17810"/>
    <cellStyle name="40% - Accent3 2 7 2 2 4" xfId="17811"/>
    <cellStyle name="40% - Accent3 2 7 2 2 4 2" xfId="17812"/>
    <cellStyle name="40% - Accent3 2 7 2 2 4 3" xfId="53503"/>
    <cellStyle name="40% - Accent3 2 7 2 2 5" xfId="17813"/>
    <cellStyle name="40% - Accent3 2 7 2 2 6" xfId="17814"/>
    <cellStyle name="40% - Accent3 2 7 2 3" xfId="17815"/>
    <cellStyle name="40% - Accent3 2 7 2 3 2" xfId="17816"/>
    <cellStyle name="40% - Accent3 2 7 2 3 2 2" xfId="17817"/>
    <cellStyle name="40% - Accent3 2 7 2 3 2 3" xfId="53504"/>
    <cellStyle name="40% - Accent3 2 7 2 3 3" xfId="17818"/>
    <cellStyle name="40% - Accent3 2 7 2 3 4" xfId="17819"/>
    <cellStyle name="40% - Accent3 2 7 2 4" xfId="17820"/>
    <cellStyle name="40% - Accent3 2 7 2 4 2" xfId="17821"/>
    <cellStyle name="40% - Accent3 2 7 2 4 2 2" xfId="17822"/>
    <cellStyle name="40% - Accent3 2 7 2 4 2 3" xfId="53505"/>
    <cellStyle name="40% - Accent3 2 7 2 4 3" xfId="17823"/>
    <cellStyle name="40% - Accent3 2 7 2 4 4" xfId="17824"/>
    <cellStyle name="40% - Accent3 2 7 2 5" xfId="17825"/>
    <cellStyle name="40% - Accent3 2 7 2 5 2" xfId="17826"/>
    <cellStyle name="40% - Accent3 2 7 2 5 3" xfId="53506"/>
    <cellStyle name="40% - Accent3 2 7 2 6" xfId="17827"/>
    <cellStyle name="40% - Accent3 2 7 2 7" xfId="17828"/>
    <cellStyle name="40% - Accent3 2 7 3" xfId="17829"/>
    <cellStyle name="40% - Accent3 2 7 3 2" xfId="17830"/>
    <cellStyle name="40% - Accent3 2 7 3 2 2" xfId="17831"/>
    <cellStyle name="40% - Accent3 2 7 3 2 2 2" xfId="17832"/>
    <cellStyle name="40% - Accent3 2 7 3 2 2 3" xfId="53507"/>
    <cellStyle name="40% - Accent3 2 7 3 2 3" xfId="17833"/>
    <cellStyle name="40% - Accent3 2 7 3 2 4" xfId="17834"/>
    <cellStyle name="40% - Accent3 2 7 3 3" xfId="17835"/>
    <cellStyle name="40% - Accent3 2 7 3 3 2" xfId="17836"/>
    <cellStyle name="40% - Accent3 2 7 3 3 2 2" xfId="17837"/>
    <cellStyle name="40% - Accent3 2 7 3 3 2 3" xfId="53508"/>
    <cellStyle name="40% - Accent3 2 7 3 3 3" xfId="17838"/>
    <cellStyle name="40% - Accent3 2 7 3 3 4" xfId="17839"/>
    <cellStyle name="40% - Accent3 2 7 3 4" xfId="17840"/>
    <cellStyle name="40% - Accent3 2 7 3 4 2" xfId="17841"/>
    <cellStyle name="40% - Accent3 2 7 3 4 3" xfId="53509"/>
    <cellStyle name="40% - Accent3 2 7 3 5" xfId="17842"/>
    <cellStyle name="40% - Accent3 2 7 3 6" xfId="17843"/>
    <cellStyle name="40% - Accent3 2 7 4" xfId="17844"/>
    <cellStyle name="40% - Accent3 2 7 4 2" xfId="17845"/>
    <cellStyle name="40% - Accent3 2 7 4 2 2" xfId="17846"/>
    <cellStyle name="40% - Accent3 2 7 4 2 3" xfId="53510"/>
    <cellStyle name="40% - Accent3 2 7 4 3" xfId="17847"/>
    <cellStyle name="40% - Accent3 2 7 4 4" xfId="17848"/>
    <cellStyle name="40% - Accent3 2 7 5" xfId="17849"/>
    <cellStyle name="40% - Accent3 2 7 5 2" xfId="17850"/>
    <cellStyle name="40% - Accent3 2 7 5 2 2" xfId="17851"/>
    <cellStyle name="40% - Accent3 2 7 5 2 3" xfId="53511"/>
    <cellStyle name="40% - Accent3 2 7 5 3" xfId="17852"/>
    <cellStyle name="40% - Accent3 2 7 5 4" xfId="17853"/>
    <cellStyle name="40% - Accent3 2 7 6" xfId="17854"/>
    <cellStyle name="40% - Accent3 2 7 6 2" xfId="17855"/>
    <cellStyle name="40% - Accent3 2 7 6 3" xfId="53512"/>
    <cellStyle name="40% - Accent3 2 7 7" xfId="17856"/>
    <cellStyle name="40% - Accent3 2 7 8" xfId="17857"/>
    <cellStyle name="40% - Accent3 2 8" xfId="17858"/>
    <cellStyle name="40% - Accent3 2 8 2" xfId="17859"/>
    <cellStyle name="40% - Accent3 2 8 2 2" xfId="17860"/>
    <cellStyle name="40% - Accent3 2 8 2 2 2" xfId="17861"/>
    <cellStyle name="40% - Accent3 2 8 2 2 2 2" xfId="17862"/>
    <cellStyle name="40% - Accent3 2 8 2 2 2 3" xfId="53513"/>
    <cellStyle name="40% - Accent3 2 8 2 2 3" xfId="17863"/>
    <cellStyle name="40% - Accent3 2 8 2 2 4" xfId="17864"/>
    <cellStyle name="40% - Accent3 2 8 2 3" xfId="17865"/>
    <cellStyle name="40% - Accent3 2 8 2 3 2" xfId="17866"/>
    <cellStyle name="40% - Accent3 2 8 2 3 2 2" xfId="17867"/>
    <cellStyle name="40% - Accent3 2 8 2 3 2 3" xfId="53514"/>
    <cellStyle name="40% - Accent3 2 8 2 3 3" xfId="17868"/>
    <cellStyle name="40% - Accent3 2 8 2 3 4" xfId="17869"/>
    <cellStyle name="40% - Accent3 2 8 2 4" xfId="17870"/>
    <cellStyle name="40% - Accent3 2 8 2 4 2" xfId="17871"/>
    <cellStyle name="40% - Accent3 2 8 2 4 3" xfId="53515"/>
    <cellStyle name="40% - Accent3 2 8 2 5" xfId="17872"/>
    <cellStyle name="40% - Accent3 2 8 2 6" xfId="17873"/>
    <cellStyle name="40% - Accent3 2 8 3" xfId="17874"/>
    <cellStyle name="40% - Accent3 2 8 3 2" xfId="17875"/>
    <cellStyle name="40% - Accent3 2 8 3 2 2" xfId="17876"/>
    <cellStyle name="40% - Accent3 2 8 3 2 3" xfId="53516"/>
    <cellStyle name="40% - Accent3 2 8 3 3" xfId="17877"/>
    <cellStyle name="40% - Accent3 2 8 3 4" xfId="17878"/>
    <cellStyle name="40% - Accent3 2 8 4" xfId="17879"/>
    <cellStyle name="40% - Accent3 2 8 4 2" xfId="17880"/>
    <cellStyle name="40% - Accent3 2 8 4 2 2" xfId="17881"/>
    <cellStyle name="40% - Accent3 2 8 4 2 3" xfId="53517"/>
    <cellStyle name="40% - Accent3 2 8 4 3" xfId="17882"/>
    <cellStyle name="40% - Accent3 2 8 4 4" xfId="17883"/>
    <cellStyle name="40% - Accent3 2 8 5" xfId="17884"/>
    <cellStyle name="40% - Accent3 2 8 5 2" xfId="17885"/>
    <cellStyle name="40% - Accent3 2 8 5 3" xfId="53518"/>
    <cellStyle name="40% - Accent3 2 8 6" xfId="17886"/>
    <cellStyle name="40% - Accent3 2 8 7" xfId="17887"/>
    <cellStyle name="40% - Accent3 2 9" xfId="17888"/>
    <cellStyle name="40% - Accent3 2 9 2" xfId="17889"/>
    <cellStyle name="40% - Accent3 2 9 2 2" xfId="17890"/>
    <cellStyle name="40% - Accent3 2 9 2 2 2" xfId="17891"/>
    <cellStyle name="40% - Accent3 2 9 2 2 3" xfId="53519"/>
    <cellStyle name="40% - Accent3 2 9 2 3" xfId="17892"/>
    <cellStyle name="40% - Accent3 2 9 2 4" xfId="17893"/>
    <cellStyle name="40% - Accent3 2 9 3" xfId="17894"/>
    <cellStyle name="40% - Accent3 2 9 3 2" xfId="17895"/>
    <cellStyle name="40% - Accent3 2 9 3 2 2" xfId="17896"/>
    <cellStyle name="40% - Accent3 2 9 3 2 3" xfId="53520"/>
    <cellStyle name="40% - Accent3 2 9 3 3" xfId="17897"/>
    <cellStyle name="40% - Accent3 2 9 3 4" xfId="17898"/>
    <cellStyle name="40% - Accent3 2 9 4" xfId="17899"/>
    <cellStyle name="40% - Accent3 2 9 4 2" xfId="17900"/>
    <cellStyle name="40% - Accent3 2 9 4 3" xfId="53521"/>
    <cellStyle name="40% - Accent3 2 9 5" xfId="17901"/>
    <cellStyle name="40% - Accent3 2 9 6" xfId="17902"/>
    <cellStyle name="40% - Accent3 3" xfId="17903"/>
    <cellStyle name="40% - Accent3 3 10" xfId="17904"/>
    <cellStyle name="40% - Accent3 3 11" xfId="17905"/>
    <cellStyle name="40% - Accent3 3 12" xfId="60172"/>
    <cellStyle name="40% - Accent3 3 2" xfId="17906"/>
    <cellStyle name="40% - Accent3 3 2 10" xfId="17907"/>
    <cellStyle name="40% - Accent3 3 2 11" xfId="60355"/>
    <cellStyle name="40% - Accent3 3 2 2" xfId="17908"/>
    <cellStyle name="40% - Accent3 3 2 2 2" xfId="17909"/>
    <cellStyle name="40% - Accent3 3 2 2 2 2" xfId="17910"/>
    <cellStyle name="40% - Accent3 3 2 2 2 2 2" xfId="17911"/>
    <cellStyle name="40% - Accent3 3 2 2 2 2 2 2" xfId="17912"/>
    <cellStyle name="40% - Accent3 3 2 2 2 2 2 2 2" xfId="17913"/>
    <cellStyle name="40% - Accent3 3 2 2 2 2 2 2 3" xfId="53522"/>
    <cellStyle name="40% - Accent3 3 2 2 2 2 2 3" xfId="17914"/>
    <cellStyle name="40% - Accent3 3 2 2 2 2 2 4" xfId="17915"/>
    <cellStyle name="40% - Accent3 3 2 2 2 2 3" xfId="17916"/>
    <cellStyle name="40% - Accent3 3 2 2 2 2 3 2" xfId="17917"/>
    <cellStyle name="40% - Accent3 3 2 2 2 2 3 2 2" xfId="17918"/>
    <cellStyle name="40% - Accent3 3 2 2 2 2 3 2 3" xfId="53523"/>
    <cellStyle name="40% - Accent3 3 2 2 2 2 3 3" xfId="17919"/>
    <cellStyle name="40% - Accent3 3 2 2 2 2 3 4" xfId="17920"/>
    <cellStyle name="40% - Accent3 3 2 2 2 2 4" xfId="17921"/>
    <cellStyle name="40% - Accent3 3 2 2 2 2 4 2" xfId="17922"/>
    <cellStyle name="40% - Accent3 3 2 2 2 2 4 3" xfId="53524"/>
    <cellStyle name="40% - Accent3 3 2 2 2 2 5" xfId="17923"/>
    <cellStyle name="40% - Accent3 3 2 2 2 2 6" xfId="17924"/>
    <cellStyle name="40% - Accent3 3 2 2 2 3" xfId="17925"/>
    <cellStyle name="40% - Accent3 3 2 2 2 3 2" xfId="17926"/>
    <cellStyle name="40% - Accent3 3 2 2 2 3 2 2" xfId="17927"/>
    <cellStyle name="40% - Accent3 3 2 2 2 3 2 3" xfId="53525"/>
    <cellStyle name="40% - Accent3 3 2 2 2 3 3" xfId="17928"/>
    <cellStyle name="40% - Accent3 3 2 2 2 3 4" xfId="17929"/>
    <cellStyle name="40% - Accent3 3 2 2 2 4" xfId="17930"/>
    <cellStyle name="40% - Accent3 3 2 2 2 4 2" xfId="17931"/>
    <cellStyle name="40% - Accent3 3 2 2 2 4 2 2" xfId="17932"/>
    <cellStyle name="40% - Accent3 3 2 2 2 4 2 3" xfId="53526"/>
    <cellStyle name="40% - Accent3 3 2 2 2 4 3" xfId="17933"/>
    <cellStyle name="40% - Accent3 3 2 2 2 4 4" xfId="17934"/>
    <cellStyle name="40% - Accent3 3 2 2 2 5" xfId="17935"/>
    <cellStyle name="40% - Accent3 3 2 2 2 5 2" xfId="17936"/>
    <cellStyle name="40% - Accent3 3 2 2 2 5 3" xfId="53527"/>
    <cellStyle name="40% - Accent3 3 2 2 2 6" xfId="17937"/>
    <cellStyle name="40% - Accent3 3 2 2 2 7" xfId="17938"/>
    <cellStyle name="40% - Accent3 3 2 2 3" xfId="17939"/>
    <cellStyle name="40% - Accent3 3 2 2 3 2" xfId="17940"/>
    <cellStyle name="40% - Accent3 3 2 2 3 2 2" xfId="17941"/>
    <cellStyle name="40% - Accent3 3 2 2 3 2 2 2" xfId="17942"/>
    <cellStyle name="40% - Accent3 3 2 2 3 2 2 3" xfId="53528"/>
    <cellStyle name="40% - Accent3 3 2 2 3 2 3" xfId="17943"/>
    <cellStyle name="40% - Accent3 3 2 2 3 2 4" xfId="17944"/>
    <cellStyle name="40% - Accent3 3 2 2 3 3" xfId="17945"/>
    <cellStyle name="40% - Accent3 3 2 2 3 3 2" xfId="17946"/>
    <cellStyle name="40% - Accent3 3 2 2 3 3 2 2" xfId="17947"/>
    <cellStyle name="40% - Accent3 3 2 2 3 3 2 3" xfId="53529"/>
    <cellStyle name="40% - Accent3 3 2 2 3 3 3" xfId="17948"/>
    <cellStyle name="40% - Accent3 3 2 2 3 3 4" xfId="17949"/>
    <cellStyle name="40% - Accent3 3 2 2 3 4" xfId="17950"/>
    <cellStyle name="40% - Accent3 3 2 2 3 4 2" xfId="17951"/>
    <cellStyle name="40% - Accent3 3 2 2 3 4 3" xfId="53530"/>
    <cellStyle name="40% - Accent3 3 2 2 3 5" xfId="17952"/>
    <cellStyle name="40% - Accent3 3 2 2 3 6" xfId="17953"/>
    <cellStyle name="40% - Accent3 3 2 2 4" xfId="17954"/>
    <cellStyle name="40% - Accent3 3 2 2 4 2" xfId="17955"/>
    <cellStyle name="40% - Accent3 3 2 2 4 2 2" xfId="17956"/>
    <cellStyle name="40% - Accent3 3 2 2 4 2 3" xfId="53531"/>
    <cellStyle name="40% - Accent3 3 2 2 4 3" xfId="17957"/>
    <cellStyle name="40% - Accent3 3 2 2 4 4" xfId="17958"/>
    <cellStyle name="40% - Accent3 3 2 2 5" xfId="17959"/>
    <cellStyle name="40% - Accent3 3 2 2 5 2" xfId="17960"/>
    <cellStyle name="40% - Accent3 3 2 2 5 2 2" xfId="17961"/>
    <cellStyle name="40% - Accent3 3 2 2 5 2 3" xfId="53532"/>
    <cellStyle name="40% - Accent3 3 2 2 5 3" xfId="17962"/>
    <cellStyle name="40% - Accent3 3 2 2 5 4" xfId="17963"/>
    <cellStyle name="40% - Accent3 3 2 2 6" xfId="17964"/>
    <cellStyle name="40% - Accent3 3 2 2 6 2" xfId="17965"/>
    <cellStyle name="40% - Accent3 3 2 2 6 3" xfId="53533"/>
    <cellStyle name="40% - Accent3 3 2 2 7" xfId="17966"/>
    <cellStyle name="40% - Accent3 3 2 2 8" xfId="17967"/>
    <cellStyle name="40% - Accent3 3 2 2 9" xfId="60723"/>
    <cellStyle name="40% - Accent3 3 2 3" xfId="17968"/>
    <cellStyle name="40% - Accent3 3 2 3 2" xfId="17969"/>
    <cellStyle name="40% - Accent3 3 2 3 2 2" xfId="17970"/>
    <cellStyle name="40% - Accent3 3 2 3 2 2 2" xfId="17971"/>
    <cellStyle name="40% - Accent3 3 2 3 2 2 2 2" xfId="17972"/>
    <cellStyle name="40% - Accent3 3 2 3 2 2 2 3" xfId="53534"/>
    <cellStyle name="40% - Accent3 3 2 3 2 2 3" xfId="17973"/>
    <cellStyle name="40% - Accent3 3 2 3 2 2 4" xfId="17974"/>
    <cellStyle name="40% - Accent3 3 2 3 2 3" xfId="17975"/>
    <cellStyle name="40% - Accent3 3 2 3 2 3 2" xfId="17976"/>
    <cellStyle name="40% - Accent3 3 2 3 2 3 2 2" xfId="17977"/>
    <cellStyle name="40% - Accent3 3 2 3 2 3 2 3" xfId="53535"/>
    <cellStyle name="40% - Accent3 3 2 3 2 3 3" xfId="17978"/>
    <cellStyle name="40% - Accent3 3 2 3 2 3 4" xfId="17979"/>
    <cellStyle name="40% - Accent3 3 2 3 2 4" xfId="17980"/>
    <cellStyle name="40% - Accent3 3 2 3 2 4 2" xfId="17981"/>
    <cellStyle name="40% - Accent3 3 2 3 2 4 3" xfId="53536"/>
    <cellStyle name="40% - Accent3 3 2 3 2 5" xfId="17982"/>
    <cellStyle name="40% - Accent3 3 2 3 2 6" xfId="17983"/>
    <cellStyle name="40% - Accent3 3 2 3 3" xfId="17984"/>
    <cellStyle name="40% - Accent3 3 2 3 3 2" xfId="17985"/>
    <cellStyle name="40% - Accent3 3 2 3 3 2 2" xfId="17986"/>
    <cellStyle name="40% - Accent3 3 2 3 3 2 3" xfId="53537"/>
    <cellStyle name="40% - Accent3 3 2 3 3 3" xfId="17987"/>
    <cellStyle name="40% - Accent3 3 2 3 3 4" xfId="17988"/>
    <cellStyle name="40% - Accent3 3 2 3 4" xfId="17989"/>
    <cellStyle name="40% - Accent3 3 2 3 4 2" xfId="17990"/>
    <cellStyle name="40% - Accent3 3 2 3 4 2 2" xfId="17991"/>
    <cellStyle name="40% - Accent3 3 2 3 4 2 3" xfId="53538"/>
    <cellStyle name="40% - Accent3 3 2 3 4 3" xfId="17992"/>
    <cellStyle name="40% - Accent3 3 2 3 4 4" xfId="17993"/>
    <cellStyle name="40% - Accent3 3 2 3 5" xfId="17994"/>
    <cellStyle name="40% - Accent3 3 2 3 5 2" xfId="17995"/>
    <cellStyle name="40% - Accent3 3 2 3 5 3" xfId="53539"/>
    <cellStyle name="40% - Accent3 3 2 3 6" xfId="17996"/>
    <cellStyle name="40% - Accent3 3 2 3 7" xfId="17997"/>
    <cellStyle name="40% - Accent3 3 2 4" xfId="17998"/>
    <cellStyle name="40% - Accent3 3 2 4 2" xfId="17999"/>
    <cellStyle name="40% - Accent3 3 2 4 2 2" xfId="18000"/>
    <cellStyle name="40% - Accent3 3 2 4 2 2 2" xfId="18001"/>
    <cellStyle name="40% - Accent3 3 2 4 2 2 3" xfId="53540"/>
    <cellStyle name="40% - Accent3 3 2 4 2 3" xfId="18002"/>
    <cellStyle name="40% - Accent3 3 2 4 2 4" xfId="18003"/>
    <cellStyle name="40% - Accent3 3 2 4 3" xfId="18004"/>
    <cellStyle name="40% - Accent3 3 2 4 3 2" xfId="18005"/>
    <cellStyle name="40% - Accent3 3 2 4 3 2 2" xfId="18006"/>
    <cellStyle name="40% - Accent3 3 2 4 3 2 3" xfId="53541"/>
    <cellStyle name="40% - Accent3 3 2 4 3 3" xfId="18007"/>
    <cellStyle name="40% - Accent3 3 2 4 3 4" xfId="18008"/>
    <cellStyle name="40% - Accent3 3 2 4 4" xfId="18009"/>
    <cellStyle name="40% - Accent3 3 2 4 4 2" xfId="18010"/>
    <cellStyle name="40% - Accent3 3 2 4 4 3" xfId="53542"/>
    <cellStyle name="40% - Accent3 3 2 4 5" xfId="18011"/>
    <cellStyle name="40% - Accent3 3 2 4 6" xfId="18012"/>
    <cellStyle name="40% - Accent3 3 2 5" xfId="18013"/>
    <cellStyle name="40% - Accent3 3 2 5 2" xfId="18014"/>
    <cellStyle name="40% - Accent3 3 2 5 2 2" xfId="18015"/>
    <cellStyle name="40% - Accent3 3 2 5 2 2 2" xfId="18016"/>
    <cellStyle name="40% - Accent3 3 2 5 2 2 3" xfId="53543"/>
    <cellStyle name="40% - Accent3 3 2 5 2 3" xfId="18017"/>
    <cellStyle name="40% - Accent3 3 2 5 2 4" xfId="18018"/>
    <cellStyle name="40% - Accent3 3 2 5 3" xfId="18019"/>
    <cellStyle name="40% - Accent3 3 2 5 3 2" xfId="18020"/>
    <cellStyle name="40% - Accent3 3 2 5 3 3" xfId="53544"/>
    <cellStyle name="40% - Accent3 3 2 5 4" xfId="18021"/>
    <cellStyle name="40% - Accent3 3 2 5 5" xfId="18022"/>
    <cellStyle name="40% - Accent3 3 2 6" xfId="18023"/>
    <cellStyle name="40% - Accent3 3 2 6 2" xfId="18024"/>
    <cellStyle name="40% - Accent3 3 2 6 2 2" xfId="18025"/>
    <cellStyle name="40% - Accent3 3 2 6 2 3" xfId="53545"/>
    <cellStyle name="40% - Accent3 3 2 6 3" xfId="18026"/>
    <cellStyle name="40% - Accent3 3 2 6 4" xfId="18027"/>
    <cellStyle name="40% - Accent3 3 2 7" xfId="18028"/>
    <cellStyle name="40% - Accent3 3 2 7 2" xfId="18029"/>
    <cellStyle name="40% - Accent3 3 2 7 2 2" xfId="18030"/>
    <cellStyle name="40% - Accent3 3 2 7 2 3" xfId="53546"/>
    <cellStyle name="40% - Accent3 3 2 7 3" xfId="18031"/>
    <cellStyle name="40% - Accent3 3 2 7 4" xfId="18032"/>
    <cellStyle name="40% - Accent3 3 2 8" xfId="18033"/>
    <cellStyle name="40% - Accent3 3 2 8 2" xfId="18034"/>
    <cellStyle name="40% - Accent3 3 2 8 3" xfId="53547"/>
    <cellStyle name="40% - Accent3 3 2 9" xfId="18035"/>
    <cellStyle name="40% - Accent3 3 3" xfId="18036"/>
    <cellStyle name="40% - Accent3 3 3 10" xfId="60540"/>
    <cellStyle name="40% - Accent3 3 3 2" xfId="18037"/>
    <cellStyle name="40% - Accent3 3 3 2 2" xfId="18038"/>
    <cellStyle name="40% - Accent3 3 3 2 2 2" xfId="18039"/>
    <cellStyle name="40% - Accent3 3 3 2 2 2 2" xfId="18040"/>
    <cellStyle name="40% - Accent3 3 3 2 2 2 2 2" xfId="18041"/>
    <cellStyle name="40% - Accent3 3 3 2 2 2 2 3" xfId="53548"/>
    <cellStyle name="40% - Accent3 3 3 2 2 2 3" xfId="18042"/>
    <cellStyle name="40% - Accent3 3 3 2 2 2 4" xfId="18043"/>
    <cellStyle name="40% - Accent3 3 3 2 2 3" xfId="18044"/>
    <cellStyle name="40% - Accent3 3 3 2 2 3 2" xfId="18045"/>
    <cellStyle name="40% - Accent3 3 3 2 2 3 2 2" xfId="18046"/>
    <cellStyle name="40% - Accent3 3 3 2 2 3 2 3" xfId="53549"/>
    <cellStyle name="40% - Accent3 3 3 2 2 3 3" xfId="18047"/>
    <cellStyle name="40% - Accent3 3 3 2 2 3 4" xfId="18048"/>
    <cellStyle name="40% - Accent3 3 3 2 2 4" xfId="18049"/>
    <cellStyle name="40% - Accent3 3 3 2 2 4 2" xfId="18050"/>
    <cellStyle name="40% - Accent3 3 3 2 2 4 3" xfId="53550"/>
    <cellStyle name="40% - Accent3 3 3 2 2 5" xfId="18051"/>
    <cellStyle name="40% - Accent3 3 3 2 2 6" xfId="18052"/>
    <cellStyle name="40% - Accent3 3 3 2 3" xfId="18053"/>
    <cellStyle name="40% - Accent3 3 3 2 3 2" xfId="18054"/>
    <cellStyle name="40% - Accent3 3 3 2 3 2 2" xfId="18055"/>
    <cellStyle name="40% - Accent3 3 3 2 3 2 3" xfId="53551"/>
    <cellStyle name="40% - Accent3 3 3 2 3 3" xfId="18056"/>
    <cellStyle name="40% - Accent3 3 3 2 3 4" xfId="18057"/>
    <cellStyle name="40% - Accent3 3 3 2 4" xfId="18058"/>
    <cellStyle name="40% - Accent3 3 3 2 4 2" xfId="18059"/>
    <cellStyle name="40% - Accent3 3 3 2 4 2 2" xfId="18060"/>
    <cellStyle name="40% - Accent3 3 3 2 4 2 3" xfId="53552"/>
    <cellStyle name="40% - Accent3 3 3 2 4 3" xfId="18061"/>
    <cellStyle name="40% - Accent3 3 3 2 4 4" xfId="18062"/>
    <cellStyle name="40% - Accent3 3 3 2 5" xfId="18063"/>
    <cellStyle name="40% - Accent3 3 3 2 5 2" xfId="18064"/>
    <cellStyle name="40% - Accent3 3 3 2 5 3" xfId="53553"/>
    <cellStyle name="40% - Accent3 3 3 2 6" xfId="18065"/>
    <cellStyle name="40% - Accent3 3 3 2 7" xfId="18066"/>
    <cellStyle name="40% - Accent3 3 3 3" xfId="18067"/>
    <cellStyle name="40% - Accent3 3 3 3 2" xfId="18068"/>
    <cellStyle name="40% - Accent3 3 3 3 2 2" xfId="18069"/>
    <cellStyle name="40% - Accent3 3 3 3 2 2 2" xfId="18070"/>
    <cellStyle name="40% - Accent3 3 3 3 2 2 3" xfId="53554"/>
    <cellStyle name="40% - Accent3 3 3 3 2 3" xfId="18071"/>
    <cellStyle name="40% - Accent3 3 3 3 2 4" xfId="18072"/>
    <cellStyle name="40% - Accent3 3 3 3 3" xfId="18073"/>
    <cellStyle name="40% - Accent3 3 3 3 3 2" xfId="18074"/>
    <cellStyle name="40% - Accent3 3 3 3 3 2 2" xfId="18075"/>
    <cellStyle name="40% - Accent3 3 3 3 3 2 3" xfId="53555"/>
    <cellStyle name="40% - Accent3 3 3 3 3 3" xfId="18076"/>
    <cellStyle name="40% - Accent3 3 3 3 3 4" xfId="18077"/>
    <cellStyle name="40% - Accent3 3 3 3 4" xfId="18078"/>
    <cellStyle name="40% - Accent3 3 3 3 4 2" xfId="18079"/>
    <cellStyle name="40% - Accent3 3 3 3 4 3" xfId="53556"/>
    <cellStyle name="40% - Accent3 3 3 3 5" xfId="18080"/>
    <cellStyle name="40% - Accent3 3 3 3 6" xfId="18081"/>
    <cellStyle name="40% - Accent3 3 3 4" xfId="18082"/>
    <cellStyle name="40% - Accent3 3 3 4 2" xfId="18083"/>
    <cellStyle name="40% - Accent3 3 3 4 2 2" xfId="18084"/>
    <cellStyle name="40% - Accent3 3 3 4 2 2 2" xfId="18085"/>
    <cellStyle name="40% - Accent3 3 3 4 2 2 3" xfId="53557"/>
    <cellStyle name="40% - Accent3 3 3 4 2 3" xfId="18086"/>
    <cellStyle name="40% - Accent3 3 3 4 2 4" xfId="18087"/>
    <cellStyle name="40% - Accent3 3 3 4 3" xfId="18088"/>
    <cellStyle name="40% - Accent3 3 3 4 3 2" xfId="18089"/>
    <cellStyle name="40% - Accent3 3 3 4 3 3" xfId="53558"/>
    <cellStyle name="40% - Accent3 3 3 4 4" xfId="18090"/>
    <cellStyle name="40% - Accent3 3 3 4 5" xfId="18091"/>
    <cellStyle name="40% - Accent3 3 3 5" xfId="18092"/>
    <cellStyle name="40% - Accent3 3 3 5 2" xfId="18093"/>
    <cellStyle name="40% - Accent3 3 3 5 2 2" xfId="18094"/>
    <cellStyle name="40% - Accent3 3 3 5 2 3" xfId="53559"/>
    <cellStyle name="40% - Accent3 3 3 5 3" xfId="18095"/>
    <cellStyle name="40% - Accent3 3 3 5 4" xfId="18096"/>
    <cellStyle name="40% - Accent3 3 3 6" xfId="18097"/>
    <cellStyle name="40% - Accent3 3 3 6 2" xfId="18098"/>
    <cellStyle name="40% - Accent3 3 3 6 2 2" xfId="18099"/>
    <cellStyle name="40% - Accent3 3 3 6 2 3" xfId="53560"/>
    <cellStyle name="40% - Accent3 3 3 6 3" xfId="18100"/>
    <cellStyle name="40% - Accent3 3 3 6 4" xfId="18101"/>
    <cellStyle name="40% - Accent3 3 3 7" xfId="18102"/>
    <cellStyle name="40% - Accent3 3 3 7 2" xfId="18103"/>
    <cellStyle name="40% - Accent3 3 3 7 3" xfId="53561"/>
    <cellStyle name="40% - Accent3 3 3 8" xfId="18104"/>
    <cellStyle name="40% - Accent3 3 3 9" xfId="18105"/>
    <cellStyle name="40% - Accent3 3 4" xfId="18106"/>
    <cellStyle name="40% - Accent3 3 4 2" xfId="18107"/>
    <cellStyle name="40% - Accent3 3 4 2 2" xfId="18108"/>
    <cellStyle name="40% - Accent3 3 4 2 2 2" xfId="18109"/>
    <cellStyle name="40% - Accent3 3 4 2 2 2 2" xfId="18110"/>
    <cellStyle name="40% - Accent3 3 4 2 2 2 3" xfId="53562"/>
    <cellStyle name="40% - Accent3 3 4 2 2 3" xfId="18111"/>
    <cellStyle name="40% - Accent3 3 4 2 2 4" xfId="18112"/>
    <cellStyle name="40% - Accent3 3 4 2 3" xfId="18113"/>
    <cellStyle name="40% - Accent3 3 4 2 3 2" xfId="18114"/>
    <cellStyle name="40% - Accent3 3 4 2 3 2 2" xfId="18115"/>
    <cellStyle name="40% - Accent3 3 4 2 3 2 3" xfId="53563"/>
    <cellStyle name="40% - Accent3 3 4 2 3 3" xfId="18116"/>
    <cellStyle name="40% - Accent3 3 4 2 3 4" xfId="18117"/>
    <cellStyle name="40% - Accent3 3 4 2 4" xfId="18118"/>
    <cellStyle name="40% - Accent3 3 4 2 4 2" xfId="18119"/>
    <cellStyle name="40% - Accent3 3 4 2 4 3" xfId="53564"/>
    <cellStyle name="40% - Accent3 3 4 2 5" xfId="18120"/>
    <cellStyle name="40% - Accent3 3 4 2 6" xfId="18121"/>
    <cellStyle name="40% - Accent3 3 4 3" xfId="18122"/>
    <cellStyle name="40% - Accent3 3 4 3 2" xfId="18123"/>
    <cellStyle name="40% - Accent3 3 4 3 2 2" xfId="18124"/>
    <cellStyle name="40% - Accent3 3 4 3 2 3" xfId="53565"/>
    <cellStyle name="40% - Accent3 3 4 3 3" xfId="18125"/>
    <cellStyle name="40% - Accent3 3 4 3 4" xfId="18126"/>
    <cellStyle name="40% - Accent3 3 4 4" xfId="18127"/>
    <cellStyle name="40% - Accent3 3 4 4 2" xfId="18128"/>
    <cellStyle name="40% - Accent3 3 4 4 2 2" xfId="18129"/>
    <cellStyle name="40% - Accent3 3 4 4 2 3" xfId="53566"/>
    <cellStyle name="40% - Accent3 3 4 4 3" xfId="18130"/>
    <cellStyle name="40% - Accent3 3 4 4 4" xfId="18131"/>
    <cellStyle name="40% - Accent3 3 4 5" xfId="18132"/>
    <cellStyle name="40% - Accent3 3 4 5 2" xfId="18133"/>
    <cellStyle name="40% - Accent3 3 4 5 3" xfId="53567"/>
    <cellStyle name="40% - Accent3 3 4 6" xfId="18134"/>
    <cellStyle name="40% - Accent3 3 4 7" xfId="18135"/>
    <cellStyle name="40% - Accent3 3 5" xfId="18136"/>
    <cellStyle name="40% - Accent3 3 5 2" xfId="18137"/>
    <cellStyle name="40% - Accent3 3 5 2 2" xfId="18138"/>
    <cellStyle name="40% - Accent3 3 5 2 2 2" xfId="18139"/>
    <cellStyle name="40% - Accent3 3 5 2 2 3" xfId="53568"/>
    <cellStyle name="40% - Accent3 3 5 2 3" xfId="18140"/>
    <cellStyle name="40% - Accent3 3 5 2 4" xfId="18141"/>
    <cellStyle name="40% - Accent3 3 5 3" xfId="18142"/>
    <cellStyle name="40% - Accent3 3 5 3 2" xfId="18143"/>
    <cellStyle name="40% - Accent3 3 5 3 2 2" xfId="18144"/>
    <cellStyle name="40% - Accent3 3 5 3 2 3" xfId="53569"/>
    <cellStyle name="40% - Accent3 3 5 3 3" xfId="18145"/>
    <cellStyle name="40% - Accent3 3 5 3 4" xfId="18146"/>
    <cellStyle name="40% - Accent3 3 5 4" xfId="18147"/>
    <cellStyle name="40% - Accent3 3 5 4 2" xfId="18148"/>
    <cellStyle name="40% - Accent3 3 5 4 3" xfId="53570"/>
    <cellStyle name="40% - Accent3 3 5 5" xfId="18149"/>
    <cellStyle name="40% - Accent3 3 5 6" xfId="18150"/>
    <cellStyle name="40% - Accent3 3 6" xfId="18151"/>
    <cellStyle name="40% - Accent3 3 6 2" xfId="18152"/>
    <cellStyle name="40% - Accent3 3 6 2 2" xfId="18153"/>
    <cellStyle name="40% - Accent3 3 6 2 2 2" xfId="18154"/>
    <cellStyle name="40% - Accent3 3 6 2 2 3" xfId="53571"/>
    <cellStyle name="40% - Accent3 3 6 2 3" xfId="18155"/>
    <cellStyle name="40% - Accent3 3 6 2 4" xfId="18156"/>
    <cellStyle name="40% - Accent3 3 6 3" xfId="18157"/>
    <cellStyle name="40% - Accent3 3 6 3 2" xfId="18158"/>
    <cellStyle name="40% - Accent3 3 6 3 3" xfId="53572"/>
    <cellStyle name="40% - Accent3 3 6 4" xfId="18159"/>
    <cellStyle name="40% - Accent3 3 6 5" xfId="18160"/>
    <cellStyle name="40% - Accent3 3 7" xfId="18161"/>
    <cellStyle name="40% - Accent3 3 7 2" xfId="18162"/>
    <cellStyle name="40% - Accent3 3 7 2 2" xfId="18163"/>
    <cellStyle name="40% - Accent3 3 7 2 3" xfId="53573"/>
    <cellStyle name="40% - Accent3 3 7 3" xfId="18164"/>
    <cellStyle name="40% - Accent3 3 7 4" xfId="18165"/>
    <cellStyle name="40% - Accent3 3 8" xfId="18166"/>
    <cellStyle name="40% - Accent3 3 8 2" xfId="18167"/>
    <cellStyle name="40% - Accent3 3 8 2 2" xfId="18168"/>
    <cellStyle name="40% - Accent3 3 8 2 3" xfId="53574"/>
    <cellStyle name="40% - Accent3 3 8 3" xfId="18169"/>
    <cellStyle name="40% - Accent3 3 8 4" xfId="18170"/>
    <cellStyle name="40% - Accent3 3 9" xfId="18171"/>
    <cellStyle name="40% - Accent3 3 9 2" xfId="18172"/>
    <cellStyle name="40% - Accent3 3 9 3" xfId="53575"/>
    <cellStyle name="40% - Accent3 4" xfId="18173"/>
    <cellStyle name="40% - Accent3 4 10" xfId="18174"/>
    <cellStyle name="40% - Accent3 4 11" xfId="18175"/>
    <cellStyle name="40% - Accent3 4 12" xfId="60186"/>
    <cellStyle name="40% - Accent3 4 2" xfId="18176"/>
    <cellStyle name="40% - Accent3 4 2 10" xfId="18177"/>
    <cellStyle name="40% - Accent3 4 2 11" xfId="60369"/>
    <cellStyle name="40% - Accent3 4 2 2" xfId="18178"/>
    <cellStyle name="40% - Accent3 4 2 2 2" xfId="18179"/>
    <cellStyle name="40% - Accent3 4 2 2 2 2" xfId="18180"/>
    <cellStyle name="40% - Accent3 4 2 2 2 2 2" xfId="18181"/>
    <cellStyle name="40% - Accent3 4 2 2 2 2 2 2" xfId="18182"/>
    <cellStyle name="40% - Accent3 4 2 2 2 2 2 2 2" xfId="18183"/>
    <cellStyle name="40% - Accent3 4 2 2 2 2 2 2 3" xfId="53576"/>
    <cellStyle name="40% - Accent3 4 2 2 2 2 2 3" xfId="18184"/>
    <cellStyle name="40% - Accent3 4 2 2 2 2 2 4" xfId="18185"/>
    <cellStyle name="40% - Accent3 4 2 2 2 2 3" xfId="18186"/>
    <cellStyle name="40% - Accent3 4 2 2 2 2 3 2" xfId="18187"/>
    <cellStyle name="40% - Accent3 4 2 2 2 2 3 2 2" xfId="18188"/>
    <cellStyle name="40% - Accent3 4 2 2 2 2 3 2 3" xfId="53577"/>
    <cellStyle name="40% - Accent3 4 2 2 2 2 3 3" xfId="18189"/>
    <cellStyle name="40% - Accent3 4 2 2 2 2 3 4" xfId="18190"/>
    <cellStyle name="40% - Accent3 4 2 2 2 2 4" xfId="18191"/>
    <cellStyle name="40% - Accent3 4 2 2 2 2 4 2" xfId="18192"/>
    <cellStyle name="40% - Accent3 4 2 2 2 2 4 3" xfId="53578"/>
    <cellStyle name="40% - Accent3 4 2 2 2 2 5" xfId="18193"/>
    <cellStyle name="40% - Accent3 4 2 2 2 2 6" xfId="18194"/>
    <cellStyle name="40% - Accent3 4 2 2 2 3" xfId="18195"/>
    <cellStyle name="40% - Accent3 4 2 2 2 3 2" xfId="18196"/>
    <cellStyle name="40% - Accent3 4 2 2 2 3 2 2" xfId="18197"/>
    <cellStyle name="40% - Accent3 4 2 2 2 3 2 3" xfId="53579"/>
    <cellStyle name="40% - Accent3 4 2 2 2 3 3" xfId="18198"/>
    <cellStyle name="40% - Accent3 4 2 2 2 3 4" xfId="18199"/>
    <cellStyle name="40% - Accent3 4 2 2 2 4" xfId="18200"/>
    <cellStyle name="40% - Accent3 4 2 2 2 4 2" xfId="18201"/>
    <cellStyle name="40% - Accent3 4 2 2 2 4 2 2" xfId="18202"/>
    <cellStyle name="40% - Accent3 4 2 2 2 4 2 3" xfId="53580"/>
    <cellStyle name="40% - Accent3 4 2 2 2 4 3" xfId="18203"/>
    <cellStyle name="40% - Accent3 4 2 2 2 4 4" xfId="18204"/>
    <cellStyle name="40% - Accent3 4 2 2 2 5" xfId="18205"/>
    <cellStyle name="40% - Accent3 4 2 2 2 5 2" xfId="18206"/>
    <cellStyle name="40% - Accent3 4 2 2 2 5 3" xfId="53581"/>
    <cellStyle name="40% - Accent3 4 2 2 2 6" xfId="18207"/>
    <cellStyle name="40% - Accent3 4 2 2 2 7" xfId="18208"/>
    <cellStyle name="40% - Accent3 4 2 2 3" xfId="18209"/>
    <cellStyle name="40% - Accent3 4 2 2 3 2" xfId="18210"/>
    <cellStyle name="40% - Accent3 4 2 2 3 2 2" xfId="18211"/>
    <cellStyle name="40% - Accent3 4 2 2 3 2 2 2" xfId="18212"/>
    <cellStyle name="40% - Accent3 4 2 2 3 2 2 3" xfId="53582"/>
    <cellStyle name="40% - Accent3 4 2 2 3 2 3" xfId="18213"/>
    <cellStyle name="40% - Accent3 4 2 2 3 2 4" xfId="18214"/>
    <cellStyle name="40% - Accent3 4 2 2 3 3" xfId="18215"/>
    <cellStyle name="40% - Accent3 4 2 2 3 3 2" xfId="18216"/>
    <cellStyle name="40% - Accent3 4 2 2 3 3 2 2" xfId="18217"/>
    <cellStyle name="40% - Accent3 4 2 2 3 3 2 3" xfId="53583"/>
    <cellStyle name="40% - Accent3 4 2 2 3 3 3" xfId="18218"/>
    <cellStyle name="40% - Accent3 4 2 2 3 3 4" xfId="18219"/>
    <cellStyle name="40% - Accent3 4 2 2 3 4" xfId="18220"/>
    <cellStyle name="40% - Accent3 4 2 2 3 4 2" xfId="18221"/>
    <cellStyle name="40% - Accent3 4 2 2 3 4 3" xfId="53584"/>
    <cellStyle name="40% - Accent3 4 2 2 3 5" xfId="18222"/>
    <cellStyle name="40% - Accent3 4 2 2 3 6" xfId="18223"/>
    <cellStyle name="40% - Accent3 4 2 2 4" xfId="18224"/>
    <cellStyle name="40% - Accent3 4 2 2 4 2" xfId="18225"/>
    <cellStyle name="40% - Accent3 4 2 2 4 2 2" xfId="18226"/>
    <cellStyle name="40% - Accent3 4 2 2 4 2 3" xfId="53585"/>
    <cellStyle name="40% - Accent3 4 2 2 4 3" xfId="18227"/>
    <cellStyle name="40% - Accent3 4 2 2 4 4" xfId="18228"/>
    <cellStyle name="40% - Accent3 4 2 2 5" xfId="18229"/>
    <cellStyle name="40% - Accent3 4 2 2 5 2" xfId="18230"/>
    <cellStyle name="40% - Accent3 4 2 2 5 2 2" xfId="18231"/>
    <cellStyle name="40% - Accent3 4 2 2 5 2 3" xfId="53586"/>
    <cellStyle name="40% - Accent3 4 2 2 5 3" xfId="18232"/>
    <cellStyle name="40% - Accent3 4 2 2 5 4" xfId="18233"/>
    <cellStyle name="40% - Accent3 4 2 2 6" xfId="18234"/>
    <cellStyle name="40% - Accent3 4 2 2 6 2" xfId="18235"/>
    <cellStyle name="40% - Accent3 4 2 2 6 3" xfId="53587"/>
    <cellStyle name="40% - Accent3 4 2 2 7" xfId="18236"/>
    <cellStyle name="40% - Accent3 4 2 2 8" xfId="18237"/>
    <cellStyle name="40% - Accent3 4 2 2 9" xfId="60737"/>
    <cellStyle name="40% - Accent3 4 2 3" xfId="18238"/>
    <cellStyle name="40% - Accent3 4 2 3 2" xfId="18239"/>
    <cellStyle name="40% - Accent3 4 2 3 2 2" xfId="18240"/>
    <cellStyle name="40% - Accent3 4 2 3 2 2 2" xfId="18241"/>
    <cellStyle name="40% - Accent3 4 2 3 2 2 2 2" xfId="18242"/>
    <cellStyle name="40% - Accent3 4 2 3 2 2 2 3" xfId="53588"/>
    <cellStyle name="40% - Accent3 4 2 3 2 2 3" xfId="18243"/>
    <cellStyle name="40% - Accent3 4 2 3 2 2 4" xfId="18244"/>
    <cellStyle name="40% - Accent3 4 2 3 2 3" xfId="18245"/>
    <cellStyle name="40% - Accent3 4 2 3 2 3 2" xfId="18246"/>
    <cellStyle name="40% - Accent3 4 2 3 2 3 2 2" xfId="18247"/>
    <cellStyle name="40% - Accent3 4 2 3 2 3 2 3" xfId="53589"/>
    <cellStyle name="40% - Accent3 4 2 3 2 3 3" xfId="18248"/>
    <cellStyle name="40% - Accent3 4 2 3 2 3 4" xfId="18249"/>
    <cellStyle name="40% - Accent3 4 2 3 2 4" xfId="18250"/>
    <cellStyle name="40% - Accent3 4 2 3 2 4 2" xfId="18251"/>
    <cellStyle name="40% - Accent3 4 2 3 2 4 3" xfId="53590"/>
    <cellStyle name="40% - Accent3 4 2 3 2 5" xfId="18252"/>
    <cellStyle name="40% - Accent3 4 2 3 2 6" xfId="18253"/>
    <cellStyle name="40% - Accent3 4 2 3 3" xfId="18254"/>
    <cellStyle name="40% - Accent3 4 2 3 3 2" xfId="18255"/>
    <cellStyle name="40% - Accent3 4 2 3 3 2 2" xfId="18256"/>
    <cellStyle name="40% - Accent3 4 2 3 3 2 3" xfId="53591"/>
    <cellStyle name="40% - Accent3 4 2 3 3 3" xfId="18257"/>
    <cellStyle name="40% - Accent3 4 2 3 3 4" xfId="18258"/>
    <cellStyle name="40% - Accent3 4 2 3 4" xfId="18259"/>
    <cellStyle name="40% - Accent3 4 2 3 4 2" xfId="18260"/>
    <cellStyle name="40% - Accent3 4 2 3 4 2 2" xfId="18261"/>
    <cellStyle name="40% - Accent3 4 2 3 4 2 3" xfId="53592"/>
    <cellStyle name="40% - Accent3 4 2 3 4 3" xfId="18262"/>
    <cellStyle name="40% - Accent3 4 2 3 4 4" xfId="18263"/>
    <cellStyle name="40% - Accent3 4 2 3 5" xfId="18264"/>
    <cellStyle name="40% - Accent3 4 2 3 5 2" xfId="18265"/>
    <cellStyle name="40% - Accent3 4 2 3 5 3" xfId="53593"/>
    <cellStyle name="40% - Accent3 4 2 3 6" xfId="18266"/>
    <cellStyle name="40% - Accent3 4 2 3 7" xfId="18267"/>
    <cellStyle name="40% - Accent3 4 2 4" xfId="18268"/>
    <cellStyle name="40% - Accent3 4 2 4 2" xfId="18269"/>
    <cellStyle name="40% - Accent3 4 2 4 2 2" xfId="18270"/>
    <cellStyle name="40% - Accent3 4 2 4 2 2 2" xfId="18271"/>
    <cellStyle name="40% - Accent3 4 2 4 2 2 3" xfId="53594"/>
    <cellStyle name="40% - Accent3 4 2 4 2 3" xfId="18272"/>
    <cellStyle name="40% - Accent3 4 2 4 2 4" xfId="18273"/>
    <cellStyle name="40% - Accent3 4 2 4 3" xfId="18274"/>
    <cellStyle name="40% - Accent3 4 2 4 3 2" xfId="18275"/>
    <cellStyle name="40% - Accent3 4 2 4 3 2 2" xfId="18276"/>
    <cellStyle name="40% - Accent3 4 2 4 3 2 3" xfId="53595"/>
    <cellStyle name="40% - Accent3 4 2 4 3 3" xfId="18277"/>
    <cellStyle name="40% - Accent3 4 2 4 3 4" xfId="18278"/>
    <cellStyle name="40% - Accent3 4 2 4 4" xfId="18279"/>
    <cellStyle name="40% - Accent3 4 2 4 4 2" xfId="18280"/>
    <cellStyle name="40% - Accent3 4 2 4 4 3" xfId="53596"/>
    <cellStyle name="40% - Accent3 4 2 4 5" xfId="18281"/>
    <cellStyle name="40% - Accent3 4 2 4 6" xfId="18282"/>
    <cellStyle name="40% - Accent3 4 2 5" xfId="18283"/>
    <cellStyle name="40% - Accent3 4 2 5 2" xfId="18284"/>
    <cellStyle name="40% - Accent3 4 2 5 2 2" xfId="18285"/>
    <cellStyle name="40% - Accent3 4 2 5 2 2 2" xfId="18286"/>
    <cellStyle name="40% - Accent3 4 2 5 2 2 3" xfId="53597"/>
    <cellStyle name="40% - Accent3 4 2 5 2 3" xfId="18287"/>
    <cellStyle name="40% - Accent3 4 2 5 2 4" xfId="18288"/>
    <cellStyle name="40% - Accent3 4 2 5 3" xfId="18289"/>
    <cellStyle name="40% - Accent3 4 2 5 3 2" xfId="18290"/>
    <cellStyle name="40% - Accent3 4 2 5 3 3" xfId="53598"/>
    <cellStyle name="40% - Accent3 4 2 5 4" xfId="18291"/>
    <cellStyle name="40% - Accent3 4 2 5 5" xfId="18292"/>
    <cellStyle name="40% - Accent3 4 2 6" xfId="18293"/>
    <cellStyle name="40% - Accent3 4 2 6 2" xfId="18294"/>
    <cellStyle name="40% - Accent3 4 2 6 2 2" xfId="18295"/>
    <cellStyle name="40% - Accent3 4 2 6 2 3" xfId="53599"/>
    <cellStyle name="40% - Accent3 4 2 6 3" xfId="18296"/>
    <cellStyle name="40% - Accent3 4 2 6 4" xfId="18297"/>
    <cellStyle name="40% - Accent3 4 2 7" xfId="18298"/>
    <cellStyle name="40% - Accent3 4 2 7 2" xfId="18299"/>
    <cellStyle name="40% - Accent3 4 2 7 2 2" xfId="18300"/>
    <cellStyle name="40% - Accent3 4 2 7 2 3" xfId="53600"/>
    <cellStyle name="40% - Accent3 4 2 7 3" xfId="18301"/>
    <cellStyle name="40% - Accent3 4 2 7 4" xfId="18302"/>
    <cellStyle name="40% - Accent3 4 2 8" xfId="18303"/>
    <cellStyle name="40% - Accent3 4 2 8 2" xfId="18304"/>
    <cellStyle name="40% - Accent3 4 2 8 3" xfId="53601"/>
    <cellStyle name="40% - Accent3 4 2 9" xfId="18305"/>
    <cellStyle name="40% - Accent3 4 3" xfId="18306"/>
    <cellStyle name="40% - Accent3 4 3 2" xfId="18307"/>
    <cellStyle name="40% - Accent3 4 3 2 2" xfId="18308"/>
    <cellStyle name="40% - Accent3 4 3 2 2 2" xfId="18309"/>
    <cellStyle name="40% - Accent3 4 3 2 2 2 2" xfId="18310"/>
    <cellStyle name="40% - Accent3 4 3 2 2 2 2 2" xfId="18311"/>
    <cellStyle name="40% - Accent3 4 3 2 2 2 2 3" xfId="53602"/>
    <cellStyle name="40% - Accent3 4 3 2 2 2 3" xfId="18312"/>
    <cellStyle name="40% - Accent3 4 3 2 2 2 4" xfId="18313"/>
    <cellStyle name="40% - Accent3 4 3 2 2 3" xfId="18314"/>
    <cellStyle name="40% - Accent3 4 3 2 2 3 2" xfId="18315"/>
    <cellStyle name="40% - Accent3 4 3 2 2 3 2 2" xfId="18316"/>
    <cellStyle name="40% - Accent3 4 3 2 2 3 2 3" xfId="53603"/>
    <cellStyle name="40% - Accent3 4 3 2 2 3 3" xfId="18317"/>
    <cellStyle name="40% - Accent3 4 3 2 2 3 4" xfId="18318"/>
    <cellStyle name="40% - Accent3 4 3 2 2 4" xfId="18319"/>
    <cellStyle name="40% - Accent3 4 3 2 2 4 2" xfId="18320"/>
    <cellStyle name="40% - Accent3 4 3 2 2 4 3" xfId="53604"/>
    <cellStyle name="40% - Accent3 4 3 2 2 5" xfId="18321"/>
    <cellStyle name="40% - Accent3 4 3 2 2 6" xfId="18322"/>
    <cellStyle name="40% - Accent3 4 3 2 3" xfId="18323"/>
    <cellStyle name="40% - Accent3 4 3 2 3 2" xfId="18324"/>
    <cellStyle name="40% - Accent3 4 3 2 3 2 2" xfId="18325"/>
    <cellStyle name="40% - Accent3 4 3 2 3 2 3" xfId="53605"/>
    <cellStyle name="40% - Accent3 4 3 2 3 3" xfId="18326"/>
    <cellStyle name="40% - Accent3 4 3 2 3 4" xfId="18327"/>
    <cellStyle name="40% - Accent3 4 3 2 4" xfId="18328"/>
    <cellStyle name="40% - Accent3 4 3 2 4 2" xfId="18329"/>
    <cellStyle name="40% - Accent3 4 3 2 4 2 2" xfId="18330"/>
    <cellStyle name="40% - Accent3 4 3 2 4 2 3" xfId="53606"/>
    <cellStyle name="40% - Accent3 4 3 2 4 3" xfId="18331"/>
    <cellStyle name="40% - Accent3 4 3 2 4 4" xfId="18332"/>
    <cellStyle name="40% - Accent3 4 3 2 5" xfId="18333"/>
    <cellStyle name="40% - Accent3 4 3 2 5 2" xfId="18334"/>
    <cellStyle name="40% - Accent3 4 3 2 5 3" xfId="53607"/>
    <cellStyle name="40% - Accent3 4 3 2 6" xfId="18335"/>
    <cellStyle name="40% - Accent3 4 3 2 7" xfId="18336"/>
    <cellStyle name="40% - Accent3 4 3 3" xfId="18337"/>
    <cellStyle name="40% - Accent3 4 3 3 2" xfId="18338"/>
    <cellStyle name="40% - Accent3 4 3 3 2 2" xfId="18339"/>
    <cellStyle name="40% - Accent3 4 3 3 2 2 2" xfId="18340"/>
    <cellStyle name="40% - Accent3 4 3 3 2 2 3" xfId="53608"/>
    <cellStyle name="40% - Accent3 4 3 3 2 3" xfId="18341"/>
    <cellStyle name="40% - Accent3 4 3 3 2 4" xfId="18342"/>
    <cellStyle name="40% - Accent3 4 3 3 3" xfId="18343"/>
    <cellStyle name="40% - Accent3 4 3 3 3 2" xfId="18344"/>
    <cellStyle name="40% - Accent3 4 3 3 3 2 2" xfId="18345"/>
    <cellStyle name="40% - Accent3 4 3 3 3 2 3" xfId="53609"/>
    <cellStyle name="40% - Accent3 4 3 3 3 3" xfId="18346"/>
    <cellStyle name="40% - Accent3 4 3 3 3 4" xfId="18347"/>
    <cellStyle name="40% - Accent3 4 3 3 4" xfId="18348"/>
    <cellStyle name="40% - Accent3 4 3 3 4 2" xfId="18349"/>
    <cellStyle name="40% - Accent3 4 3 3 4 3" xfId="53610"/>
    <cellStyle name="40% - Accent3 4 3 3 5" xfId="18350"/>
    <cellStyle name="40% - Accent3 4 3 3 6" xfId="18351"/>
    <cellStyle name="40% - Accent3 4 3 4" xfId="18352"/>
    <cellStyle name="40% - Accent3 4 3 4 2" xfId="18353"/>
    <cellStyle name="40% - Accent3 4 3 4 2 2" xfId="18354"/>
    <cellStyle name="40% - Accent3 4 3 4 2 3" xfId="53611"/>
    <cellStyle name="40% - Accent3 4 3 4 3" xfId="18355"/>
    <cellStyle name="40% - Accent3 4 3 4 4" xfId="18356"/>
    <cellStyle name="40% - Accent3 4 3 5" xfId="18357"/>
    <cellStyle name="40% - Accent3 4 3 5 2" xfId="18358"/>
    <cellStyle name="40% - Accent3 4 3 5 2 2" xfId="18359"/>
    <cellStyle name="40% - Accent3 4 3 5 2 3" xfId="53612"/>
    <cellStyle name="40% - Accent3 4 3 5 3" xfId="18360"/>
    <cellStyle name="40% - Accent3 4 3 5 4" xfId="18361"/>
    <cellStyle name="40% - Accent3 4 3 6" xfId="18362"/>
    <cellStyle name="40% - Accent3 4 3 6 2" xfId="18363"/>
    <cellStyle name="40% - Accent3 4 3 6 3" xfId="53613"/>
    <cellStyle name="40% - Accent3 4 3 7" xfId="18364"/>
    <cellStyle name="40% - Accent3 4 3 8" xfId="18365"/>
    <cellStyle name="40% - Accent3 4 3 9" xfId="60554"/>
    <cellStyle name="40% - Accent3 4 4" xfId="18366"/>
    <cellStyle name="40% - Accent3 4 4 2" xfId="18367"/>
    <cellStyle name="40% - Accent3 4 4 2 2" xfId="18368"/>
    <cellStyle name="40% - Accent3 4 4 2 2 2" xfId="18369"/>
    <cellStyle name="40% - Accent3 4 4 2 2 2 2" xfId="18370"/>
    <cellStyle name="40% - Accent3 4 4 2 2 2 3" xfId="53614"/>
    <cellStyle name="40% - Accent3 4 4 2 2 3" xfId="18371"/>
    <cellStyle name="40% - Accent3 4 4 2 2 4" xfId="18372"/>
    <cellStyle name="40% - Accent3 4 4 2 3" xfId="18373"/>
    <cellStyle name="40% - Accent3 4 4 2 3 2" xfId="18374"/>
    <cellStyle name="40% - Accent3 4 4 2 3 2 2" xfId="18375"/>
    <cellStyle name="40% - Accent3 4 4 2 3 2 3" xfId="53615"/>
    <cellStyle name="40% - Accent3 4 4 2 3 3" xfId="18376"/>
    <cellStyle name="40% - Accent3 4 4 2 3 4" xfId="18377"/>
    <cellStyle name="40% - Accent3 4 4 2 4" xfId="18378"/>
    <cellStyle name="40% - Accent3 4 4 2 4 2" xfId="18379"/>
    <cellStyle name="40% - Accent3 4 4 2 4 3" xfId="53616"/>
    <cellStyle name="40% - Accent3 4 4 2 5" xfId="18380"/>
    <cellStyle name="40% - Accent3 4 4 2 6" xfId="18381"/>
    <cellStyle name="40% - Accent3 4 4 3" xfId="18382"/>
    <cellStyle name="40% - Accent3 4 4 3 2" xfId="18383"/>
    <cellStyle name="40% - Accent3 4 4 3 2 2" xfId="18384"/>
    <cellStyle name="40% - Accent3 4 4 3 2 3" xfId="53617"/>
    <cellStyle name="40% - Accent3 4 4 3 3" xfId="18385"/>
    <cellStyle name="40% - Accent3 4 4 3 4" xfId="18386"/>
    <cellStyle name="40% - Accent3 4 4 4" xfId="18387"/>
    <cellStyle name="40% - Accent3 4 4 4 2" xfId="18388"/>
    <cellStyle name="40% - Accent3 4 4 4 2 2" xfId="18389"/>
    <cellStyle name="40% - Accent3 4 4 4 2 3" xfId="53618"/>
    <cellStyle name="40% - Accent3 4 4 4 3" xfId="18390"/>
    <cellStyle name="40% - Accent3 4 4 4 4" xfId="18391"/>
    <cellStyle name="40% - Accent3 4 4 5" xfId="18392"/>
    <cellStyle name="40% - Accent3 4 4 5 2" xfId="18393"/>
    <cellStyle name="40% - Accent3 4 4 5 3" xfId="53619"/>
    <cellStyle name="40% - Accent3 4 4 6" xfId="18394"/>
    <cellStyle name="40% - Accent3 4 4 7" xfId="18395"/>
    <cellStyle name="40% - Accent3 4 5" xfId="18396"/>
    <cellStyle name="40% - Accent3 4 5 2" xfId="18397"/>
    <cellStyle name="40% - Accent3 4 5 2 2" xfId="18398"/>
    <cellStyle name="40% - Accent3 4 5 2 2 2" xfId="18399"/>
    <cellStyle name="40% - Accent3 4 5 2 2 3" xfId="53620"/>
    <cellStyle name="40% - Accent3 4 5 2 3" xfId="18400"/>
    <cellStyle name="40% - Accent3 4 5 2 4" xfId="18401"/>
    <cellStyle name="40% - Accent3 4 5 3" xfId="18402"/>
    <cellStyle name="40% - Accent3 4 5 3 2" xfId="18403"/>
    <cellStyle name="40% - Accent3 4 5 3 2 2" xfId="18404"/>
    <cellStyle name="40% - Accent3 4 5 3 2 3" xfId="53621"/>
    <cellStyle name="40% - Accent3 4 5 3 3" xfId="18405"/>
    <cellStyle name="40% - Accent3 4 5 3 4" xfId="18406"/>
    <cellStyle name="40% - Accent3 4 5 4" xfId="18407"/>
    <cellStyle name="40% - Accent3 4 5 4 2" xfId="18408"/>
    <cellStyle name="40% - Accent3 4 5 4 3" xfId="53622"/>
    <cellStyle name="40% - Accent3 4 5 5" xfId="18409"/>
    <cellStyle name="40% - Accent3 4 5 6" xfId="18410"/>
    <cellStyle name="40% - Accent3 4 6" xfId="18411"/>
    <cellStyle name="40% - Accent3 4 6 2" xfId="18412"/>
    <cellStyle name="40% - Accent3 4 6 2 2" xfId="18413"/>
    <cellStyle name="40% - Accent3 4 6 2 2 2" xfId="18414"/>
    <cellStyle name="40% - Accent3 4 6 2 2 3" xfId="53623"/>
    <cellStyle name="40% - Accent3 4 6 2 3" xfId="18415"/>
    <cellStyle name="40% - Accent3 4 6 2 4" xfId="18416"/>
    <cellStyle name="40% - Accent3 4 6 3" xfId="18417"/>
    <cellStyle name="40% - Accent3 4 6 3 2" xfId="18418"/>
    <cellStyle name="40% - Accent3 4 6 3 3" xfId="53624"/>
    <cellStyle name="40% - Accent3 4 6 4" xfId="18419"/>
    <cellStyle name="40% - Accent3 4 6 5" xfId="18420"/>
    <cellStyle name="40% - Accent3 4 7" xfId="18421"/>
    <cellStyle name="40% - Accent3 4 7 2" xfId="18422"/>
    <cellStyle name="40% - Accent3 4 7 2 2" xfId="18423"/>
    <cellStyle name="40% - Accent3 4 7 2 3" xfId="53625"/>
    <cellStyle name="40% - Accent3 4 7 3" xfId="18424"/>
    <cellStyle name="40% - Accent3 4 7 4" xfId="18425"/>
    <cellStyle name="40% - Accent3 4 8" xfId="18426"/>
    <cellStyle name="40% - Accent3 4 8 2" xfId="18427"/>
    <cellStyle name="40% - Accent3 4 8 2 2" xfId="18428"/>
    <cellStyle name="40% - Accent3 4 8 2 3" xfId="53626"/>
    <cellStyle name="40% - Accent3 4 8 3" xfId="18429"/>
    <cellStyle name="40% - Accent3 4 8 4" xfId="18430"/>
    <cellStyle name="40% - Accent3 4 9" xfId="18431"/>
    <cellStyle name="40% - Accent3 4 9 2" xfId="18432"/>
    <cellStyle name="40% - Accent3 4 9 3" xfId="53627"/>
    <cellStyle name="40% - Accent3 5" xfId="18433"/>
    <cellStyle name="40% - Accent3 5 10" xfId="18434"/>
    <cellStyle name="40% - Accent3 5 11" xfId="60200"/>
    <cellStyle name="40% - Accent3 5 2" xfId="18435"/>
    <cellStyle name="40% - Accent3 5 2 2" xfId="18436"/>
    <cellStyle name="40% - Accent3 5 2 2 2" xfId="18437"/>
    <cellStyle name="40% - Accent3 5 2 2 2 2" xfId="18438"/>
    <cellStyle name="40% - Accent3 5 2 2 2 2 2" xfId="18439"/>
    <cellStyle name="40% - Accent3 5 2 2 2 2 2 2" xfId="18440"/>
    <cellStyle name="40% - Accent3 5 2 2 2 2 2 3" xfId="53628"/>
    <cellStyle name="40% - Accent3 5 2 2 2 2 3" xfId="18441"/>
    <cellStyle name="40% - Accent3 5 2 2 2 2 4" xfId="18442"/>
    <cellStyle name="40% - Accent3 5 2 2 2 3" xfId="18443"/>
    <cellStyle name="40% - Accent3 5 2 2 2 3 2" xfId="18444"/>
    <cellStyle name="40% - Accent3 5 2 2 2 3 2 2" xfId="18445"/>
    <cellStyle name="40% - Accent3 5 2 2 2 3 2 3" xfId="53629"/>
    <cellStyle name="40% - Accent3 5 2 2 2 3 3" xfId="18446"/>
    <cellStyle name="40% - Accent3 5 2 2 2 3 4" xfId="18447"/>
    <cellStyle name="40% - Accent3 5 2 2 2 4" xfId="18448"/>
    <cellStyle name="40% - Accent3 5 2 2 2 4 2" xfId="18449"/>
    <cellStyle name="40% - Accent3 5 2 2 2 4 3" xfId="53630"/>
    <cellStyle name="40% - Accent3 5 2 2 2 5" xfId="18450"/>
    <cellStyle name="40% - Accent3 5 2 2 2 6" xfId="18451"/>
    <cellStyle name="40% - Accent3 5 2 2 3" xfId="18452"/>
    <cellStyle name="40% - Accent3 5 2 2 3 2" xfId="18453"/>
    <cellStyle name="40% - Accent3 5 2 2 3 2 2" xfId="18454"/>
    <cellStyle name="40% - Accent3 5 2 2 3 2 3" xfId="53631"/>
    <cellStyle name="40% - Accent3 5 2 2 3 3" xfId="18455"/>
    <cellStyle name="40% - Accent3 5 2 2 3 4" xfId="18456"/>
    <cellStyle name="40% - Accent3 5 2 2 4" xfId="18457"/>
    <cellStyle name="40% - Accent3 5 2 2 4 2" xfId="18458"/>
    <cellStyle name="40% - Accent3 5 2 2 4 2 2" xfId="18459"/>
    <cellStyle name="40% - Accent3 5 2 2 4 2 3" xfId="53632"/>
    <cellStyle name="40% - Accent3 5 2 2 4 3" xfId="18460"/>
    <cellStyle name="40% - Accent3 5 2 2 4 4" xfId="18461"/>
    <cellStyle name="40% - Accent3 5 2 2 5" xfId="18462"/>
    <cellStyle name="40% - Accent3 5 2 2 5 2" xfId="18463"/>
    <cellStyle name="40% - Accent3 5 2 2 5 3" xfId="53633"/>
    <cellStyle name="40% - Accent3 5 2 2 6" xfId="18464"/>
    <cellStyle name="40% - Accent3 5 2 2 7" xfId="18465"/>
    <cellStyle name="40% - Accent3 5 2 2 8" xfId="60751"/>
    <cellStyle name="40% - Accent3 5 2 3" xfId="18466"/>
    <cellStyle name="40% - Accent3 5 2 3 2" xfId="18467"/>
    <cellStyle name="40% - Accent3 5 2 3 2 2" xfId="18468"/>
    <cellStyle name="40% - Accent3 5 2 3 2 2 2" xfId="18469"/>
    <cellStyle name="40% - Accent3 5 2 3 2 2 3" xfId="53634"/>
    <cellStyle name="40% - Accent3 5 2 3 2 3" xfId="18470"/>
    <cellStyle name="40% - Accent3 5 2 3 2 4" xfId="18471"/>
    <cellStyle name="40% - Accent3 5 2 3 3" xfId="18472"/>
    <cellStyle name="40% - Accent3 5 2 3 3 2" xfId="18473"/>
    <cellStyle name="40% - Accent3 5 2 3 3 2 2" xfId="18474"/>
    <cellStyle name="40% - Accent3 5 2 3 3 2 3" xfId="53635"/>
    <cellStyle name="40% - Accent3 5 2 3 3 3" xfId="18475"/>
    <cellStyle name="40% - Accent3 5 2 3 3 4" xfId="18476"/>
    <cellStyle name="40% - Accent3 5 2 3 4" xfId="18477"/>
    <cellStyle name="40% - Accent3 5 2 3 4 2" xfId="18478"/>
    <cellStyle name="40% - Accent3 5 2 3 4 3" xfId="53636"/>
    <cellStyle name="40% - Accent3 5 2 3 5" xfId="18479"/>
    <cellStyle name="40% - Accent3 5 2 3 6" xfId="18480"/>
    <cellStyle name="40% - Accent3 5 2 4" xfId="18481"/>
    <cellStyle name="40% - Accent3 5 2 4 2" xfId="18482"/>
    <cellStyle name="40% - Accent3 5 2 4 2 2" xfId="18483"/>
    <cellStyle name="40% - Accent3 5 2 4 2 3" xfId="53637"/>
    <cellStyle name="40% - Accent3 5 2 4 3" xfId="18484"/>
    <cellStyle name="40% - Accent3 5 2 4 4" xfId="18485"/>
    <cellStyle name="40% - Accent3 5 2 5" xfId="18486"/>
    <cellStyle name="40% - Accent3 5 2 5 2" xfId="18487"/>
    <cellStyle name="40% - Accent3 5 2 5 2 2" xfId="18488"/>
    <cellStyle name="40% - Accent3 5 2 5 2 3" xfId="53638"/>
    <cellStyle name="40% - Accent3 5 2 5 3" xfId="18489"/>
    <cellStyle name="40% - Accent3 5 2 5 4" xfId="18490"/>
    <cellStyle name="40% - Accent3 5 2 6" xfId="18491"/>
    <cellStyle name="40% - Accent3 5 2 6 2" xfId="18492"/>
    <cellStyle name="40% - Accent3 5 2 6 3" xfId="53639"/>
    <cellStyle name="40% - Accent3 5 2 7" xfId="18493"/>
    <cellStyle name="40% - Accent3 5 2 8" xfId="18494"/>
    <cellStyle name="40% - Accent3 5 2 9" xfId="60383"/>
    <cellStyle name="40% - Accent3 5 3" xfId="18495"/>
    <cellStyle name="40% - Accent3 5 3 2" xfId="18496"/>
    <cellStyle name="40% - Accent3 5 3 2 2" xfId="18497"/>
    <cellStyle name="40% - Accent3 5 3 2 2 2" xfId="18498"/>
    <cellStyle name="40% - Accent3 5 3 2 2 2 2" xfId="18499"/>
    <cellStyle name="40% - Accent3 5 3 2 2 2 3" xfId="53640"/>
    <cellStyle name="40% - Accent3 5 3 2 2 3" xfId="18500"/>
    <cellStyle name="40% - Accent3 5 3 2 2 4" xfId="18501"/>
    <cellStyle name="40% - Accent3 5 3 2 3" xfId="18502"/>
    <cellStyle name="40% - Accent3 5 3 2 3 2" xfId="18503"/>
    <cellStyle name="40% - Accent3 5 3 2 3 2 2" xfId="18504"/>
    <cellStyle name="40% - Accent3 5 3 2 3 2 3" xfId="53641"/>
    <cellStyle name="40% - Accent3 5 3 2 3 3" xfId="18505"/>
    <cellStyle name="40% - Accent3 5 3 2 3 4" xfId="18506"/>
    <cellStyle name="40% - Accent3 5 3 2 4" xfId="18507"/>
    <cellStyle name="40% - Accent3 5 3 2 4 2" xfId="18508"/>
    <cellStyle name="40% - Accent3 5 3 2 4 3" xfId="53642"/>
    <cellStyle name="40% - Accent3 5 3 2 5" xfId="18509"/>
    <cellStyle name="40% - Accent3 5 3 2 6" xfId="18510"/>
    <cellStyle name="40% - Accent3 5 3 3" xfId="18511"/>
    <cellStyle name="40% - Accent3 5 3 3 2" xfId="18512"/>
    <cellStyle name="40% - Accent3 5 3 3 2 2" xfId="18513"/>
    <cellStyle name="40% - Accent3 5 3 3 2 3" xfId="53643"/>
    <cellStyle name="40% - Accent3 5 3 3 3" xfId="18514"/>
    <cellStyle name="40% - Accent3 5 3 3 4" xfId="18515"/>
    <cellStyle name="40% - Accent3 5 3 4" xfId="18516"/>
    <cellStyle name="40% - Accent3 5 3 4 2" xfId="18517"/>
    <cellStyle name="40% - Accent3 5 3 4 2 2" xfId="18518"/>
    <cellStyle name="40% - Accent3 5 3 4 2 3" xfId="53644"/>
    <cellStyle name="40% - Accent3 5 3 4 3" xfId="18519"/>
    <cellStyle name="40% - Accent3 5 3 4 4" xfId="18520"/>
    <cellStyle name="40% - Accent3 5 3 5" xfId="18521"/>
    <cellStyle name="40% - Accent3 5 3 5 2" xfId="18522"/>
    <cellStyle name="40% - Accent3 5 3 5 3" xfId="53645"/>
    <cellStyle name="40% - Accent3 5 3 6" xfId="18523"/>
    <cellStyle name="40% - Accent3 5 3 7" xfId="18524"/>
    <cellStyle name="40% - Accent3 5 3 8" xfId="60568"/>
    <cellStyle name="40% - Accent3 5 4" xfId="18525"/>
    <cellStyle name="40% - Accent3 5 4 2" xfId="18526"/>
    <cellStyle name="40% - Accent3 5 4 2 2" xfId="18527"/>
    <cellStyle name="40% - Accent3 5 4 2 2 2" xfId="18528"/>
    <cellStyle name="40% - Accent3 5 4 2 2 3" xfId="53646"/>
    <cellStyle name="40% - Accent3 5 4 2 3" xfId="18529"/>
    <cellStyle name="40% - Accent3 5 4 2 4" xfId="18530"/>
    <cellStyle name="40% - Accent3 5 4 3" xfId="18531"/>
    <cellStyle name="40% - Accent3 5 4 3 2" xfId="18532"/>
    <cellStyle name="40% - Accent3 5 4 3 2 2" xfId="18533"/>
    <cellStyle name="40% - Accent3 5 4 3 2 3" xfId="53647"/>
    <cellStyle name="40% - Accent3 5 4 3 3" xfId="18534"/>
    <cellStyle name="40% - Accent3 5 4 3 4" xfId="18535"/>
    <cellStyle name="40% - Accent3 5 4 4" xfId="18536"/>
    <cellStyle name="40% - Accent3 5 4 4 2" xfId="18537"/>
    <cellStyle name="40% - Accent3 5 4 4 3" xfId="53648"/>
    <cellStyle name="40% - Accent3 5 4 5" xfId="18538"/>
    <cellStyle name="40% - Accent3 5 4 6" xfId="18539"/>
    <cellStyle name="40% - Accent3 5 5" xfId="18540"/>
    <cellStyle name="40% - Accent3 5 5 2" xfId="18541"/>
    <cellStyle name="40% - Accent3 5 5 2 2" xfId="18542"/>
    <cellStyle name="40% - Accent3 5 5 2 2 2" xfId="18543"/>
    <cellStyle name="40% - Accent3 5 5 2 2 3" xfId="53649"/>
    <cellStyle name="40% - Accent3 5 5 2 3" xfId="18544"/>
    <cellStyle name="40% - Accent3 5 5 2 4" xfId="18545"/>
    <cellStyle name="40% - Accent3 5 5 3" xfId="18546"/>
    <cellStyle name="40% - Accent3 5 5 3 2" xfId="18547"/>
    <cellStyle name="40% - Accent3 5 5 3 3" xfId="53650"/>
    <cellStyle name="40% - Accent3 5 5 4" xfId="18548"/>
    <cellStyle name="40% - Accent3 5 5 5" xfId="18549"/>
    <cellStyle name="40% - Accent3 5 6" xfId="18550"/>
    <cellStyle name="40% - Accent3 5 6 2" xfId="18551"/>
    <cellStyle name="40% - Accent3 5 6 2 2" xfId="18552"/>
    <cellStyle name="40% - Accent3 5 6 2 3" xfId="53651"/>
    <cellStyle name="40% - Accent3 5 6 3" xfId="18553"/>
    <cellStyle name="40% - Accent3 5 6 4" xfId="18554"/>
    <cellStyle name="40% - Accent3 5 7" xfId="18555"/>
    <cellStyle name="40% - Accent3 5 7 2" xfId="18556"/>
    <cellStyle name="40% - Accent3 5 7 2 2" xfId="18557"/>
    <cellStyle name="40% - Accent3 5 7 2 3" xfId="53652"/>
    <cellStyle name="40% - Accent3 5 7 3" xfId="18558"/>
    <cellStyle name="40% - Accent3 5 7 4" xfId="18559"/>
    <cellStyle name="40% - Accent3 5 8" xfId="18560"/>
    <cellStyle name="40% - Accent3 5 8 2" xfId="18561"/>
    <cellStyle name="40% - Accent3 5 8 3" xfId="53653"/>
    <cellStyle name="40% - Accent3 5 9" xfId="18562"/>
    <cellStyle name="40% - Accent3 6" xfId="18563"/>
    <cellStyle name="40% - Accent3 6 10" xfId="18564"/>
    <cellStyle name="40% - Accent3 6 11" xfId="60214"/>
    <cellStyle name="40% - Accent3 6 2" xfId="18565"/>
    <cellStyle name="40% - Accent3 6 2 2" xfId="18566"/>
    <cellStyle name="40% - Accent3 6 2 2 2" xfId="18567"/>
    <cellStyle name="40% - Accent3 6 2 2 2 2" xfId="18568"/>
    <cellStyle name="40% - Accent3 6 2 2 2 2 2" xfId="18569"/>
    <cellStyle name="40% - Accent3 6 2 2 2 2 2 2" xfId="18570"/>
    <cellStyle name="40% - Accent3 6 2 2 2 2 2 3" xfId="53654"/>
    <cellStyle name="40% - Accent3 6 2 2 2 2 3" xfId="18571"/>
    <cellStyle name="40% - Accent3 6 2 2 2 2 4" xfId="18572"/>
    <cellStyle name="40% - Accent3 6 2 2 2 3" xfId="18573"/>
    <cellStyle name="40% - Accent3 6 2 2 2 3 2" xfId="18574"/>
    <cellStyle name="40% - Accent3 6 2 2 2 3 2 2" xfId="18575"/>
    <cellStyle name="40% - Accent3 6 2 2 2 3 2 3" xfId="53655"/>
    <cellStyle name="40% - Accent3 6 2 2 2 3 3" xfId="18576"/>
    <cellStyle name="40% - Accent3 6 2 2 2 3 4" xfId="18577"/>
    <cellStyle name="40% - Accent3 6 2 2 2 4" xfId="18578"/>
    <cellStyle name="40% - Accent3 6 2 2 2 4 2" xfId="18579"/>
    <cellStyle name="40% - Accent3 6 2 2 2 4 3" xfId="53656"/>
    <cellStyle name="40% - Accent3 6 2 2 2 5" xfId="18580"/>
    <cellStyle name="40% - Accent3 6 2 2 2 6" xfId="18581"/>
    <cellStyle name="40% - Accent3 6 2 2 3" xfId="18582"/>
    <cellStyle name="40% - Accent3 6 2 2 3 2" xfId="18583"/>
    <cellStyle name="40% - Accent3 6 2 2 3 2 2" xfId="18584"/>
    <cellStyle name="40% - Accent3 6 2 2 3 2 3" xfId="53657"/>
    <cellStyle name="40% - Accent3 6 2 2 3 3" xfId="18585"/>
    <cellStyle name="40% - Accent3 6 2 2 3 4" xfId="18586"/>
    <cellStyle name="40% - Accent3 6 2 2 4" xfId="18587"/>
    <cellStyle name="40% - Accent3 6 2 2 4 2" xfId="18588"/>
    <cellStyle name="40% - Accent3 6 2 2 4 2 2" xfId="18589"/>
    <cellStyle name="40% - Accent3 6 2 2 4 2 3" xfId="53658"/>
    <cellStyle name="40% - Accent3 6 2 2 4 3" xfId="18590"/>
    <cellStyle name="40% - Accent3 6 2 2 4 4" xfId="18591"/>
    <cellStyle name="40% - Accent3 6 2 2 5" xfId="18592"/>
    <cellStyle name="40% - Accent3 6 2 2 5 2" xfId="18593"/>
    <cellStyle name="40% - Accent3 6 2 2 5 3" xfId="53659"/>
    <cellStyle name="40% - Accent3 6 2 2 6" xfId="18594"/>
    <cellStyle name="40% - Accent3 6 2 2 7" xfId="18595"/>
    <cellStyle name="40% - Accent3 6 2 2 8" xfId="60765"/>
    <cellStyle name="40% - Accent3 6 2 3" xfId="18596"/>
    <cellStyle name="40% - Accent3 6 2 3 2" xfId="18597"/>
    <cellStyle name="40% - Accent3 6 2 3 2 2" xfId="18598"/>
    <cellStyle name="40% - Accent3 6 2 3 2 2 2" xfId="18599"/>
    <cellStyle name="40% - Accent3 6 2 3 2 2 3" xfId="53660"/>
    <cellStyle name="40% - Accent3 6 2 3 2 3" xfId="18600"/>
    <cellStyle name="40% - Accent3 6 2 3 2 4" xfId="18601"/>
    <cellStyle name="40% - Accent3 6 2 3 3" xfId="18602"/>
    <cellStyle name="40% - Accent3 6 2 3 3 2" xfId="18603"/>
    <cellStyle name="40% - Accent3 6 2 3 3 2 2" xfId="18604"/>
    <cellStyle name="40% - Accent3 6 2 3 3 2 3" xfId="53661"/>
    <cellStyle name="40% - Accent3 6 2 3 3 3" xfId="18605"/>
    <cellStyle name="40% - Accent3 6 2 3 3 4" xfId="18606"/>
    <cellStyle name="40% - Accent3 6 2 3 4" xfId="18607"/>
    <cellStyle name="40% - Accent3 6 2 3 4 2" xfId="18608"/>
    <cellStyle name="40% - Accent3 6 2 3 4 3" xfId="53662"/>
    <cellStyle name="40% - Accent3 6 2 3 5" xfId="18609"/>
    <cellStyle name="40% - Accent3 6 2 3 6" xfId="18610"/>
    <cellStyle name="40% - Accent3 6 2 4" xfId="18611"/>
    <cellStyle name="40% - Accent3 6 2 4 2" xfId="18612"/>
    <cellStyle name="40% - Accent3 6 2 4 2 2" xfId="18613"/>
    <cellStyle name="40% - Accent3 6 2 4 2 3" xfId="53663"/>
    <cellStyle name="40% - Accent3 6 2 4 3" xfId="18614"/>
    <cellStyle name="40% - Accent3 6 2 4 4" xfId="18615"/>
    <cellStyle name="40% - Accent3 6 2 5" xfId="18616"/>
    <cellStyle name="40% - Accent3 6 2 5 2" xfId="18617"/>
    <cellStyle name="40% - Accent3 6 2 5 2 2" xfId="18618"/>
    <cellStyle name="40% - Accent3 6 2 5 2 3" xfId="53664"/>
    <cellStyle name="40% - Accent3 6 2 5 3" xfId="18619"/>
    <cellStyle name="40% - Accent3 6 2 5 4" xfId="18620"/>
    <cellStyle name="40% - Accent3 6 2 6" xfId="18621"/>
    <cellStyle name="40% - Accent3 6 2 6 2" xfId="18622"/>
    <cellStyle name="40% - Accent3 6 2 6 3" xfId="53665"/>
    <cellStyle name="40% - Accent3 6 2 7" xfId="18623"/>
    <cellStyle name="40% - Accent3 6 2 8" xfId="18624"/>
    <cellStyle name="40% - Accent3 6 2 9" xfId="60397"/>
    <cellStyle name="40% - Accent3 6 3" xfId="18625"/>
    <cellStyle name="40% - Accent3 6 3 2" xfId="18626"/>
    <cellStyle name="40% - Accent3 6 3 2 2" xfId="18627"/>
    <cellStyle name="40% - Accent3 6 3 2 2 2" xfId="18628"/>
    <cellStyle name="40% - Accent3 6 3 2 2 2 2" xfId="18629"/>
    <cellStyle name="40% - Accent3 6 3 2 2 2 3" xfId="53666"/>
    <cellStyle name="40% - Accent3 6 3 2 2 3" xfId="18630"/>
    <cellStyle name="40% - Accent3 6 3 2 2 4" xfId="18631"/>
    <cellStyle name="40% - Accent3 6 3 2 3" xfId="18632"/>
    <cellStyle name="40% - Accent3 6 3 2 3 2" xfId="18633"/>
    <cellStyle name="40% - Accent3 6 3 2 3 2 2" xfId="18634"/>
    <cellStyle name="40% - Accent3 6 3 2 3 2 3" xfId="53667"/>
    <cellStyle name="40% - Accent3 6 3 2 3 3" xfId="18635"/>
    <cellStyle name="40% - Accent3 6 3 2 3 4" xfId="18636"/>
    <cellStyle name="40% - Accent3 6 3 2 4" xfId="18637"/>
    <cellStyle name="40% - Accent3 6 3 2 4 2" xfId="18638"/>
    <cellStyle name="40% - Accent3 6 3 2 4 3" xfId="53668"/>
    <cellStyle name="40% - Accent3 6 3 2 5" xfId="18639"/>
    <cellStyle name="40% - Accent3 6 3 2 6" xfId="18640"/>
    <cellStyle name="40% - Accent3 6 3 3" xfId="18641"/>
    <cellStyle name="40% - Accent3 6 3 3 2" xfId="18642"/>
    <cellStyle name="40% - Accent3 6 3 3 2 2" xfId="18643"/>
    <cellStyle name="40% - Accent3 6 3 3 2 3" xfId="53669"/>
    <cellStyle name="40% - Accent3 6 3 3 3" xfId="18644"/>
    <cellStyle name="40% - Accent3 6 3 3 4" xfId="18645"/>
    <cellStyle name="40% - Accent3 6 3 4" xfId="18646"/>
    <cellStyle name="40% - Accent3 6 3 4 2" xfId="18647"/>
    <cellStyle name="40% - Accent3 6 3 4 2 2" xfId="18648"/>
    <cellStyle name="40% - Accent3 6 3 4 2 3" xfId="53670"/>
    <cellStyle name="40% - Accent3 6 3 4 3" xfId="18649"/>
    <cellStyle name="40% - Accent3 6 3 4 4" xfId="18650"/>
    <cellStyle name="40% - Accent3 6 3 5" xfId="18651"/>
    <cellStyle name="40% - Accent3 6 3 5 2" xfId="18652"/>
    <cellStyle name="40% - Accent3 6 3 5 3" xfId="53671"/>
    <cellStyle name="40% - Accent3 6 3 6" xfId="18653"/>
    <cellStyle name="40% - Accent3 6 3 7" xfId="18654"/>
    <cellStyle name="40% - Accent3 6 3 8" xfId="60582"/>
    <cellStyle name="40% - Accent3 6 4" xfId="18655"/>
    <cellStyle name="40% - Accent3 6 4 2" xfId="18656"/>
    <cellStyle name="40% - Accent3 6 4 2 2" xfId="18657"/>
    <cellStyle name="40% - Accent3 6 4 2 2 2" xfId="18658"/>
    <cellStyle name="40% - Accent3 6 4 2 2 3" xfId="53672"/>
    <cellStyle name="40% - Accent3 6 4 2 3" xfId="18659"/>
    <cellStyle name="40% - Accent3 6 4 2 4" xfId="18660"/>
    <cellStyle name="40% - Accent3 6 4 3" xfId="18661"/>
    <cellStyle name="40% - Accent3 6 4 3 2" xfId="18662"/>
    <cellStyle name="40% - Accent3 6 4 3 2 2" xfId="18663"/>
    <cellStyle name="40% - Accent3 6 4 3 2 3" xfId="53673"/>
    <cellStyle name="40% - Accent3 6 4 3 3" xfId="18664"/>
    <cellStyle name="40% - Accent3 6 4 3 4" xfId="18665"/>
    <cellStyle name="40% - Accent3 6 4 4" xfId="18666"/>
    <cellStyle name="40% - Accent3 6 4 4 2" xfId="18667"/>
    <cellStyle name="40% - Accent3 6 4 4 3" xfId="53674"/>
    <cellStyle name="40% - Accent3 6 4 5" xfId="18668"/>
    <cellStyle name="40% - Accent3 6 4 6" xfId="18669"/>
    <cellStyle name="40% - Accent3 6 5" xfId="18670"/>
    <cellStyle name="40% - Accent3 6 5 2" xfId="18671"/>
    <cellStyle name="40% - Accent3 6 5 2 2" xfId="18672"/>
    <cellStyle name="40% - Accent3 6 5 2 2 2" xfId="18673"/>
    <cellStyle name="40% - Accent3 6 5 2 2 3" xfId="53675"/>
    <cellStyle name="40% - Accent3 6 5 2 3" xfId="18674"/>
    <cellStyle name="40% - Accent3 6 5 2 4" xfId="18675"/>
    <cellStyle name="40% - Accent3 6 5 3" xfId="18676"/>
    <cellStyle name="40% - Accent3 6 5 3 2" xfId="18677"/>
    <cellStyle name="40% - Accent3 6 5 3 3" xfId="53676"/>
    <cellStyle name="40% - Accent3 6 5 4" xfId="18678"/>
    <cellStyle name="40% - Accent3 6 5 5" xfId="18679"/>
    <cellStyle name="40% - Accent3 6 6" xfId="18680"/>
    <cellStyle name="40% - Accent3 6 6 2" xfId="18681"/>
    <cellStyle name="40% - Accent3 6 6 2 2" xfId="18682"/>
    <cellStyle name="40% - Accent3 6 6 2 3" xfId="53677"/>
    <cellStyle name="40% - Accent3 6 6 3" xfId="18683"/>
    <cellStyle name="40% - Accent3 6 6 4" xfId="18684"/>
    <cellStyle name="40% - Accent3 6 7" xfId="18685"/>
    <cellStyle name="40% - Accent3 6 7 2" xfId="18686"/>
    <cellStyle name="40% - Accent3 6 7 2 2" xfId="18687"/>
    <cellStyle name="40% - Accent3 6 7 2 3" xfId="53678"/>
    <cellStyle name="40% - Accent3 6 7 3" xfId="18688"/>
    <cellStyle name="40% - Accent3 6 7 4" xfId="18689"/>
    <cellStyle name="40% - Accent3 6 8" xfId="18690"/>
    <cellStyle name="40% - Accent3 6 8 2" xfId="18691"/>
    <cellStyle name="40% - Accent3 6 8 3" xfId="53679"/>
    <cellStyle name="40% - Accent3 6 9" xfId="18692"/>
    <cellStyle name="40% - Accent3 7" xfId="18693"/>
    <cellStyle name="40% - Accent3 7 10" xfId="18694"/>
    <cellStyle name="40% - Accent3 7 11" xfId="60228"/>
    <cellStyle name="40% - Accent3 7 2" xfId="18695"/>
    <cellStyle name="40% - Accent3 7 2 2" xfId="18696"/>
    <cellStyle name="40% - Accent3 7 2 2 2" xfId="18697"/>
    <cellStyle name="40% - Accent3 7 2 2 2 2" xfId="18698"/>
    <cellStyle name="40% - Accent3 7 2 2 2 2 2" xfId="18699"/>
    <cellStyle name="40% - Accent3 7 2 2 2 2 2 2" xfId="18700"/>
    <cellStyle name="40% - Accent3 7 2 2 2 2 2 3" xfId="53680"/>
    <cellStyle name="40% - Accent3 7 2 2 2 2 3" xfId="18701"/>
    <cellStyle name="40% - Accent3 7 2 2 2 2 4" xfId="18702"/>
    <cellStyle name="40% - Accent3 7 2 2 2 3" xfId="18703"/>
    <cellStyle name="40% - Accent3 7 2 2 2 3 2" xfId="18704"/>
    <cellStyle name="40% - Accent3 7 2 2 2 3 2 2" xfId="18705"/>
    <cellStyle name="40% - Accent3 7 2 2 2 3 2 3" xfId="53681"/>
    <cellStyle name="40% - Accent3 7 2 2 2 3 3" xfId="18706"/>
    <cellStyle name="40% - Accent3 7 2 2 2 3 4" xfId="18707"/>
    <cellStyle name="40% - Accent3 7 2 2 2 4" xfId="18708"/>
    <cellStyle name="40% - Accent3 7 2 2 2 4 2" xfId="18709"/>
    <cellStyle name="40% - Accent3 7 2 2 2 4 3" xfId="53682"/>
    <cellStyle name="40% - Accent3 7 2 2 2 5" xfId="18710"/>
    <cellStyle name="40% - Accent3 7 2 2 2 6" xfId="18711"/>
    <cellStyle name="40% - Accent3 7 2 2 3" xfId="18712"/>
    <cellStyle name="40% - Accent3 7 2 2 3 2" xfId="18713"/>
    <cellStyle name="40% - Accent3 7 2 2 3 2 2" xfId="18714"/>
    <cellStyle name="40% - Accent3 7 2 2 3 2 3" xfId="53683"/>
    <cellStyle name="40% - Accent3 7 2 2 3 3" xfId="18715"/>
    <cellStyle name="40% - Accent3 7 2 2 3 4" xfId="18716"/>
    <cellStyle name="40% - Accent3 7 2 2 4" xfId="18717"/>
    <cellStyle name="40% - Accent3 7 2 2 4 2" xfId="18718"/>
    <cellStyle name="40% - Accent3 7 2 2 4 2 2" xfId="18719"/>
    <cellStyle name="40% - Accent3 7 2 2 4 2 3" xfId="53684"/>
    <cellStyle name="40% - Accent3 7 2 2 4 3" xfId="18720"/>
    <cellStyle name="40% - Accent3 7 2 2 4 4" xfId="18721"/>
    <cellStyle name="40% - Accent3 7 2 2 5" xfId="18722"/>
    <cellStyle name="40% - Accent3 7 2 2 5 2" xfId="18723"/>
    <cellStyle name="40% - Accent3 7 2 2 5 3" xfId="53685"/>
    <cellStyle name="40% - Accent3 7 2 2 6" xfId="18724"/>
    <cellStyle name="40% - Accent3 7 2 2 7" xfId="18725"/>
    <cellStyle name="40% - Accent3 7 2 2 8" xfId="60779"/>
    <cellStyle name="40% - Accent3 7 2 3" xfId="18726"/>
    <cellStyle name="40% - Accent3 7 2 3 2" xfId="18727"/>
    <cellStyle name="40% - Accent3 7 2 3 2 2" xfId="18728"/>
    <cellStyle name="40% - Accent3 7 2 3 2 2 2" xfId="18729"/>
    <cellStyle name="40% - Accent3 7 2 3 2 2 3" xfId="53686"/>
    <cellStyle name="40% - Accent3 7 2 3 2 3" xfId="18730"/>
    <cellStyle name="40% - Accent3 7 2 3 2 4" xfId="18731"/>
    <cellStyle name="40% - Accent3 7 2 3 3" xfId="18732"/>
    <cellStyle name="40% - Accent3 7 2 3 3 2" xfId="18733"/>
    <cellStyle name="40% - Accent3 7 2 3 3 2 2" xfId="18734"/>
    <cellStyle name="40% - Accent3 7 2 3 3 2 3" xfId="53687"/>
    <cellStyle name="40% - Accent3 7 2 3 3 3" xfId="18735"/>
    <cellStyle name="40% - Accent3 7 2 3 3 4" xfId="18736"/>
    <cellStyle name="40% - Accent3 7 2 3 4" xfId="18737"/>
    <cellStyle name="40% - Accent3 7 2 3 4 2" xfId="18738"/>
    <cellStyle name="40% - Accent3 7 2 3 4 3" xfId="53688"/>
    <cellStyle name="40% - Accent3 7 2 3 5" xfId="18739"/>
    <cellStyle name="40% - Accent3 7 2 3 6" xfId="18740"/>
    <cellStyle name="40% - Accent3 7 2 4" xfId="18741"/>
    <cellStyle name="40% - Accent3 7 2 4 2" xfId="18742"/>
    <cellStyle name="40% - Accent3 7 2 4 2 2" xfId="18743"/>
    <cellStyle name="40% - Accent3 7 2 4 2 3" xfId="53689"/>
    <cellStyle name="40% - Accent3 7 2 4 3" xfId="18744"/>
    <cellStyle name="40% - Accent3 7 2 4 4" xfId="18745"/>
    <cellStyle name="40% - Accent3 7 2 5" xfId="18746"/>
    <cellStyle name="40% - Accent3 7 2 5 2" xfId="18747"/>
    <cellStyle name="40% - Accent3 7 2 5 2 2" xfId="18748"/>
    <cellStyle name="40% - Accent3 7 2 5 2 3" xfId="53690"/>
    <cellStyle name="40% - Accent3 7 2 5 3" xfId="18749"/>
    <cellStyle name="40% - Accent3 7 2 5 4" xfId="18750"/>
    <cellStyle name="40% - Accent3 7 2 6" xfId="18751"/>
    <cellStyle name="40% - Accent3 7 2 6 2" xfId="18752"/>
    <cellStyle name="40% - Accent3 7 2 6 3" xfId="53691"/>
    <cellStyle name="40% - Accent3 7 2 7" xfId="18753"/>
    <cellStyle name="40% - Accent3 7 2 8" xfId="18754"/>
    <cellStyle name="40% - Accent3 7 2 9" xfId="60411"/>
    <cellStyle name="40% - Accent3 7 3" xfId="18755"/>
    <cellStyle name="40% - Accent3 7 3 2" xfId="18756"/>
    <cellStyle name="40% - Accent3 7 3 2 2" xfId="18757"/>
    <cellStyle name="40% - Accent3 7 3 2 2 2" xfId="18758"/>
    <cellStyle name="40% - Accent3 7 3 2 2 2 2" xfId="18759"/>
    <cellStyle name="40% - Accent3 7 3 2 2 2 3" xfId="53692"/>
    <cellStyle name="40% - Accent3 7 3 2 2 3" xfId="18760"/>
    <cellStyle name="40% - Accent3 7 3 2 2 4" xfId="18761"/>
    <cellStyle name="40% - Accent3 7 3 2 3" xfId="18762"/>
    <cellStyle name="40% - Accent3 7 3 2 3 2" xfId="18763"/>
    <cellStyle name="40% - Accent3 7 3 2 3 2 2" xfId="18764"/>
    <cellStyle name="40% - Accent3 7 3 2 3 2 3" xfId="53693"/>
    <cellStyle name="40% - Accent3 7 3 2 3 3" xfId="18765"/>
    <cellStyle name="40% - Accent3 7 3 2 3 4" xfId="18766"/>
    <cellStyle name="40% - Accent3 7 3 2 4" xfId="18767"/>
    <cellStyle name="40% - Accent3 7 3 2 4 2" xfId="18768"/>
    <cellStyle name="40% - Accent3 7 3 2 4 3" xfId="53694"/>
    <cellStyle name="40% - Accent3 7 3 2 5" xfId="18769"/>
    <cellStyle name="40% - Accent3 7 3 2 6" xfId="18770"/>
    <cellStyle name="40% - Accent3 7 3 3" xfId="18771"/>
    <cellStyle name="40% - Accent3 7 3 3 2" xfId="18772"/>
    <cellStyle name="40% - Accent3 7 3 3 2 2" xfId="18773"/>
    <cellStyle name="40% - Accent3 7 3 3 2 3" xfId="53695"/>
    <cellStyle name="40% - Accent3 7 3 3 3" xfId="18774"/>
    <cellStyle name="40% - Accent3 7 3 3 4" xfId="18775"/>
    <cellStyle name="40% - Accent3 7 3 4" xfId="18776"/>
    <cellStyle name="40% - Accent3 7 3 4 2" xfId="18777"/>
    <cellStyle name="40% - Accent3 7 3 4 2 2" xfId="18778"/>
    <cellStyle name="40% - Accent3 7 3 4 2 3" xfId="53696"/>
    <cellStyle name="40% - Accent3 7 3 4 3" xfId="18779"/>
    <cellStyle name="40% - Accent3 7 3 4 4" xfId="18780"/>
    <cellStyle name="40% - Accent3 7 3 5" xfId="18781"/>
    <cellStyle name="40% - Accent3 7 3 5 2" xfId="18782"/>
    <cellStyle name="40% - Accent3 7 3 5 3" xfId="53697"/>
    <cellStyle name="40% - Accent3 7 3 6" xfId="18783"/>
    <cellStyle name="40% - Accent3 7 3 7" xfId="18784"/>
    <cellStyle name="40% - Accent3 7 3 8" xfId="60596"/>
    <cellStyle name="40% - Accent3 7 4" xfId="18785"/>
    <cellStyle name="40% - Accent3 7 4 2" xfId="18786"/>
    <cellStyle name="40% - Accent3 7 4 2 2" xfId="18787"/>
    <cellStyle name="40% - Accent3 7 4 2 2 2" xfId="18788"/>
    <cellStyle name="40% - Accent3 7 4 2 2 3" xfId="53698"/>
    <cellStyle name="40% - Accent3 7 4 2 3" xfId="18789"/>
    <cellStyle name="40% - Accent3 7 4 2 4" xfId="18790"/>
    <cellStyle name="40% - Accent3 7 4 3" xfId="18791"/>
    <cellStyle name="40% - Accent3 7 4 3 2" xfId="18792"/>
    <cellStyle name="40% - Accent3 7 4 3 2 2" xfId="18793"/>
    <cellStyle name="40% - Accent3 7 4 3 2 3" xfId="53699"/>
    <cellStyle name="40% - Accent3 7 4 3 3" xfId="18794"/>
    <cellStyle name="40% - Accent3 7 4 3 4" xfId="18795"/>
    <cellStyle name="40% - Accent3 7 4 4" xfId="18796"/>
    <cellStyle name="40% - Accent3 7 4 4 2" xfId="18797"/>
    <cellStyle name="40% - Accent3 7 4 4 3" xfId="53700"/>
    <cellStyle name="40% - Accent3 7 4 5" xfId="18798"/>
    <cellStyle name="40% - Accent3 7 4 6" xfId="18799"/>
    <cellStyle name="40% - Accent3 7 5" xfId="18800"/>
    <cellStyle name="40% - Accent3 7 5 2" xfId="18801"/>
    <cellStyle name="40% - Accent3 7 5 2 2" xfId="18802"/>
    <cellStyle name="40% - Accent3 7 5 2 2 2" xfId="18803"/>
    <cellStyle name="40% - Accent3 7 5 2 2 3" xfId="53701"/>
    <cellStyle name="40% - Accent3 7 5 2 3" xfId="18804"/>
    <cellStyle name="40% - Accent3 7 5 2 4" xfId="18805"/>
    <cellStyle name="40% - Accent3 7 5 3" xfId="18806"/>
    <cellStyle name="40% - Accent3 7 5 3 2" xfId="18807"/>
    <cellStyle name="40% - Accent3 7 5 3 3" xfId="53702"/>
    <cellStyle name="40% - Accent3 7 5 4" xfId="18808"/>
    <cellStyle name="40% - Accent3 7 5 5" xfId="18809"/>
    <cellStyle name="40% - Accent3 7 6" xfId="18810"/>
    <cellStyle name="40% - Accent3 7 6 2" xfId="18811"/>
    <cellStyle name="40% - Accent3 7 6 2 2" xfId="18812"/>
    <cellStyle name="40% - Accent3 7 6 2 3" xfId="53703"/>
    <cellStyle name="40% - Accent3 7 6 3" xfId="18813"/>
    <cellStyle name="40% - Accent3 7 6 4" xfId="18814"/>
    <cellStyle name="40% - Accent3 7 7" xfId="18815"/>
    <cellStyle name="40% - Accent3 7 7 2" xfId="18816"/>
    <cellStyle name="40% - Accent3 7 7 2 2" xfId="18817"/>
    <cellStyle name="40% - Accent3 7 7 2 3" xfId="53704"/>
    <cellStyle name="40% - Accent3 7 7 3" xfId="18818"/>
    <cellStyle name="40% - Accent3 7 7 4" xfId="18819"/>
    <cellStyle name="40% - Accent3 7 8" xfId="18820"/>
    <cellStyle name="40% - Accent3 7 8 2" xfId="18821"/>
    <cellStyle name="40% - Accent3 7 8 3" xfId="53705"/>
    <cellStyle name="40% - Accent3 7 9" xfId="18822"/>
    <cellStyle name="40% - Accent3 8" xfId="18823"/>
    <cellStyle name="40% - Accent3 8 2" xfId="18824"/>
    <cellStyle name="40% - Accent3 8 2 2" xfId="18825"/>
    <cellStyle name="40% - Accent3 8 2 2 2" xfId="18826"/>
    <cellStyle name="40% - Accent3 8 2 2 2 2" xfId="18827"/>
    <cellStyle name="40% - Accent3 8 2 2 2 2 2" xfId="18828"/>
    <cellStyle name="40% - Accent3 8 2 2 2 2 3" xfId="53706"/>
    <cellStyle name="40% - Accent3 8 2 2 2 3" xfId="18829"/>
    <cellStyle name="40% - Accent3 8 2 2 2 4" xfId="18830"/>
    <cellStyle name="40% - Accent3 8 2 2 3" xfId="18831"/>
    <cellStyle name="40% - Accent3 8 2 2 3 2" xfId="18832"/>
    <cellStyle name="40% - Accent3 8 2 2 3 2 2" xfId="18833"/>
    <cellStyle name="40% - Accent3 8 2 2 3 2 3" xfId="53707"/>
    <cellStyle name="40% - Accent3 8 2 2 3 3" xfId="18834"/>
    <cellStyle name="40% - Accent3 8 2 2 3 4" xfId="18835"/>
    <cellStyle name="40% - Accent3 8 2 2 4" xfId="18836"/>
    <cellStyle name="40% - Accent3 8 2 2 4 2" xfId="18837"/>
    <cellStyle name="40% - Accent3 8 2 2 4 3" xfId="53708"/>
    <cellStyle name="40% - Accent3 8 2 2 5" xfId="18838"/>
    <cellStyle name="40% - Accent3 8 2 2 6" xfId="18839"/>
    <cellStyle name="40% - Accent3 8 2 2 7" xfId="60793"/>
    <cellStyle name="40% - Accent3 8 2 3" xfId="18840"/>
    <cellStyle name="40% - Accent3 8 2 3 2" xfId="18841"/>
    <cellStyle name="40% - Accent3 8 2 3 2 2" xfId="18842"/>
    <cellStyle name="40% - Accent3 8 2 3 2 3" xfId="53709"/>
    <cellStyle name="40% - Accent3 8 2 3 3" xfId="18843"/>
    <cellStyle name="40% - Accent3 8 2 3 4" xfId="18844"/>
    <cellStyle name="40% - Accent3 8 2 4" xfId="18845"/>
    <cellStyle name="40% - Accent3 8 2 4 2" xfId="18846"/>
    <cellStyle name="40% - Accent3 8 2 4 2 2" xfId="18847"/>
    <cellStyle name="40% - Accent3 8 2 4 2 3" xfId="53710"/>
    <cellStyle name="40% - Accent3 8 2 4 3" xfId="18848"/>
    <cellStyle name="40% - Accent3 8 2 4 4" xfId="18849"/>
    <cellStyle name="40% - Accent3 8 2 5" xfId="18850"/>
    <cellStyle name="40% - Accent3 8 2 5 2" xfId="18851"/>
    <cellStyle name="40% - Accent3 8 2 5 3" xfId="53711"/>
    <cellStyle name="40% - Accent3 8 2 6" xfId="18852"/>
    <cellStyle name="40% - Accent3 8 2 7" xfId="18853"/>
    <cellStyle name="40% - Accent3 8 2 8" xfId="60425"/>
    <cellStyle name="40% - Accent3 8 3" xfId="18854"/>
    <cellStyle name="40% - Accent3 8 3 2" xfId="18855"/>
    <cellStyle name="40% - Accent3 8 3 2 2" xfId="18856"/>
    <cellStyle name="40% - Accent3 8 3 2 2 2" xfId="18857"/>
    <cellStyle name="40% - Accent3 8 3 2 2 3" xfId="53712"/>
    <cellStyle name="40% - Accent3 8 3 2 3" xfId="18858"/>
    <cellStyle name="40% - Accent3 8 3 2 4" xfId="18859"/>
    <cellStyle name="40% - Accent3 8 3 3" xfId="18860"/>
    <cellStyle name="40% - Accent3 8 3 3 2" xfId="18861"/>
    <cellStyle name="40% - Accent3 8 3 3 2 2" xfId="18862"/>
    <cellStyle name="40% - Accent3 8 3 3 2 3" xfId="53713"/>
    <cellStyle name="40% - Accent3 8 3 3 3" xfId="18863"/>
    <cellStyle name="40% - Accent3 8 3 3 4" xfId="18864"/>
    <cellStyle name="40% - Accent3 8 3 4" xfId="18865"/>
    <cellStyle name="40% - Accent3 8 3 4 2" xfId="18866"/>
    <cellStyle name="40% - Accent3 8 3 4 3" xfId="53714"/>
    <cellStyle name="40% - Accent3 8 3 5" xfId="18867"/>
    <cellStyle name="40% - Accent3 8 3 6" xfId="18868"/>
    <cellStyle name="40% - Accent3 8 3 7" xfId="60610"/>
    <cellStyle name="40% - Accent3 8 4" xfId="18869"/>
    <cellStyle name="40% - Accent3 8 4 2" xfId="18870"/>
    <cellStyle name="40% - Accent3 8 4 2 2" xfId="18871"/>
    <cellStyle name="40% - Accent3 8 4 2 3" xfId="53715"/>
    <cellStyle name="40% - Accent3 8 4 3" xfId="18872"/>
    <cellStyle name="40% - Accent3 8 4 4" xfId="18873"/>
    <cellStyle name="40% - Accent3 8 5" xfId="18874"/>
    <cellStyle name="40% - Accent3 8 5 2" xfId="18875"/>
    <cellStyle name="40% - Accent3 8 5 2 2" xfId="18876"/>
    <cellStyle name="40% - Accent3 8 5 2 3" xfId="53716"/>
    <cellStyle name="40% - Accent3 8 5 3" xfId="18877"/>
    <cellStyle name="40% - Accent3 8 5 4" xfId="18878"/>
    <cellStyle name="40% - Accent3 8 6" xfId="18879"/>
    <cellStyle name="40% - Accent3 8 6 2" xfId="18880"/>
    <cellStyle name="40% - Accent3 8 6 3" xfId="53717"/>
    <cellStyle name="40% - Accent3 8 7" xfId="18881"/>
    <cellStyle name="40% - Accent3 8 8" xfId="18882"/>
    <cellStyle name="40% - Accent3 8 9" xfId="60242"/>
    <cellStyle name="40% - Accent3 9" xfId="18883"/>
    <cellStyle name="40% - Accent3 9 2" xfId="18884"/>
    <cellStyle name="40% - Accent3 9 2 2" xfId="18885"/>
    <cellStyle name="40% - Accent3 9 2 2 2" xfId="18886"/>
    <cellStyle name="40% - Accent3 9 2 2 2 2" xfId="18887"/>
    <cellStyle name="40% - Accent3 9 2 2 2 3" xfId="53718"/>
    <cellStyle name="40% - Accent3 9 2 2 3" xfId="18888"/>
    <cellStyle name="40% - Accent3 9 2 2 4" xfId="18889"/>
    <cellStyle name="40% - Accent3 9 2 2 5" xfId="60807"/>
    <cellStyle name="40% - Accent3 9 2 3" xfId="18890"/>
    <cellStyle name="40% - Accent3 9 2 3 2" xfId="18891"/>
    <cellStyle name="40% - Accent3 9 2 3 2 2" xfId="18892"/>
    <cellStyle name="40% - Accent3 9 2 3 2 3" xfId="53719"/>
    <cellStyle name="40% - Accent3 9 2 3 3" xfId="18893"/>
    <cellStyle name="40% - Accent3 9 2 3 4" xfId="18894"/>
    <cellStyle name="40% - Accent3 9 2 4" xfId="18895"/>
    <cellStyle name="40% - Accent3 9 2 4 2" xfId="18896"/>
    <cellStyle name="40% - Accent3 9 2 4 3" xfId="53720"/>
    <cellStyle name="40% - Accent3 9 2 5" xfId="18897"/>
    <cellStyle name="40% - Accent3 9 2 6" xfId="18898"/>
    <cellStyle name="40% - Accent3 9 2 7" xfId="60439"/>
    <cellStyle name="40% - Accent3 9 3" xfId="18899"/>
    <cellStyle name="40% - Accent3 9 3 2" xfId="18900"/>
    <cellStyle name="40% - Accent3 9 3 2 2" xfId="18901"/>
    <cellStyle name="40% - Accent3 9 3 2 3" xfId="53721"/>
    <cellStyle name="40% - Accent3 9 3 3" xfId="18902"/>
    <cellStyle name="40% - Accent3 9 3 4" xfId="18903"/>
    <cellStyle name="40% - Accent3 9 3 5" xfId="60624"/>
    <cellStyle name="40% - Accent3 9 4" xfId="18904"/>
    <cellStyle name="40% - Accent3 9 4 2" xfId="18905"/>
    <cellStyle name="40% - Accent3 9 4 2 2" xfId="18906"/>
    <cellStyle name="40% - Accent3 9 4 2 3" xfId="53722"/>
    <cellStyle name="40% - Accent3 9 4 3" xfId="18907"/>
    <cellStyle name="40% - Accent3 9 4 4" xfId="18908"/>
    <cellStyle name="40% - Accent3 9 5" xfId="18909"/>
    <cellStyle name="40% - Accent3 9 5 2" xfId="18910"/>
    <cellStyle name="40% - Accent3 9 5 3" xfId="53723"/>
    <cellStyle name="40% - Accent3 9 6" xfId="18911"/>
    <cellStyle name="40% - Accent3 9 7" xfId="18912"/>
    <cellStyle name="40% - Accent3 9 8" xfId="60256"/>
    <cellStyle name="40% - Accent4 10" xfId="18913"/>
    <cellStyle name="40% - Accent4 10 2" xfId="18914"/>
    <cellStyle name="40% - Accent4 10 2 2" xfId="18915"/>
    <cellStyle name="40% - Accent4 10 2 2 2" xfId="18916"/>
    <cellStyle name="40% - Accent4 10 2 2 3" xfId="53724"/>
    <cellStyle name="40% - Accent4 10 2 2 4" xfId="60823"/>
    <cellStyle name="40% - Accent4 10 2 3" xfId="18917"/>
    <cellStyle name="40% - Accent4 10 2 4" xfId="18918"/>
    <cellStyle name="40% - Accent4 10 2 5" xfId="60455"/>
    <cellStyle name="40% - Accent4 10 3" xfId="18919"/>
    <cellStyle name="40% - Accent4 10 3 2" xfId="18920"/>
    <cellStyle name="40% - Accent4 10 3 2 2" xfId="18921"/>
    <cellStyle name="40% - Accent4 10 3 2 3" xfId="53725"/>
    <cellStyle name="40% - Accent4 10 3 3" xfId="18922"/>
    <cellStyle name="40% - Accent4 10 3 4" xfId="18923"/>
    <cellStyle name="40% - Accent4 10 3 5" xfId="60640"/>
    <cellStyle name="40% - Accent4 10 4" xfId="18924"/>
    <cellStyle name="40% - Accent4 10 4 2" xfId="18925"/>
    <cellStyle name="40% - Accent4 10 4 3" xfId="53726"/>
    <cellStyle name="40% - Accent4 10 5" xfId="18926"/>
    <cellStyle name="40% - Accent4 10 6" xfId="18927"/>
    <cellStyle name="40% - Accent4 10 7" xfId="60272"/>
    <cellStyle name="40% - Accent4 11" xfId="18928"/>
    <cellStyle name="40% - Accent4 11 2" xfId="18929"/>
    <cellStyle name="40% - Accent4 11 2 2" xfId="18930"/>
    <cellStyle name="40% - Accent4 11 2 2 2" xfId="18931"/>
    <cellStyle name="40% - Accent4 11 2 2 3" xfId="53727"/>
    <cellStyle name="40% - Accent4 11 2 2 4" xfId="60837"/>
    <cellStyle name="40% - Accent4 11 2 3" xfId="18932"/>
    <cellStyle name="40% - Accent4 11 2 4" xfId="18933"/>
    <cellStyle name="40% - Accent4 11 2 5" xfId="60469"/>
    <cellStyle name="40% - Accent4 11 3" xfId="18934"/>
    <cellStyle name="40% - Accent4 11 3 2" xfId="18935"/>
    <cellStyle name="40% - Accent4 11 3 3" xfId="53728"/>
    <cellStyle name="40% - Accent4 11 3 4" xfId="60654"/>
    <cellStyle name="40% - Accent4 11 4" xfId="18936"/>
    <cellStyle name="40% - Accent4 11 5" xfId="18937"/>
    <cellStyle name="40% - Accent4 11 6" xfId="60286"/>
    <cellStyle name="40% - Accent4 12" xfId="18938"/>
    <cellStyle name="40% - Accent4 12 2" xfId="18939"/>
    <cellStyle name="40% - Accent4 12 2 2" xfId="18940"/>
    <cellStyle name="40% - Accent4 12 2 2 2" xfId="60851"/>
    <cellStyle name="40% - Accent4 12 2 3" xfId="53729"/>
    <cellStyle name="40% - Accent4 12 2 4" xfId="60483"/>
    <cellStyle name="40% - Accent4 12 3" xfId="18941"/>
    <cellStyle name="40% - Accent4 12 3 2" xfId="60668"/>
    <cellStyle name="40% - Accent4 12 4" xfId="18942"/>
    <cellStyle name="40% - Accent4 12 5" xfId="60300"/>
    <cellStyle name="40% - Accent4 13" xfId="18943"/>
    <cellStyle name="40% - Accent4 13 2" xfId="18944"/>
    <cellStyle name="40% - Accent4 13 2 2" xfId="18945"/>
    <cellStyle name="40% - Accent4 13 2 2 2" xfId="60865"/>
    <cellStyle name="40% - Accent4 13 2 3" xfId="53730"/>
    <cellStyle name="40% - Accent4 13 2 4" xfId="60497"/>
    <cellStyle name="40% - Accent4 13 3" xfId="18946"/>
    <cellStyle name="40% - Accent4 13 3 2" xfId="60682"/>
    <cellStyle name="40% - Accent4 13 4" xfId="18947"/>
    <cellStyle name="40% - Accent4 13 5" xfId="60314"/>
    <cellStyle name="40% - Accent4 14" xfId="18948"/>
    <cellStyle name="40% - Accent4 14 2" xfId="18949"/>
    <cellStyle name="40% - Accent4 14 2 2" xfId="60695"/>
    <cellStyle name="40% - Accent4 14 3" xfId="53731"/>
    <cellStyle name="40% - Accent4 14 4" xfId="60327"/>
    <cellStyle name="40% - Accent4 15" xfId="18950"/>
    <cellStyle name="40% - Accent4 15 2" xfId="60511"/>
    <cellStyle name="40% - Accent4 16" xfId="18951"/>
    <cellStyle name="40% - Accent4 16 2" xfId="60879"/>
    <cellStyle name="40% - Accent4 17" xfId="53732"/>
    <cellStyle name="40% - Accent4 17 2" xfId="60893"/>
    <cellStyle name="40% - Accent4 18" xfId="53733"/>
    <cellStyle name="40% - Accent4 18 2" xfId="60907"/>
    <cellStyle name="40% - Accent4 19" xfId="60138"/>
    <cellStyle name="40% - Accent4 2" xfId="18952"/>
    <cellStyle name="40% - Accent4 2 10" xfId="18953"/>
    <cellStyle name="40% - Accent4 2 10 2" xfId="18954"/>
    <cellStyle name="40% - Accent4 2 10 2 2" xfId="18955"/>
    <cellStyle name="40% - Accent4 2 10 2 2 2" xfId="18956"/>
    <cellStyle name="40% - Accent4 2 10 2 2 3" xfId="53734"/>
    <cellStyle name="40% - Accent4 2 10 2 3" xfId="18957"/>
    <cellStyle name="40% - Accent4 2 10 2 4" xfId="18958"/>
    <cellStyle name="40% - Accent4 2 10 3" xfId="18959"/>
    <cellStyle name="40% - Accent4 2 10 3 2" xfId="18960"/>
    <cellStyle name="40% - Accent4 2 10 3 3" xfId="53735"/>
    <cellStyle name="40% - Accent4 2 10 4" xfId="18961"/>
    <cellStyle name="40% - Accent4 2 10 5" xfId="18962"/>
    <cellStyle name="40% - Accent4 2 11" xfId="18963"/>
    <cellStyle name="40% - Accent4 2 11 2" xfId="18964"/>
    <cellStyle name="40% - Accent4 2 11 2 2" xfId="18965"/>
    <cellStyle name="40% - Accent4 2 11 2 3" xfId="53736"/>
    <cellStyle name="40% - Accent4 2 11 3" xfId="18966"/>
    <cellStyle name="40% - Accent4 2 11 4" xfId="18967"/>
    <cellStyle name="40% - Accent4 2 12" xfId="18968"/>
    <cellStyle name="40% - Accent4 2 12 2" xfId="18969"/>
    <cellStyle name="40% - Accent4 2 12 2 2" xfId="18970"/>
    <cellStyle name="40% - Accent4 2 12 2 3" xfId="53737"/>
    <cellStyle name="40% - Accent4 2 12 3" xfId="18971"/>
    <cellStyle name="40% - Accent4 2 12 4" xfId="18972"/>
    <cellStyle name="40% - Accent4 2 13" xfId="18973"/>
    <cellStyle name="40% - Accent4 2 13 2" xfId="18974"/>
    <cellStyle name="40% - Accent4 2 13 3" xfId="53738"/>
    <cellStyle name="40% - Accent4 2 14" xfId="18975"/>
    <cellStyle name="40% - Accent4 2 15" xfId="18976"/>
    <cellStyle name="40% - Accent4 2 16" xfId="60159"/>
    <cellStyle name="40% - Accent4 2 2" xfId="18977"/>
    <cellStyle name="40% - Accent4 2 2 10" xfId="18978"/>
    <cellStyle name="40% - Accent4 2 2 11" xfId="18979"/>
    <cellStyle name="40% - Accent4 2 2 12" xfId="60343"/>
    <cellStyle name="40% - Accent4 2 2 2" xfId="18980"/>
    <cellStyle name="40% - Accent4 2 2 2 10" xfId="18981"/>
    <cellStyle name="40% - Accent4 2 2 2 11" xfId="60711"/>
    <cellStyle name="40% - Accent4 2 2 2 2" xfId="18982"/>
    <cellStyle name="40% - Accent4 2 2 2 2 2" xfId="18983"/>
    <cellStyle name="40% - Accent4 2 2 2 2 2 2" xfId="18984"/>
    <cellStyle name="40% - Accent4 2 2 2 2 2 2 2" xfId="18985"/>
    <cellStyle name="40% - Accent4 2 2 2 2 2 2 2 2" xfId="18986"/>
    <cellStyle name="40% - Accent4 2 2 2 2 2 2 2 2 2" xfId="18987"/>
    <cellStyle name="40% - Accent4 2 2 2 2 2 2 2 2 3" xfId="53739"/>
    <cellStyle name="40% - Accent4 2 2 2 2 2 2 2 3" xfId="18988"/>
    <cellStyle name="40% - Accent4 2 2 2 2 2 2 2 4" xfId="18989"/>
    <cellStyle name="40% - Accent4 2 2 2 2 2 2 3" xfId="18990"/>
    <cellStyle name="40% - Accent4 2 2 2 2 2 2 3 2" xfId="18991"/>
    <cellStyle name="40% - Accent4 2 2 2 2 2 2 3 2 2" xfId="18992"/>
    <cellStyle name="40% - Accent4 2 2 2 2 2 2 3 2 3" xfId="53740"/>
    <cellStyle name="40% - Accent4 2 2 2 2 2 2 3 3" xfId="18993"/>
    <cellStyle name="40% - Accent4 2 2 2 2 2 2 3 4" xfId="18994"/>
    <cellStyle name="40% - Accent4 2 2 2 2 2 2 4" xfId="18995"/>
    <cellStyle name="40% - Accent4 2 2 2 2 2 2 4 2" xfId="18996"/>
    <cellStyle name="40% - Accent4 2 2 2 2 2 2 4 3" xfId="53741"/>
    <cellStyle name="40% - Accent4 2 2 2 2 2 2 5" xfId="18997"/>
    <cellStyle name="40% - Accent4 2 2 2 2 2 2 6" xfId="18998"/>
    <cellStyle name="40% - Accent4 2 2 2 2 2 3" xfId="18999"/>
    <cellStyle name="40% - Accent4 2 2 2 2 2 3 2" xfId="19000"/>
    <cellStyle name="40% - Accent4 2 2 2 2 2 3 2 2" xfId="19001"/>
    <cellStyle name="40% - Accent4 2 2 2 2 2 3 2 3" xfId="53742"/>
    <cellStyle name="40% - Accent4 2 2 2 2 2 3 3" xfId="19002"/>
    <cellStyle name="40% - Accent4 2 2 2 2 2 3 4" xfId="19003"/>
    <cellStyle name="40% - Accent4 2 2 2 2 2 4" xfId="19004"/>
    <cellStyle name="40% - Accent4 2 2 2 2 2 4 2" xfId="19005"/>
    <cellStyle name="40% - Accent4 2 2 2 2 2 4 2 2" xfId="19006"/>
    <cellStyle name="40% - Accent4 2 2 2 2 2 4 2 3" xfId="53743"/>
    <cellStyle name="40% - Accent4 2 2 2 2 2 4 3" xfId="19007"/>
    <cellStyle name="40% - Accent4 2 2 2 2 2 4 4" xfId="19008"/>
    <cellStyle name="40% - Accent4 2 2 2 2 2 5" xfId="19009"/>
    <cellStyle name="40% - Accent4 2 2 2 2 2 5 2" xfId="19010"/>
    <cellStyle name="40% - Accent4 2 2 2 2 2 5 3" xfId="53744"/>
    <cellStyle name="40% - Accent4 2 2 2 2 2 6" xfId="19011"/>
    <cellStyle name="40% - Accent4 2 2 2 2 2 7" xfId="19012"/>
    <cellStyle name="40% - Accent4 2 2 2 2 3" xfId="19013"/>
    <cellStyle name="40% - Accent4 2 2 2 2 3 2" xfId="19014"/>
    <cellStyle name="40% - Accent4 2 2 2 2 3 2 2" xfId="19015"/>
    <cellStyle name="40% - Accent4 2 2 2 2 3 2 2 2" xfId="19016"/>
    <cellStyle name="40% - Accent4 2 2 2 2 3 2 2 3" xfId="53745"/>
    <cellStyle name="40% - Accent4 2 2 2 2 3 2 3" xfId="19017"/>
    <cellStyle name="40% - Accent4 2 2 2 2 3 2 4" xfId="19018"/>
    <cellStyle name="40% - Accent4 2 2 2 2 3 3" xfId="19019"/>
    <cellStyle name="40% - Accent4 2 2 2 2 3 3 2" xfId="19020"/>
    <cellStyle name="40% - Accent4 2 2 2 2 3 3 2 2" xfId="19021"/>
    <cellStyle name="40% - Accent4 2 2 2 2 3 3 2 3" xfId="53746"/>
    <cellStyle name="40% - Accent4 2 2 2 2 3 3 3" xfId="19022"/>
    <cellStyle name="40% - Accent4 2 2 2 2 3 3 4" xfId="19023"/>
    <cellStyle name="40% - Accent4 2 2 2 2 3 4" xfId="19024"/>
    <cellStyle name="40% - Accent4 2 2 2 2 3 4 2" xfId="19025"/>
    <cellStyle name="40% - Accent4 2 2 2 2 3 4 3" xfId="53747"/>
    <cellStyle name="40% - Accent4 2 2 2 2 3 5" xfId="19026"/>
    <cellStyle name="40% - Accent4 2 2 2 2 3 6" xfId="19027"/>
    <cellStyle name="40% - Accent4 2 2 2 2 4" xfId="19028"/>
    <cellStyle name="40% - Accent4 2 2 2 2 4 2" xfId="19029"/>
    <cellStyle name="40% - Accent4 2 2 2 2 4 2 2" xfId="19030"/>
    <cellStyle name="40% - Accent4 2 2 2 2 4 2 3" xfId="53748"/>
    <cellStyle name="40% - Accent4 2 2 2 2 4 3" xfId="19031"/>
    <cellStyle name="40% - Accent4 2 2 2 2 4 4" xfId="19032"/>
    <cellStyle name="40% - Accent4 2 2 2 2 5" xfId="19033"/>
    <cellStyle name="40% - Accent4 2 2 2 2 5 2" xfId="19034"/>
    <cellStyle name="40% - Accent4 2 2 2 2 5 2 2" xfId="19035"/>
    <cellStyle name="40% - Accent4 2 2 2 2 5 2 3" xfId="53749"/>
    <cellStyle name="40% - Accent4 2 2 2 2 5 3" xfId="19036"/>
    <cellStyle name="40% - Accent4 2 2 2 2 5 4" xfId="19037"/>
    <cellStyle name="40% - Accent4 2 2 2 2 6" xfId="19038"/>
    <cellStyle name="40% - Accent4 2 2 2 2 6 2" xfId="19039"/>
    <cellStyle name="40% - Accent4 2 2 2 2 6 3" xfId="53750"/>
    <cellStyle name="40% - Accent4 2 2 2 2 7" xfId="19040"/>
    <cellStyle name="40% - Accent4 2 2 2 2 8" xfId="19041"/>
    <cellStyle name="40% - Accent4 2 2 2 3" xfId="19042"/>
    <cellStyle name="40% - Accent4 2 2 2 3 2" xfId="19043"/>
    <cellStyle name="40% - Accent4 2 2 2 3 2 2" xfId="19044"/>
    <cellStyle name="40% - Accent4 2 2 2 3 2 2 2" xfId="19045"/>
    <cellStyle name="40% - Accent4 2 2 2 3 2 2 2 2" xfId="19046"/>
    <cellStyle name="40% - Accent4 2 2 2 3 2 2 2 3" xfId="53751"/>
    <cellStyle name="40% - Accent4 2 2 2 3 2 2 3" xfId="19047"/>
    <cellStyle name="40% - Accent4 2 2 2 3 2 2 4" xfId="19048"/>
    <cellStyle name="40% - Accent4 2 2 2 3 2 3" xfId="19049"/>
    <cellStyle name="40% - Accent4 2 2 2 3 2 3 2" xfId="19050"/>
    <cellStyle name="40% - Accent4 2 2 2 3 2 3 2 2" xfId="19051"/>
    <cellStyle name="40% - Accent4 2 2 2 3 2 3 2 3" xfId="53752"/>
    <cellStyle name="40% - Accent4 2 2 2 3 2 3 3" xfId="19052"/>
    <cellStyle name="40% - Accent4 2 2 2 3 2 3 4" xfId="19053"/>
    <cellStyle name="40% - Accent4 2 2 2 3 2 4" xfId="19054"/>
    <cellStyle name="40% - Accent4 2 2 2 3 2 4 2" xfId="19055"/>
    <cellStyle name="40% - Accent4 2 2 2 3 2 4 3" xfId="53753"/>
    <cellStyle name="40% - Accent4 2 2 2 3 2 5" xfId="19056"/>
    <cellStyle name="40% - Accent4 2 2 2 3 2 6" xfId="19057"/>
    <cellStyle name="40% - Accent4 2 2 2 3 3" xfId="19058"/>
    <cellStyle name="40% - Accent4 2 2 2 3 3 2" xfId="19059"/>
    <cellStyle name="40% - Accent4 2 2 2 3 3 2 2" xfId="19060"/>
    <cellStyle name="40% - Accent4 2 2 2 3 3 2 3" xfId="53754"/>
    <cellStyle name="40% - Accent4 2 2 2 3 3 3" xfId="19061"/>
    <cellStyle name="40% - Accent4 2 2 2 3 3 4" xfId="19062"/>
    <cellStyle name="40% - Accent4 2 2 2 3 4" xfId="19063"/>
    <cellStyle name="40% - Accent4 2 2 2 3 4 2" xfId="19064"/>
    <cellStyle name="40% - Accent4 2 2 2 3 4 2 2" xfId="19065"/>
    <cellStyle name="40% - Accent4 2 2 2 3 4 2 3" xfId="53755"/>
    <cellStyle name="40% - Accent4 2 2 2 3 4 3" xfId="19066"/>
    <cellStyle name="40% - Accent4 2 2 2 3 4 4" xfId="19067"/>
    <cellStyle name="40% - Accent4 2 2 2 3 5" xfId="19068"/>
    <cellStyle name="40% - Accent4 2 2 2 3 5 2" xfId="19069"/>
    <cellStyle name="40% - Accent4 2 2 2 3 5 3" xfId="53756"/>
    <cellStyle name="40% - Accent4 2 2 2 3 6" xfId="19070"/>
    <cellStyle name="40% - Accent4 2 2 2 3 7" xfId="19071"/>
    <cellStyle name="40% - Accent4 2 2 2 4" xfId="19072"/>
    <cellStyle name="40% - Accent4 2 2 2 4 2" xfId="19073"/>
    <cellStyle name="40% - Accent4 2 2 2 4 2 2" xfId="19074"/>
    <cellStyle name="40% - Accent4 2 2 2 4 2 2 2" xfId="19075"/>
    <cellStyle name="40% - Accent4 2 2 2 4 2 2 3" xfId="53757"/>
    <cellStyle name="40% - Accent4 2 2 2 4 2 3" xfId="19076"/>
    <cellStyle name="40% - Accent4 2 2 2 4 2 4" xfId="19077"/>
    <cellStyle name="40% - Accent4 2 2 2 4 3" xfId="19078"/>
    <cellStyle name="40% - Accent4 2 2 2 4 3 2" xfId="19079"/>
    <cellStyle name="40% - Accent4 2 2 2 4 3 2 2" xfId="19080"/>
    <cellStyle name="40% - Accent4 2 2 2 4 3 2 3" xfId="53758"/>
    <cellStyle name="40% - Accent4 2 2 2 4 3 3" xfId="19081"/>
    <cellStyle name="40% - Accent4 2 2 2 4 3 4" xfId="19082"/>
    <cellStyle name="40% - Accent4 2 2 2 4 4" xfId="19083"/>
    <cellStyle name="40% - Accent4 2 2 2 4 4 2" xfId="19084"/>
    <cellStyle name="40% - Accent4 2 2 2 4 4 3" xfId="53759"/>
    <cellStyle name="40% - Accent4 2 2 2 4 5" xfId="19085"/>
    <cellStyle name="40% - Accent4 2 2 2 4 6" xfId="19086"/>
    <cellStyle name="40% - Accent4 2 2 2 5" xfId="19087"/>
    <cellStyle name="40% - Accent4 2 2 2 5 2" xfId="19088"/>
    <cellStyle name="40% - Accent4 2 2 2 5 2 2" xfId="19089"/>
    <cellStyle name="40% - Accent4 2 2 2 5 2 2 2" xfId="19090"/>
    <cellStyle name="40% - Accent4 2 2 2 5 2 2 3" xfId="53760"/>
    <cellStyle name="40% - Accent4 2 2 2 5 2 3" xfId="19091"/>
    <cellStyle name="40% - Accent4 2 2 2 5 2 4" xfId="19092"/>
    <cellStyle name="40% - Accent4 2 2 2 5 3" xfId="19093"/>
    <cellStyle name="40% - Accent4 2 2 2 5 3 2" xfId="19094"/>
    <cellStyle name="40% - Accent4 2 2 2 5 3 3" xfId="53761"/>
    <cellStyle name="40% - Accent4 2 2 2 5 4" xfId="19095"/>
    <cellStyle name="40% - Accent4 2 2 2 5 5" xfId="19096"/>
    <cellStyle name="40% - Accent4 2 2 2 6" xfId="19097"/>
    <cellStyle name="40% - Accent4 2 2 2 6 2" xfId="19098"/>
    <cellStyle name="40% - Accent4 2 2 2 6 2 2" xfId="19099"/>
    <cellStyle name="40% - Accent4 2 2 2 6 2 3" xfId="53762"/>
    <cellStyle name="40% - Accent4 2 2 2 6 3" xfId="19100"/>
    <cellStyle name="40% - Accent4 2 2 2 6 4" xfId="19101"/>
    <cellStyle name="40% - Accent4 2 2 2 7" xfId="19102"/>
    <cellStyle name="40% - Accent4 2 2 2 7 2" xfId="19103"/>
    <cellStyle name="40% - Accent4 2 2 2 7 2 2" xfId="19104"/>
    <cellStyle name="40% - Accent4 2 2 2 7 2 3" xfId="53763"/>
    <cellStyle name="40% - Accent4 2 2 2 7 3" xfId="19105"/>
    <cellStyle name="40% - Accent4 2 2 2 7 4" xfId="19106"/>
    <cellStyle name="40% - Accent4 2 2 2 8" xfId="19107"/>
    <cellStyle name="40% - Accent4 2 2 2 8 2" xfId="19108"/>
    <cellStyle name="40% - Accent4 2 2 2 8 3" xfId="53764"/>
    <cellStyle name="40% - Accent4 2 2 2 9" xfId="19109"/>
    <cellStyle name="40% - Accent4 2 2 3" xfId="19110"/>
    <cellStyle name="40% - Accent4 2 2 3 2" xfId="19111"/>
    <cellStyle name="40% - Accent4 2 2 3 2 2" xfId="19112"/>
    <cellStyle name="40% - Accent4 2 2 3 2 2 2" xfId="19113"/>
    <cellStyle name="40% - Accent4 2 2 3 2 2 2 2" xfId="19114"/>
    <cellStyle name="40% - Accent4 2 2 3 2 2 2 2 2" xfId="19115"/>
    <cellStyle name="40% - Accent4 2 2 3 2 2 2 2 3" xfId="53765"/>
    <cellStyle name="40% - Accent4 2 2 3 2 2 2 3" xfId="19116"/>
    <cellStyle name="40% - Accent4 2 2 3 2 2 2 4" xfId="19117"/>
    <cellStyle name="40% - Accent4 2 2 3 2 2 3" xfId="19118"/>
    <cellStyle name="40% - Accent4 2 2 3 2 2 3 2" xfId="19119"/>
    <cellStyle name="40% - Accent4 2 2 3 2 2 3 2 2" xfId="19120"/>
    <cellStyle name="40% - Accent4 2 2 3 2 2 3 2 3" xfId="53766"/>
    <cellStyle name="40% - Accent4 2 2 3 2 2 3 3" xfId="19121"/>
    <cellStyle name="40% - Accent4 2 2 3 2 2 3 4" xfId="19122"/>
    <cellStyle name="40% - Accent4 2 2 3 2 2 4" xfId="19123"/>
    <cellStyle name="40% - Accent4 2 2 3 2 2 4 2" xfId="19124"/>
    <cellStyle name="40% - Accent4 2 2 3 2 2 4 3" xfId="53767"/>
    <cellStyle name="40% - Accent4 2 2 3 2 2 5" xfId="19125"/>
    <cellStyle name="40% - Accent4 2 2 3 2 2 6" xfId="19126"/>
    <cellStyle name="40% - Accent4 2 2 3 2 3" xfId="19127"/>
    <cellStyle name="40% - Accent4 2 2 3 2 3 2" xfId="19128"/>
    <cellStyle name="40% - Accent4 2 2 3 2 3 2 2" xfId="19129"/>
    <cellStyle name="40% - Accent4 2 2 3 2 3 2 3" xfId="53768"/>
    <cellStyle name="40% - Accent4 2 2 3 2 3 3" xfId="19130"/>
    <cellStyle name="40% - Accent4 2 2 3 2 3 4" xfId="19131"/>
    <cellStyle name="40% - Accent4 2 2 3 2 4" xfId="19132"/>
    <cellStyle name="40% - Accent4 2 2 3 2 4 2" xfId="19133"/>
    <cellStyle name="40% - Accent4 2 2 3 2 4 2 2" xfId="19134"/>
    <cellStyle name="40% - Accent4 2 2 3 2 4 2 3" xfId="53769"/>
    <cellStyle name="40% - Accent4 2 2 3 2 4 3" xfId="19135"/>
    <cellStyle name="40% - Accent4 2 2 3 2 4 4" xfId="19136"/>
    <cellStyle name="40% - Accent4 2 2 3 2 5" xfId="19137"/>
    <cellStyle name="40% - Accent4 2 2 3 2 5 2" xfId="19138"/>
    <cellStyle name="40% - Accent4 2 2 3 2 5 3" xfId="53770"/>
    <cellStyle name="40% - Accent4 2 2 3 2 6" xfId="19139"/>
    <cellStyle name="40% - Accent4 2 2 3 2 7" xfId="19140"/>
    <cellStyle name="40% - Accent4 2 2 3 3" xfId="19141"/>
    <cellStyle name="40% - Accent4 2 2 3 3 2" xfId="19142"/>
    <cellStyle name="40% - Accent4 2 2 3 3 2 2" xfId="19143"/>
    <cellStyle name="40% - Accent4 2 2 3 3 2 2 2" xfId="19144"/>
    <cellStyle name="40% - Accent4 2 2 3 3 2 2 3" xfId="53771"/>
    <cellStyle name="40% - Accent4 2 2 3 3 2 3" xfId="19145"/>
    <cellStyle name="40% - Accent4 2 2 3 3 2 4" xfId="19146"/>
    <cellStyle name="40% - Accent4 2 2 3 3 3" xfId="19147"/>
    <cellStyle name="40% - Accent4 2 2 3 3 3 2" xfId="19148"/>
    <cellStyle name="40% - Accent4 2 2 3 3 3 2 2" xfId="19149"/>
    <cellStyle name="40% - Accent4 2 2 3 3 3 2 3" xfId="53772"/>
    <cellStyle name="40% - Accent4 2 2 3 3 3 3" xfId="19150"/>
    <cellStyle name="40% - Accent4 2 2 3 3 3 4" xfId="19151"/>
    <cellStyle name="40% - Accent4 2 2 3 3 4" xfId="19152"/>
    <cellStyle name="40% - Accent4 2 2 3 3 4 2" xfId="19153"/>
    <cellStyle name="40% - Accent4 2 2 3 3 4 3" xfId="53773"/>
    <cellStyle name="40% - Accent4 2 2 3 3 5" xfId="19154"/>
    <cellStyle name="40% - Accent4 2 2 3 3 6" xfId="19155"/>
    <cellStyle name="40% - Accent4 2 2 3 4" xfId="19156"/>
    <cellStyle name="40% - Accent4 2 2 3 4 2" xfId="19157"/>
    <cellStyle name="40% - Accent4 2 2 3 4 2 2" xfId="19158"/>
    <cellStyle name="40% - Accent4 2 2 3 4 2 2 2" xfId="19159"/>
    <cellStyle name="40% - Accent4 2 2 3 4 2 2 3" xfId="53774"/>
    <cellStyle name="40% - Accent4 2 2 3 4 2 3" xfId="19160"/>
    <cellStyle name="40% - Accent4 2 2 3 4 2 4" xfId="19161"/>
    <cellStyle name="40% - Accent4 2 2 3 4 3" xfId="19162"/>
    <cellStyle name="40% - Accent4 2 2 3 4 3 2" xfId="19163"/>
    <cellStyle name="40% - Accent4 2 2 3 4 3 3" xfId="53775"/>
    <cellStyle name="40% - Accent4 2 2 3 4 4" xfId="19164"/>
    <cellStyle name="40% - Accent4 2 2 3 4 5" xfId="19165"/>
    <cellStyle name="40% - Accent4 2 2 3 5" xfId="19166"/>
    <cellStyle name="40% - Accent4 2 2 3 5 2" xfId="19167"/>
    <cellStyle name="40% - Accent4 2 2 3 5 2 2" xfId="19168"/>
    <cellStyle name="40% - Accent4 2 2 3 5 2 3" xfId="53776"/>
    <cellStyle name="40% - Accent4 2 2 3 5 3" xfId="19169"/>
    <cellStyle name="40% - Accent4 2 2 3 5 4" xfId="19170"/>
    <cellStyle name="40% - Accent4 2 2 3 6" xfId="19171"/>
    <cellStyle name="40% - Accent4 2 2 3 6 2" xfId="19172"/>
    <cellStyle name="40% - Accent4 2 2 3 6 2 2" xfId="19173"/>
    <cellStyle name="40% - Accent4 2 2 3 6 2 3" xfId="53777"/>
    <cellStyle name="40% - Accent4 2 2 3 6 3" xfId="19174"/>
    <cellStyle name="40% - Accent4 2 2 3 6 4" xfId="19175"/>
    <cellStyle name="40% - Accent4 2 2 3 7" xfId="19176"/>
    <cellStyle name="40% - Accent4 2 2 3 7 2" xfId="19177"/>
    <cellStyle name="40% - Accent4 2 2 3 7 3" xfId="53778"/>
    <cellStyle name="40% - Accent4 2 2 3 8" xfId="19178"/>
    <cellStyle name="40% - Accent4 2 2 3 9" xfId="19179"/>
    <cellStyle name="40% - Accent4 2 2 4" xfId="19180"/>
    <cellStyle name="40% - Accent4 2 2 4 2" xfId="19181"/>
    <cellStyle name="40% - Accent4 2 2 4 2 2" xfId="19182"/>
    <cellStyle name="40% - Accent4 2 2 4 2 2 2" xfId="19183"/>
    <cellStyle name="40% - Accent4 2 2 4 2 2 2 2" xfId="19184"/>
    <cellStyle name="40% - Accent4 2 2 4 2 2 2 3" xfId="53779"/>
    <cellStyle name="40% - Accent4 2 2 4 2 2 3" xfId="19185"/>
    <cellStyle name="40% - Accent4 2 2 4 2 2 4" xfId="19186"/>
    <cellStyle name="40% - Accent4 2 2 4 2 3" xfId="19187"/>
    <cellStyle name="40% - Accent4 2 2 4 2 3 2" xfId="19188"/>
    <cellStyle name="40% - Accent4 2 2 4 2 3 2 2" xfId="19189"/>
    <cellStyle name="40% - Accent4 2 2 4 2 3 2 3" xfId="53780"/>
    <cellStyle name="40% - Accent4 2 2 4 2 3 3" xfId="19190"/>
    <cellStyle name="40% - Accent4 2 2 4 2 3 4" xfId="19191"/>
    <cellStyle name="40% - Accent4 2 2 4 2 4" xfId="19192"/>
    <cellStyle name="40% - Accent4 2 2 4 2 4 2" xfId="19193"/>
    <cellStyle name="40% - Accent4 2 2 4 2 4 3" xfId="53781"/>
    <cellStyle name="40% - Accent4 2 2 4 2 5" xfId="19194"/>
    <cellStyle name="40% - Accent4 2 2 4 2 6" xfId="19195"/>
    <cellStyle name="40% - Accent4 2 2 4 3" xfId="19196"/>
    <cellStyle name="40% - Accent4 2 2 4 3 2" xfId="19197"/>
    <cellStyle name="40% - Accent4 2 2 4 3 2 2" xfId="19198"/>
    <cellStyle name="40% - Accent4 2 2 4 3 2 3" xfId="53782"/>
    <cellStyle name="40% - Accent4 2 2 4 3 3" xfId="19199"/>
    <cellStyle name="40% - Accent4 2 2 4 3 4" xfId="19200"/>
    <cellStyle name="40% - Accent4 2 2 4 4" xfId="19201"/>
    <cellStyle name="40% - Accent4 2 2 4 4 2" xfId="19202"/>
    <cellStyle name="40% - Accent4 2 2 4 4 2 2" xfId="19203"/>
    <cellStyle name="40% - Accent4 2 2 4 4 2 3" xfId="53783"/>
    <cellStyle name="40% - Accent4 2 2 4 4 3" xfId="19204"/>
    <cellStyle name="40% - Accent4 2 2 4 4 4" xfId="19205"/>
    <cellStyle name="40% - Accent4 2 2 4 5" xfId="19206"/>
    <cellStyle name="40% - Accent4 2 2 4 5 2" xfId="19207"/>
    <cellStyle name="40% - Accent4 2 2 4 5 3" xfId="53784"/>
    <cellStyle name="40% - Accent4 2 2 4 6" xfId="19208"/>
    <cellStyle name="40% - Accent4 2 2 4 7" xfId="19209"/>
    <cellStyle name="40% - Accent4 2 2 5" xfId="19210"/>
    <cellStyle name="40% - Accent4 2 2 5 2" xfId="19211"/>
    <cellStyle name="40% - Accent4 2 2 5 2 2" xfId="19212"/>
    <cellStyle name="40% - Accent4 2 2 5 2 2 2" xfId="19213"/>
    <cellStyle name="40% - Accent4 2 2 5 2 2 3" xfId="53785"/>
    <cellStyle name="40% - Accent4 2 2 5 2 3" xfId="19214"/>
    <cellStyle name="40% - Accent4 2 2 5 2 4" xfId="19215"/>
    <cellStyle name="40% - Accent4 2 2 5 3" xfId="19216"/>
    <cellStyle name="40% - Accent4 2 2 5 3 2" xfId="19217"/>
    <cellStyle name="40% - Accent4 2 2 5 3 2 2" xfId="19218"/>
    <cellStyle name="40% - Accent4 2 2 5 3 2 3" xfId="53786"/>
    <cellStyle name="40% - Accent4 2 2 5 3 3" xfId="19219"/>
    <cellStyle name="40% - Accent4 2 2 5 3 4" xfId="19220"/>
    <cellStyle name="40% - Accent4 2 2 5 4" xfId="19221"/>
    <cellStyle name="40% - Accent4 2 2 5 4 2" xfId="19222"/>
    <cellStyle name="40% - Accent4 2 2 5 4 3" xfId="53787"/>
    <cellStyle name="40% - Accent4 2 2 5 5" xfId="19223"/>
    <cellStyle name="40% - Accent4 2 2 5 6" xfId="19224"/>
    <cellStyle name="40% - Accent4 2 2 6" xfId="19225"/>
    <cellStyle name="40% - Accent4 2 2 6 2" xfId="19226"/>
    <cellStyle name="40% - Accent4 2 2 6 2 2" xfId="19227"/>
    <cellStyle name="40% - Accent4 2 2 6 2 2 2" xfId="19228"/>
    <cellStyle name="40% - Accent4 2 2 6 2 2 3" xfId="53788"/>
    <cellStyle name="40% - Accent4 2 2 6 2 3" xfId="19229"/>
    <cellStyle name="40% - Accent4 2 2 6 2 4" xfId="19230"/>
    <cellStyle name="40% - Accent4 2 2 6 3" xfId="19231"/>
    <cellStyle name="40% - Accent4 2 2 6 3 2" xfId="19232"/>
    <cellStyle name="40% - Accent4 2 2 6 3 3" xfId="53789"/>
    <cellStyle name="40% - Accent4 2 2 6 4" xfId="19233"/>
    <cellStyle name="40% - Accent4 2 2 6 5" xfId="19234"/>
    <cellStyle name="40% - Accent4 2 2 7" xfId="19235"/>
    <cellStyle name="40% - Accent4 2 2 7 2" xfId="19236"/>
    <cellStyle name="40% - Accent4 2 2 7 2 2" xfId="19237"/>
    <cellStyle name="40% - Accent4 2 2 7 2 3" xfId="53790"/>
    <cellStyle name="40% - Accent4 2 2 7 3" xfId="19238"/>
    <cellStyle name="40% - Accent4 2 2 7 4" xfId="19239"/>
    <cellStyle name="40% - Accent4 2 2 8" xfId="19240"/>
    <cellStyle name="40% - Accent4 2 2 8 2" xfId="19241"/>
    <cellStyle name="40% - Accent4 2 2 8 2 2" xfId="19242"/>
    <cellStyle name="40% - Accent4 2 2 8 2 3" xfId="53791"/>
    <cellStyle name="40% - Accent4 2 2 8 3" xfId="19243"/>
    <cellStyle name="40% - Accent4 2 2 8 4" xfId="19244"/>
    <cellStyle name="40% - Accent4 2 2 9" xfId="19245"/>
    <cellStyle name="40% - Accent4 2 2 9 2" xfId="19246"/>
    <cellStyle name="40% - Accent4 2 2 9 3" xfId="53792"/>
    <cellStyle name="40% - Accent4 2 3" xfId="19247"/>
    <cellStyle name="40% - Accent4 2 3 10" xfId="19248"/>
    <cellStyle name="40% - Accent4 2 3 11" xfId="19249"/>
    <cellStyle name="40% - Accent4 2 3 12" xfId="60528"/>
    <cellStyle name="40% - Accent4 2 3 2" xfId="19250"/>
    <cellStyle name="40% - Accent4 2 3 2 10" xfId="19251"/>
    <cellStyle name="40% - Accent4 2 3 2 2" xfId="19252"/>
    <cellStyle name="40% - Accent4 2 3 2 2 2" xfId="19253"/>
    <cellStyle name="40% - Accent4 2 3 2 2 2 2" xfId="19254"/>
    <cellStyle name="40% - Accent4 2 3 2 2 2 2 2" xfId="19255"/>
    <cellStyle name="40% - Accent4 2 3 2 2 2 2 2 2" xfId="19256"/>
    <cellStyle name="40% - Accent4 2 3 2 2 2 2 2 2 2" xfId="19257"/>
    <cellStyle name="40% - Accent4 2 3 2 2 2 2 2 2 3" xfId="53793"/>
    <cellStyle name="40% - Accent4 2 3 2 2 2 2 2 3" xfId="19258"/>
    <cellStyle name="40% - Accent4 2 3 2 2 2 2 2 4" xfId="19259"/>
    <cellStyle name="40% - Accent4 2 3 2 2 2 2 3" xfId="19260"/>
    <cellStyle name="40% - Accent4 2 3 2 2 2 2 3 2" xfId="19261"/>
    <cellStyle name="40% - Accent4 2 3 2 2 2 2 3 2 2" xfId="19262"/>
    <cellStyle name="40% - Accent4 2 3 2 2 2 2 3 2 3" xfId="53794"/>
    <cellStyle name="40% - Accent4 2 3 2 2 2 2 3 3" xfId="19263"/>
    <cellStyle name="40% - Accent4 2 3 2 2 2 2 3 4" xfId="19264"/>
    <cellStyle name="40% - Accent4 2 3 2 2 2 2 4" xfId="19265"/>
    <cellStyle name="40% - Accent4 2 3 2 2 2 2 4 2" xfId="19266"/>
    <cellStyle name="40% - Accent4 2 3 2 2 2 2 4 3" xfId="53795"/>
    <cellStyle name="40% - Accent4 2 3 2 2 2 2 5" xfId="19267"/>
    <cellStyle name="40% - Accent4 2 3 2 2 2 2 6" xfId="19268"/>
    <cellStyle name="40% - Accent4 2 3 2 2 2 3" xfId="19269"/>
    <cellStyle name="40% - Accent4 2 3 2 2 2 3 2" xfId="19270"/>
    <cellStyle name="40% - Accent4 2 3 2 2 2 3 2 2" xfId="19271"/>
    <cellStyle name="40% - Accent4 2 3 2 2 2 3 2 3" xfId="53796"/>
    <cellStyle name="40% - Accent4 2 3 2 2 2 3 3" xfId="19272"/>
    <cellStyle name="40% - Accent4 2 3 2 2 2 3 4" xfId="19273"/>
    <cellStyle name="40% - Accent4 2 3 2 2 2 4" xfId="19274"/>
    <cellStyle name="40% - Accent4 2 3 2 2 2 4 2" xfId="19275"/>
    <cellStyle name="40% - Accent4 2 3 2 2 2 4 2 2" xfId="19276"/>
    <cellStyle name="40% - Accent4 2 3 2 2 2 4 2 3" xfId="53797"/>
    <cellStyle name="40% - Accent4 2 3 2 2 2 4 3" xfId="19277"/>
    <cellStyle name="40% - Accent4 2 3 2 2 2 4 4" xfId="19278"/>
    <cellStyle name="40% - Accent4 2 3 2 2 2 5" xfId="19279"/>
    <cellStyle name="40% - Accent4 2 3 2 2 2 5 2" xfId="19280"/>
    <cellStyle name="40% - Accent4 2 3 2 2 2 5 3" xfId="53798"/>
    <cellStyle name="40% - Accent4 2 3 2 2 2 6" xfId="19281"/>
    <cellStyle name="40% - Accent4 2 3 2 2 2 7" xfId="19282"/>
    <cellStyle name="40% - Accent4 2 3 2 2 3" xfId="19283"/>
    <cellStyle name="40% - Accent4 2 3 2 2 3 2" xfId="19284"/>
    <cellStyle name="40% - Accent4 2 3 2 2 3 2 2" xfId="19285"/>
    <cellStyle name="40% - Accent4 2 3 2 2 3 2 2 2" xfId="19286"/>
    <cellStyle name="40% - Accent4 2 3 2 2 3 2 2 3" xfId="53799"/>
    <cellStyle name="40% - Accent4 2 3 2 2 3 2 3" xfId="19287"/>
    <cellStyle name="40% - Accent4 2 3 2 2 3 2 4" xfId="19288"/>
    <cellStyle name="40% - Accent4 2 3 2 2 3 3" xfId="19289"/>
    <cellStyle name="40% - Accent4 2 3 2 2 3 3 2" xfId="19290"/>
    <cellStyle name="40% - Accent4 2 3 2 2 3 3 2 2" xfId="19291"/>
    <cellStyle name="40% - Accent4 2 3 2 2 3 3 2 3" xfId="53800"/>
    <cellStyle name="40% - Accent4 2 3 2 2 3 3 3" xfId="19292"/>
    <cellStyle name="40% - Accent4 2 3 2 2 3 3 4" xfId="19293"/>
    <cellStyle name="40% - Accent4 2 3 2 2 3 4" xfId="19294"/>
    <cellStyle name="40% - Accent4 2 3 2 2 3 4 2" xfId="19295"/>
    <cellStyle name="40% - Accent4 2 3 2 2 3 4 3" xfId="53801"/>
    <cellStyle name="40% - Accent4 2 3 2 2 3 5" xfId="19296"/>
    <cellStyle name="40% - Accent4 2 3 2 2 3 6" xfId="19297"/>
    <cellStyle name="40% - Accent4 2 3 2 2 4" xfId="19298"/>
    <cellStyle name="40% - Accent4 2 3 2 2 4 2" xfId="19299"/>
    <cellStyle name="40% - Accent4 2 3 2 2 4 2 2" xfId="19300"/>
    <cellStyle name="40% - Accent4 2 3 2 2 4 2 3" xfId="53802"/>
    <cellStyle name="40% - Accent4 2 3 2 2 4 3" xfId="19301"/>
    <cellStyle name="40% - Accent4 2 3 2 2 4 4" xfId="19302"/>
    <cellStyle name="40% - Accent4 2 3 2 2 5" xfId="19303"/>
    <cellStyle name="40% - Accent4 2 3 2 2 5 2" xfId="19304"/>
    <cellStyle name="40% - Accent4 2 3 2 2 5 2 2" xfId="19305"/>
    <cellStyle name="40% - Accent4 2 3 2 2 5 2 3" xfId="53803"/>
    <cellStyle name="40% - Accent4 2 3 2 2 5 3" xfId="19306"/>
    <cellStyle name="40% - Accent4 2 3 2 2 5 4" xfId="19307"/>
    <cellStyle name="40% - Accent4 2 3 2 2 6" xfId="19308"/>
    <cellStyle name="40% - Accent4 2 3 2 2 6 2" xfId="19309"/>
    <cellStyle name="40% - Accent4 2 3 2 2 6 3" xfId="53804"/>
    <cellStyle name="40% - Accent4 2 3 2 2 7" xfId="19310"/>
    <cellStyle name="40% - Accent4 2 3 2 2 8" xfId="19311"/>
    <cellStyle name="40% - Accent4 2 3 2 3" xfId="19312"/>
    <cellStyle name="40% - Accent4 2 3 2 3 2" xfId="19313"/>
    <cellStyle name="40% - Accent4 2 3 2 3 2 2" xfId="19314"/>
    <cellStyle name="40% - Accent4 2 3 2 3 2 2 2" xfId="19315"/>
    <cellStyle name="40% - Accent4 2 3 2 3 2 2 2 2" xfId="19316"/>
    <cellStyle name="40% - Accent4 2 3 2 3 2 2 2 3" xfId="53805"/>
    <cellStyle name="40% - Accent4 2 3 2 3 2 2 3" xfId="19317"/>
    <cellStyle name="40% - Accent4 2 3 2 3 2 2 4" xfId="19318"/>
    <cellStyle name="40% - Accent4 2 3 2 3 2 3" xfId="19319"/>
    <cellStyle name="40% - Accent4 2 3 2 3 2 3 2" xfId="19320"/>
    <cellStyle name="40% - Accent4 2 3 2 3 2 3 2 2" xfId="19321"/>
    <cellStyle name="40% - Accent4 2 3 2 3 2 3 2 3" xfId="53806"/>
    <cellStyle name="40% - Accent4 2 3 2 3 2 3 3" xfId="19322"/>
    <cellStyle name="40% - Accent4 2 3 2 3 2 3 4" xfId="19323"/>
    <cellStyle name="40% - Accent4 2 3 2 3 2 4" xfId="19324"/>
    <cellStyle name="40% - Accent4 2 3 2 3 2 4 2" xfId="19325"/>
    <cellStyle name="40% - Accent4 2 3 2 3 2 4 3" xfId="53807"/>
    <cellStyle name="40% - Accent4 2 3 2 3 2 5" xfId="19326"/>
    <cellStyle name="40% - Accent4 2 3 2 3 2 6" xfId="19327"/>
    <cellStyle name="40% - Accent4 2 3 2 3 3" xfId="19328"/>
    <cellStyle name="40% - Accent4 2 3 2 3 3 2" xfId="19329"/>
    <cellStyle name="40% - Accent4 2 3 2 3 3 2 2" xfId="19330"/>
    <cellStyle name="40% - Accent4 2 3 2 3 3 2 3" xfId="53808"/>
    <cellStyle name="40% - Accent4 2 3 2 3 3 3" xfId="19331"/>
    <cellStyle name="40% - Accent4 2 3 2 3 3 4" xfId="19332"/>
    <cellStyle name="40% - Accent4 2 3 2 3 4" xfId="19333"/>
    <cellStyle name="40% - Accent4 2 3 2 3 4 2" xfId="19334"/>
    <cellStyle name="40% - Accent4 2 3 2 3 4 2 2" xfId="19335"/>
    <cellStyle name="40% - Accent4 2 3 2 3 4 2 3" xfId="53809"/>
    <cellStyle name="40% - Accent4 2 3 2 3 4 3" xfId="19336"/>
    <cellStyle name="40% - Accent4 2 3 2 3 4 4" xfId="19337"/>
    <cellStyle name="40% - Accent4 2 3 2 3 5" xfId="19338"/>
    <cellStyle name="40% - Accent4 2 3 2 3 5 2" xfId="19339"/>
    <cellStyle name="40% - Accent4 2 3 2 3 5 3" xfId="53810"/>
    <cellStyle name="40% - Accent4 2 3 2 3 6" xfId="19340"/>
    <cellStyle name="40% - Accent4 2 3 2 3 7" xfId="19341"/>
    <cellStyle name="40% - Accent4 2 3 2 4" xfId="19342"/>
    <cellStyle name="40% - Accent4 2 3 2 4 2" xfId="19343"/>
    <cellStyle name="40% - Accent4 2 3 2 4 2 2" xfId="19344"/>
    <cellStyle name="40% - Accent4 2 3 2 4 2 2 2" xfId="19345"/>
    <cellStyle name="40% - Accent4 2 3 2 4 2 2 3" xfId="53811"/>
    <cellStyle name="40% - Accent4 2 3 2 4 2 3" xfId="19346"/>
    <cellStyle name="40% - Accent4 2 3 2 4 2 4" xfId="19347"/>
    <cellStyle name="40% - Accent4 2 3 2 4 3" xfId="19348"/>
    <cellStyle name="40% - Accent4 2 3 2 4 3 2" xfId="19349"/>
    <cellStyle name="40% - Accent4 2 3 2 4 3 2 2" xfId="19350"/>
    <cellStyle name="40% - Accent4 2 3 2 4 3 2 3" xfId="53812"/>
    <cellStyle name="40% - Accent4 2 3 2 4 3 3" xfId="19351"/>
    <cellStyle name="40% - Accent4 2 3 2 4 3 4" xfId="19352"/>
    <cellStyle name="40% - Accent4 2 3 2 4 4" xfId="19353"/>
    <cellStyle name="40% - Accent4 2 3 2 4 4 2" xfId="19354"/>
    <cellStyle name="40% - Accent4 2 3 2 4 4 3" xfId="53813"/>
    <cellStyle name="40% - Accent4 2 3 2 4 5" xfId="19355"/>
    <cellStyle name="40% - Accent4 2 3 2 4 6" xfId="19356"/>
    <cellStyle name="40% - Accent4 2 3 2 5" xfId="19357"/>
    <cellStyle name="40% - Accent4 2 3 2 5 2" xfId="19358"/>
    <cellStyle name="40% - Accent4 2 3 2 5 2 2" xfId="19359"/>
    <cellStyle name="40% - Accent4 2 3 2 5 2 2 2" xfId="19360"/>
    <cellStyle name="40% - Accent4 2 3 2 5 2 2 3" xfId="53814"/>
    <cellStyle name="40% - Accent4 2 3 2 5 2 3" xfId="19361"/>
    <cellStyle name="40% - Accent4 2 3 2 5 2 4" xfId="19362"/>
    <cellStyle name="40% - Accent4 2 3 2 5 3" xfId="19363"/>
    <cellStyle name="40% - Accent4 2 3 2 5 3 2" xfId="19364"/>
    <cellStyle name="40% - Accent4 2 3 2 5 3 3" xfId="53815"/>
    <cellStyle name="40% - Accent4 2 3 2 5 4" xfId="19365"/>
    <cellStyle name="40% - Accent4 2 3 2 5 5" xfId="19366"/>
    <cellStyle name="40% - Accent4 2 3 2 6" xfId="19367"/>
    <cellStyle name="40% - Accent4 2 3 2 6 2" xfId="19368"/>
    <cellStyle name="40% - Accent4 2 3 2 6 2 2" xfId="19369"/>
    <cellStyle name="40% - Accent4 2 3 2 6 2 3" xfId="53816"/>
    <cellStyle name="40% - Accent4 2 3 2 6 3" xfId="19370"/>
    <cellStyle name="40% - Accent4 2 3 2 6 4" xfId="19371"/>
    <cellStyle name="40% - Accent4 2 3 2 7" xfId="19372"/>
    <cellStyle name="40% - Accent4 2 3 2 7 2" xfId="19373"/>
    <cellStyle name="40% - Accent4 2 3 2 7 2 2" xfId="19374"/>
    <cellStyle name="40% - Accent4 2 3 2 7 2 3" xfId="53817"/>
    <cellStyle name="40% - Accent4 2 3 2 7 3" xfId="19375"/>
    <cellStyle name="40% - Accent4 2 3 2 7 4" xfId="19376"/>
    <cellStyle name="40% - Accent4 2 3 2 8" xfId="19377"/>
    <cellStyle name="40% - Accent4 2 3 2 8 2" xfId="19378"/>
    <cellStyle name="40% - Accent4 2 3 2 8 3" xfId="53818"/>
    <cellStyle name="40% - Accent4 2 3 2 9" xfId="19379"/>
    <cellStyle name="40% - Accent4 2 3 3" xfId="19380"/>
    <cellStyle name="40% - Accent4 2 3 3 2" xfId="19381"/>
    <cellStyle name="40% - Accent4 2 3 3 2 2" xfId="19382"/>
    <cellStyle name="40% - Accent4 2 3 3 2 2 2" xfId="19383"/>
    <cellStyle name="40% - Accent4 2 3 3 2 2 2 2" xfId="19384"/>
    <cellStyle name="40% - Accent4 2 3 3 2 2 2 2 2" xfId="19385"/>
    <cellStyle name="40% - Accent4 2 3 3 2 2 2 2 3" xfId="53819"/>
    <cellStyle name="40% - Accent4 2 3 3 2 2 2 3" xfId="19386"/>
    <cellStyle name="40% - Accent4 2 3 3 2 2 2 4" xfId="19387"/>
    <cellStyle name="40% - Accent4 2 3 3 2 2 3" xfId="19388"/>
    <cellStyle name="40% - Accent4 2 3 3 2 2 3 2" xfId="19389"/>
    <cellStyle name="40% - Accent4 2 3 3 2 2 3 2 2" xfId="19390"/>
    <cellStyle name="40% - Accent4 2 3 3 2 2 3 2 3" xfId="53820"/>
    <cellStyle name="40% - Accent4 2 3 3 2 2 3 3" xfId="19391"/>
    <cellStyle name="40% - Accent4 2 3 3 2 2 3 4" xfId="19392"/>
    <cellStyle name="40% - Accent4 2 3 3 2 2 4" xfId="19393"/>
    <cellStyle name="40% - Accent4 2 3 3 2 2 4 2" xfId="19394"/>
    <cellStyle name="40% - Accent4 2 3 3 2 2 4 3" xfId="53821"/>
    <cellStyle name="40% - Accent4 2 3 3 2 2 5" xfId="19395"/>
    <cellStyle name="40% - Accent4 2 3 3 2 2 6" xfId="19396"/>
    <cellStyle name="40% - Accent4 2 3 3 2 3" xfId="19397"/>
    <cellStyle name="40% - Accent4 2 3 3 2 3 2" xfId="19398"/>
    <cellStyle name="40% - Accent4 2 3 3 2 3 2 2" xfId="19399"/>
    <cellStyle name="40% - Accent4 2 3 3 2 3 2 3" xfId="53822"/>
    <cellStyle name="40% - Accent4 2 3 3 2 3 3" xfId="19400"/>
    <cellStyle name="40% - Accent4 2 3 3 2 3 4" xfId="19401"/>
    <cellStyle name="40% - Accent4 2 3 3 2 4" xfId="19402"/>
    <cellStyle name="40% - Accent4 2 3 3 2 4 2" xfId="19403"/>
    <cellStyle name="40% - Accent4 2 3 3 2 4 2 2" xfId="19404"/>
    <cellStyle name="40% - Accent4 2 3 3 2 4 2 3" xfId="53823"/>
    <cellStyle name="40% - Accent4 2 3 3 2 4 3" xfId="19405"/>
    <cellStyle name="40% - Accent4 2 3 3 2 4 4" xfId="19406"/>
    <cellStyle name="40% - Accent4 2 3 3 2 5" xfId="19407"/>
    <cellStyle name="40% - Accent4 2 3 3 2 5 2" xfId="19408"/>
    <cellStyle name="40% - Accent4 2 3 3 2 5 3" xfId="53824"/>
    <cellStyle name="40% - Accent4 2 3 3 2 6" xfId="19409"/>
    <cellStyle name="40% - Accent4 2 3 3 2 7" xfId="19410"/>
    <cellStyle name="40% - Accent4 2 3 3 3" xfId="19411"/>
    <cellStyle name="40% - Accent4 2 3 3 3 2" xfId="19412"/>
    <cellStyle name="40% - Accent4 2 3 3 3 2 2" xfId="19413"/>
    <cellStyle name="40% - Accent4 2 3 3 3 2 2 2" xfId="19414"/>
    <cellStyle name="40% - Accent4 2 3 3 3 2 2 3" xfId="53825"/>
    <cellStyle name="40% - Accent4 2 3 3 3 2 3" xfId="19415"/>
    <cellStyle name="40% - Accent4 2 3 3 3 2 4" xfId="19416"/>
    <cellStyle name="40% - Accent4 2 3 3 3 3" xfId="19417"/>
    <cellStyle name="40% - Accent4 2 3 3 3 3 2" xfId="19418"/>
    <cellStyle name="40% - Accent4 2 3 3 3 3 2 2" xfId="19419"/>
    <cellStyle name="40% - Accent4 2 3 3 3 3 2 3" xfId="53826"/>
    <cellStyle name="40% - Accent4 2 3 3 3 3 3" xfId="19420"/>
    <cellStyle name="40% - Accent4 2 3 3 3 3 4" xfId="19421"/>
    <cellStyle name="40% - Accent4 2 3 3 3 4" xfId="19422"/>
    <cellStyle name="40% - Accent4 2 3 3 3 4 2" xfId="19423"/>
    <cellStyle name="40% - Accent4 2 3 3 3 4 3" xfId="53827"/>
    <cellStyle name="40% - Accent4 2 3 3 3 5" xfId="19424"/>
    <cellStyle name="40% - Accent4 2 3 3 3 6" xfId="19425"/>
    <cellStyle name="40% - Accent4 2 3 3 4" xfId="19426"/>
    <cellStyle name="40% - Accent4 2 3 3 4 2" xfId="19427"/>
    <cellStyle name="40% - Accent4 2 3 3 4 2 2" xfId="19428"/>
    <cellStyle name="40% - Accent4 2 3 3 4 2 3" xfId="53828"/>
    <cellStyle name="40% - Accent4 2 3 3 4 3" xfId="19429"/>
    <cellStyle name="40% - Accent4 2 3 3 4 4" xfId="19430"/>
    <cellStyle name="40% - Accent4 2 3 3 5" xfId="19431"/>
    <cellStyle name="40% - Accent4 2 3 3 5 2" xfId="19432"/>
    <cellStyle name="40% - Accent4 2 3 3 5 2 2" xfId="19433"/>
    <cellStyle name="40% - Accent4 2 3 3 5 2 3" xfId="53829"/>
    <cellStyle name="40% - Accent4 2 3 3 5 3" xfId="19434"/>
    <cellStyle name="40% - Accent4 2 3 3 5 4" xfId="19435"/>
    <cellStyle name="40% - Accent4 2 3 3 6" xfId="19436"/>
    <cellStyle name="40% - Accent4 2 3 3 6 2" xfId="19437"/>
    <cellStyle name="40% - Accent4 2 3 3 6 3" xfId="53830"/>
    <cellStyle name="40% - Accent4 2 3 3 7" xfId="19438"/>
    <cellStyle name="40% - Accent4 2 3 3 8" xfId="19439"/>
    <cellStyle name="40% - Accent4 2 3 4" xfId="19440"/>
    <cellStyle name="40% - Accent4 2 3 4 2" xfId="19441"/>
    <cellStyle name="40% - Accent4 2 3 4 2 2" xfId="19442"/>
    <cellStyle name="40% - Accent4 2 3 4 2 2 2" xfId="19443"/>
    <cellStyle name="40% - Accent4 2 3 4 2 2 2 2" xfId="19444"/>
    <cellStyle name="40% - Accent4 2 3 4 2 2 2 3" xfId="53831"/>
    <cellStyle name="40% - Accent4 2 3 4 2 2 3" xfId="19445"/>
    <cellStyle name="40% - Accent4 2 3 4 2 2 4" xfId="19446"/>
    <cellStyle name="40% - Accent4 2 3 4 2 3" xfId="19447"/>
    <cellStyle name="40% - Accent4 2 3 4 2 3 2" xfId="19448"/>
    <cellStyle name="40% - Accent4 2 3 4 2 3 2 2" xfId="19449"/>
    <cellStyle name="40% - Accent4 2 3 4 2 3 2 3" xfId="53832"/>
    <cellStyle name="40% - Accent4 2 3 4 2 3 3" xfId="19450"/>
    <cellStyle name="40% - Accent4 2 3 4 2 3 4" xfId="19451"/>
    <cellStyle name="40% - Accent4 2 3 4 2 4" xfId="19452"/>
    <cellStyle name="40% - Accent4 2 3 4 2 4 2" xfId="19453"/>
    <cellStyle name="40% - Accent4 2 3 4 2 4 3" xfId="53833"/>
    <cellStyle name="40% - Accent4 2 3 4 2 5" xfId="19454"/>
    <cellStyle name="40% - Accent4 2 3 4 2 6" xfId="19455"/>
    <cellStyle name="40% - Accent4 2 3 4 3" xfId="19456"/>
    <cellStyle name="40% - Accent4 2 3 4 3 2" xfId="19457"/>
    <cellStyle name="40% - Accent4 2 3 4 3 2 2" xfId="19458"/>
    <cellStyle name="40% - Accent4 2 3 4 3 2 3" xfId="53834"/>
    <cellStyle name="40% - Accent4 2 3 4 3 3" xfId="19459"/>
    <cellStyle name="40% - Accent4 2 3 4 3 4" xfId="19460"/>
    <cellStyle name="40% - Accent4 2 3 4 4" xfId="19461"/>
    <cellStyle name="40% - Accent4 2 3 4 4 2" xfId="19462"/>
    <cellStyle name="40% - Accent4 2 3 4 4 2 2" xfId="19463"/>
    <cellStyle name="40% - Accent4 2 3 4 4 2 3" xfId="53835"/>
    <cellStyle name="40% - Accent4 2 3 4 4 3" xfId="19464"/>
    <cellStyle name="40% - Accent4 2 3 4 4 4" xfId="19465"/>
    <cellStyle name="40% - Accent4 2 3 4 5" xfId="19466"/>
    <cellStyle name="40% - Accent4 2 3 4 5 2" xfId="19467"/>
    <cellStyle name="40% - Accent4 2 3 4 5 3" xfId="53836"/>
    <cellStyle name="40% - Accent4 2 3 4 6" xfId="19468"/>
    <cellStyle name="40% - Accent4 2 3 4 7" xfId="19469"/>
    <cellStyle name="40% - Accent4 2 3 5" xfId="19470"/>
    <cellStyle name="40% - Accent4 2 3 5 2" xfId="19471"/>
    <cellStyle name="40% - Accent4 2 3 5 2 2" xfId="19472"/>
    <cellStyle name="40% - Accent4 2 3 5 2 2 2" xfId="19473"/>
    <cellStyle name="40% - Accent4 2 3 5 2 2 3" xfId="53837"/>
    <cellStyle name="40% - Accent4 2 3 5 2 3" xfId="19474"/>
    <cellStyle name="40% - Accent4 2 3 5 2 4" xfId="19475"/>
    <cellStyle name="40% - Accent4 2 3 5 3" xfId="19476"/>
    <cellStyle name="40% - Accent4 2 3 5 3 2" xfId="19477"/>
    <cellStyle name="40% - Accent4 2 3 5 3 2 2" xfId="19478"/>
    <cellStyle name="40% - Accent4 2 3 5 3 2 3" xfId="53838"/>
    <cellStyle name="40% - Accent4 2 3 5 3 3" xfId="19479"/>
    <cellStyle name="40% - Accent4 2 3 5 3 4" xfId="19480"/>
    <cellStyle name="40% - Accent4 2 3 5 4" xfId="19481"/>
    <cellStyle name="40% - Accent4 2 3 5 4 2" xfId="19482"/>
    <cellStyle name="40% - Accent4 2 3 5 4 3" xfId="53839"/>
    <cellStyle name="40% - Accent4 2 3 5 5" xfId="19483"/>
    <cellStyle name="40% - Accent4 2 3 5 6" xfId="19484"/>
    <cellStyle name="40% - Accent4 2 3 6" xfId="19485"/>
    <cellStyle name="40% - Accent4 2 3 6 2" xfId="19486"/>
    <cellStyle name="40% - Accent4 2 3 6 2 2" xfId="19487"/>
    <cellStyle name="40% - Accent4 2 3 6 2 2 2" xfId="19488"/>
    <cellStyle name="40% - Accent4 2 3 6 2 2 3" xfId="53840"/>
    <cellStyle name="40% - Accent4 2 3 6 2 3" xfId="19489"/>
    <cellStyle name="40% - Accent4 2 3 6 2 4" xfId="19490"/>
    <cellStyle name="40% - Accent4 2 3 6 3" xfId="19491"/>
    <cellStyle name="40% - Accent4 2 3 6 3 2" xfId="19492"/>
    <cellStyle name="40% - Accent4 2 3 6 3 3" xfId="53841"/>
    <cellStyle name="40% - Accent4 2 3 6 4" xfId="19493"/>
    <cellStyle name="40% - Accent4 2 3 6 5" xfId="19494"/>
    <cellStyle name="40% - Accent4 2 3 7" xfId="19495"/>
    <cellStyle name="40% - Accent4 2 3 7 2" xfId="19496"/>
    <cellStyle name="40% - Accent4 2 3 7 2 2" xfId="19497"/>
    <cellStyle name="40% - Accent4 2 3 7 2 3" xfId="53842"/>
    <cellStyle name="40% - Accent4 2 3 7 3" xfId="19498"/>
    <cellStyle name="40% - Accent4 2 3 7 4" xfId="19499"/>
    <cellStyle name="40% - Accent4 2 3 8" xfId="19500"/>
    <cellStyle name="40% - Accent4 2 3 8 2" xfId="19501"/>
    <cellStyle name="40% - Accent4 2 3 8 2 2" xfId="19502"/>
    <cellStyle name="40% - Accent4 2 3 8 2 3" xfId="53843"/>
    <cellStyle name="40% - Accent4 2 3 8 3" xfId="19503"/>
    <cellStyle name="40% - Accent4 2 3 8 4" xfId="19504"/>
    <cellStyle name="40% - Accent4 2 3 9" xfId="19505"/>
    <cellStyle name="40% - Accent4 2 3 9 2" xfId="19506"/>
    <cellStyle name="40% - Accent4 2 3 9 3" xfId="53844"/>
    <cellStyle name="40% - Accent4 2 4" xfId="19507"/>
    <cellStyle name="40% - Accent4 2 4 10" xfId="19508"/>
    <cellStyle name="40% - Accent4 2 4 2" xfId="19509"/>
    <cellStyle name="40% - Accent4 2 4 2 2" xfId="19510"/>
    <cellStyle name="40% - Accent4 2 4 2 2 2" xfId="19511"/>
    <cellStyle name="40% - Accent4 2 4 2 2 2 2" xfId="19512"/>
    <cellStyle name="40% - Accent4 2 4 2 2 2 2 2" xfId="19513"/>
    <cellStyle name="40% - Accent4 2 4 2 2 2 2 2 2" xfId="19514"/>
    <cellStyle name="40% - Accent4 2 4 2 2 2 2 2 3" xfId="53845"/>
    <cellStyle name="40% - Accent4 2 4 2 2 2 2 3" xfId="19515"/>
    <cellStyle name="40% - Accent4 2 4 2 2 2 2 4" xfId="19516"/>
    <cellStyle name="40% - Accent4 2 4 2 2 2 3" xfId="19517"/>
    <cellStyle name="40% - Accent4 2 4 2 2 2 3 2" xfId="19518"/>
    <cellStyle name="40% - Accent4 2 4 2 2 2 3 2 2" xfId="19519"/>
    <cellStyle name="40% - Accent4 2 4 2 2 2 3 2 3" xfId="53846"/>
    <cellStyle name="40% - Accent4 2 4 2 2 2 3 3" xfId="19520"/>
    <cellStyle name="40% - Accent4 2 4 2 2 2 3 4" xfId="19521"/>
    <cellStyle name="40% - Accent4 2 4 2 2 2 4" xfId="19522"/>
    <cellStyle name="40% - Accent4 2 4 2 2 2 4 2" xfId="19523"/>
    <cellStyle name="40% - Accent4 2 4 2 2 2 4 3" xfId="53847"/>
    <cellStyle name="40% - Accent4 2 4 2 2 2 5" xfId="19524"/>
    <cellStyle name="40% - Accent4 2 4 2 2 2 6" xfId="19525"/>
    <cellStyle name="40% - Accent4 2 4 2 2 3" xfId="19526"/>
    <cellStyle name="40% - Accent4 2 4 2 2 3 2" xfId="19527"/>
    <cellStyle name="40% - Accent4 2 4 2 2 3 2 2" xfId="19528"/>
    <cellStyle name="40% - Accent4 2 4 2 2 3 2 3" xfId="53848"/>
    <cellStyle name="40% - Accent4 2 4 2 2 3 3" xfId="19529"/>
    <cellStyle name="40% - Accent4 2 4 2 2 3 4" xfId="19530"/>
    <cellStyle name="40% - Accent4 2 4 2 2 4" xfId="19531"/>
    <cellStyle name="40% - Accent4 2 4 2 2 4 2" xfId="19532"/>
    <cellStyle name="40% - Accent4 2 4 2 2 4 2 2" xfId="19533"/>
    <cellStyle name="40% - Accent4 2 4 2 2 4 2 3" xfId="53849"/>
    <cellStyle name="40% - Accent4 2 4 2 2 4 3" xfId="19534"/>
    <cellStyle name="40% - Accent4 2 4 2 2 4 4" xfId="19535"/>
    <cellStyle name="40% - Accent4 2 4 2 2 5" xfId="19536"/>
    <cellStyle name="40% - Accent4 2 4 2 2 5 2" xfId="19537"/>
    <cellStyle name="40% - Accent4 2 4 2 2 5 3" xfId="53850"/>
    <cellStyle name="40% - Accent4 2 4 2 2 6" xfId="19538"/>
    <cellStyle name="40% - Accent4 2 4 2 2 7" xfId="19539"/>
    <cellStyle name="40% - Accent4 2 4 2 3" xfId="19540"/>
    <cellStyle name="40% - Accent4 2 4 2 3 2" xfId="19541"/>
    <cellStyle name="40% - Accent4 2 4 2 3 2 2" xfId="19542"/>
    <cellStyle name="40% - Accent4 2 4 2 3 2 2 2" xfId="19543"/>
    <cellStyle name="40% - Accent4 2 4 2 3 2 2 3" xfId="53851"/>
    <cellStyle name="40% - Accent4 2 4 2 3 2 3" xfId="19544"/>
    <cellStyle name="40% - Accent4 2 4 2 3 2 4" xfId="19545"/>
    <cellStyle name="40% - Accent4 2 4 2 3 3" xfId="19546"/>
    <cellStyle name="40% - Accent4 2 4 2 3 3 2" xfId="19547"/>
    <cellStyle name="40% - Accent4 2 4 2 3 3 2 2" xfId="19548"/>
    <cellStyle name="40% - Accent4 2 4 2 3 3 2 3" xfId="53852"/>
    <cellStyle name="40% - Accent4 2 4 2 3 3 3" xfId="19549"/>
    <cellStyle name="40% - Accent4 2 4 2 3 3 4" xfId="19550"/>
    <cellStyle name="40% - Accent4 2 4 2 3 4" xfId="19551"/>
    <cellStyle name="40% - Accent4 2 4 2 3 4 2" xfId="19552"/>
    <cellStyle name="40% - Accent4 2 4 2 3 4 3" xfId="53853"/>
    <cellStyle name="40% - Accent4 2 4 2 3 5" xfId="19553"/>
    <cellStyle name="40% - Accent4 2 4 2 3 6" xfId="19554"/>
    <cellStyle name="40% - Accent4 2 4 2 4" xfId="19555"/>
    <cellStyle name="40% - Accent4 2 4 2 4 2" xfId="19556"/>
    <cellStyle name="40% - Accent4 2 4 2 4 2 2" xfId="19557"/>
    <cellStyle name="40% - Accent4 2 4 2 4 2 3" xfId="53854"/>
    <cellStyle name="40% - Accent4 2 4 2 4 3" xfId="19558"/>
    <cellStyle name="40% - Accent4 2 4 2 4 4" xfId="19559"/>
    <cellStyle name="40% - Accent4 2 4 2 5" xfId="19560"/>
    <cellStyle name="40% - Accent4 2 4 2 5 2" xfId="19561"/>
    <cellStyle name="40% - Accent4 2 4 2 5 2 2" xfId="19562"/>
    <cellStyle name="40% - Accent4 2 4 2 5 2 3" xfId="53855"/>
    <cellStyle name="40% - Accent4 2 4 2 5 3" xfId="19563"/>
    <cellStyle name="40% - Accent4 2 4 2 5 4" xfId="19564"/>
    <cellStyle name="40% - Accent4 2 4 2 6" xfId="19565"/>
    <cellStyle name="40% - Accent4 2 4 2 6 2" xfId="19566"/>
    <cellStyle name="40% - Accent4 2 4 2 6 3" xfId="53856"/>
    <cellStyle name="40% - Accent4 2 4 2 7" xfId="19567"/>
    <cellStyle name="40% - Accent4 2 4 2 8" xfId="19568"/>
    <cellStyle name="40% - Accent4 2 4 3" xfId="19569"/>
    <cellStyle name="40% - Accent4 2 4 3 2" xfId="19570"/>
    <cellStyle name="40% - Accent4 2 4 3 2 2" xfId="19571"/>
    <cellStyle name="40% - Accent4 2 4 3 2 2 2" xfId="19572"/>
    <cellStyle name="40% - Accent4 2 4 3 2 2 2 2" xfId="19573"/>
    <cellStyle name="40% - Accent4 2 4 3 2 2 2 3" xfId="53857"/>
    <cellStyle name="40% - Accent4 2 4 3 2 2 3" xfId="19574"/>
    <cellStyle name="40% - Accent4 2 4 3 2 2 4" xfId="19575"/>
    <cellStyle name="40% - Accent4 2 4 3 2 3" xfId="19576"/>
    <cellStyle name="40% - Accent4 2 4 3 2 3 2" xfId="19577"/>
    <cellStyle name="40% - Accent4 2 4 3 2 3 2 2" xfId="19578"/>
    <cellStyle name="40% - Accent4 2 4 3 2 3 2 3" xfId="53858"/>
    <cellStyle name="40% - Accent4 2 4 3 2 3 3" xfId="19579"/>
    <cellStyle name="40% - Accent4 2 4 3 2 3 4" xfId="19580"/>
    <cellStyle name="40% - Accent4 2 4 3 2 4" xfId="19581"/>
    <cellStyle name="40% - Accent4 2 4 3 2 4 2" xfId="19582"/>
    <cellStyle name="40% - Accent4 2 4 3 2 4 3" xfId="53859"/>
    <cellStyle name="40% - Accent4 2 4 3 2 5" xfId="19583"/>
    <cellStyle name="40% - Accent4 2 4 3 2 6" xfId="19584"/>
    <cellStyle name="40% - Accent4 2 4 3 3" xfId="19585"/>
    <cellStyle name="40% - Accent4 2 4 3 3 2" xfId="19586"/>
    <cellStyle name="40% - Accent4 2 4 3 3 2 2" xfId="19587"/>
    <cellStyle name="40% - Accent4 2 4 3 3 2 3" xfId="53860"/>
    <cellStyle name="40% - Accent4 2 4 3 3 3" xfId="19588"/>
    <cellStyle name="40% - Accent4 2 4 3 3 4" xfId="19589"/>
    <cellStyle name="40% - Accent4 2 4 3 4" xfId="19590"/>
    <cellStyle name="40% - Accent4 2 4 3 4 2" xfId="19591"/>
    <cellStyle name="40% - Accent4 2 4 3 4 2 2" xfId="19592"/>
    <cellStyle name="40% - Accent4 2 4 3 4 2 3" xfId="53861"/>
    <cellStyle name="40% - Accent4 2 4 3 4 3" xfId="19593"/>
    <cellStyle name="40% - Accent4 2 4 3 4 4" xfId="19594"/>
    <cellStyle name="40% - Accent4 2 4 3 5" xfId="19595"/>
    <cellStyle name="40% - Accent4 2 4 3 5 2" xfId="19596"/>
    <cellStyle name="40% - Accent4 2 4 3 5 3" xfId="53862"/>
    <cellStyle name="40% - Accent4 2 4 3 6" xfId="19597"/>
    <cellStyle name="40% - Accent4 2 4 3 7" xfId="19598"/>
    <cellStyle name="40% - Accent4 2 4 4" xfId="19599"/>
    <cellStyle name="40% - Accent4 2 4 4 2" xfId="19600"/>
    <cellStyle name="40% - Accent4 2 4 4 2 2" xfId="19601"/>
    <cellStyle name="40% - Accent4 2 4 4 2 2 2" xfId="19602"/>
    <cellStyle name="40% - Accent4 2 4 4 2 2 3" xfId="53863"/>
    <cellStyle name="40% - Accent4 2 4 4 2 3" xfId="19603"/>
    <cellStyle name="40% - Accent4 2 4 4 2 4" xfId="19604"/>
    <cellStyle name="40% - Accent4 2 4 4 3" xfId="19605"/>
    <cellStyle name="40% - Accent4 2 4 4 3 2" xfId="19606"/>
    <cellStyle name="40% - Accent4 2 4 4 3 2 2" xfId="19607"/>
    <cellStyle name="40% - Accent4 2 4 4 3 2 3" xfId="53864"/>
    <cellStyle name="40% - Accent4 2 4 4 3 3" xfId="19608"/>
    <cellStyle name="40% - Accent4 2 4 4 3 4" xfId="19609"/>
    <cellStyle name="40% - Accent4 2 4 4 4" xfId="19610"/>
    <cellStyle name="40% - Accent4 2 4 4 4 2" xfId="19611"/>
    <cellStyle name="40% - Accent4 2 4 4 4 3" xfId="53865"/>
    <cellStyle name="40% - Accent4 2 4 4 5" xfId="19612"/>
    <cellStyle name="40% - Accent4 2 4 4 6" xfId="19613"/>
    <cellStyle name="40% - Accent4 2 4 5" xfId="19614"/>
    <cellStyle name="40% - Accent4 2 4 5 2" xfId="19615"/>
    <cellStyle name="40% - Accent4 2 4 5 2 2" xfId="19616"/>
    <cellStyle name="40% - Accent4 2 4 5 2 2 2" xfId="19617"/>
    <cellStyle name="40% - Accent4 2 4 5 2 2 3" xfId="53866"/>
    <cellStyle name="40% - Accent4 2 4 5 2 3" xfId="19618"/>
    <cellStyle name="40% - Accent4 2 4 5 2 4" xfId="19619"/>
    <cellStyle name="40% - Accent4 2 4 5 3" xfId="19620"/>
    <cellStyle name="40% - Accent4 2 4 5 3 2" xfId="19621"/>
    <cellStyle name="40% - Accent4 2 4 5 3 3" xfId="53867"/>
    <cellStyle name="40% - Accent4 2 4 5 4" xfId="19622"/>
    <cellStyle name="40% - Accent4 2 4 5 5" xfId="19623"/>
    <cellStyle name="40% - Accent4 2 4 6" xfId="19624"/>
    <cellStyle name="40% - Accent4 2 4 6 2" xfId="19625"/>
    <cellStyle name="40% - Accent4 2 4 6 2 2" xfId="19626"/>
    <cellStyle name="40% - Accent4 2 4 6 2 3" xfId="53868"/>
    <cellStyle name="40% - Accent4 2 4 6 3" xfId="19627"/>
    <cellStyle name="40% - Accent4 2 4 6 4" xfId="19628"/>
    <cellStyle name="40% - Accent4 2 4 7" xfId="19629"/>
    <cellStyle name="40% - Accent4 2 4 7 2" xfId="19630"/>
    <cellStyle name="40% - Accent4 2 4 7 2 2" xfId="19631"/>
    <cellStyle name="40% - Accent4 2 4 7 2 3" xfId="53869"/>
    <cellStyle name="40% - Accent4 2 4 7 3" xfId="19632"/>
    <cellStyle name="40% - Accent4 2 4 7 4" xfId="19633"/>
    <cellStyle name="40% - Accent4 2 4 8" xfId="19634"/>
    <cellStyle name="40% - Accent4 2 4 8 2" xfId="19635"/>
    <cellStyle name="40% - Accent4 2 4 8 3" xfId="53870"/>
    <cellStyle name="40% - Accent4 2 4 9" xfId="19636"/>
    <cellStyle name="40% - Accent4 2 5" xfId="19637"/>
    <cellStyle name="40% - Accent4 2 5 10" xfId="19638"/>
    <cellStyle name="40% - Accent4 2 5 2" xfId="19639"/>
    <cellStyle name="40% - Accent4 2 5 2 2" xfId="19640"/>
    <cellStyle name="40% - Accent4 2 5 2 2 2" xfId="19641"/>
    <cellStyle name="40% - Accent4 2 5 2 2 2 2" xfId="19642"/>
    <cellStyle name="40% - Accent4 2 5 2 2 2 2 2" xfId="19643"/>
    <cellStyle name="40% - Accent4 2 5 2 2 2 2 2 2" xfId="19644"/>
    <cellStyle name="40% - Accent4 2 5 2 2 2 2 2 3" xfId="53871"/>
    <cellStyle name="40% - Accent4 2 5 2 2 2 2 3" xfId="19645"/>
    <cellStyle name="40% - Accent4 2 5 2 2 2 2 4" xfId="19646"/>
    <cellStyle name="40% - Accent4 2 5 2 2 2 3" xfId="19647"/>
    <cellStyle name="40% - Accent4 2 5 2 2 2 3 2" xfId="19648"/>
    <cellStyle name="40% - Accent4 2 5 2 2 2 3 2 2" xfId="19649"/>
    <cellStyle name="40% - Accent4 2 5 2 2 2 3 2 3" xfId="53872"/>
    <cellStyle name="40% - Accent4 2 5 2 2 2 3 3" xfId="19650"/>
    <cellStyle name="40% - Accent4 2 5 2 2 2 3 4" xfId="19651"/>
    <cellStyle name="40% - Accent4 2 5 2 2 2 4" xfId="19652"/>
    <cellStyle name="40% - Accent4 2 5 2 2 2 4 2" xfId="19653"/>
    <cellStyle name="40% - Accent4 2 5 2 2 2 4 3" xfId="53873"/>
    <cellStyle name="40% - Accent4 2 5 2 2 2 5" xfId="19654"/>
    <cellStyle name="40% - Accent4 2 5 2 2 2 6" xfId="19655"/>
    <cellStyle name="40% - Accent4 2 5 2 2 3" xfId="19656"/>
    <cellStyle name="40% - Accent4 2 5 2 2 3 2" xfId="19657"/>
    <cellStyle name="40% - Accent4 2 5 2 2 3 2 2" xfId="19658"/>
    <cellStyle name="40% - Accent4 2 5 2 2 3 2 3" xfId="53874"/>
    <cellStyle name="40% - Accent4 2 5 2 2 3 3" xfId="19659"/>
    <cellStyle name="40% - Accent4 2 5 2 2 3 4" xfId="19660"/>
    <cellStyle name="40% - Accent4 2 5 2 2 4" xfId="19661"/>
    <cellStyle name="40% - Accent4 2 5 2 2 4 2" xfId="19662"/>
    <cellStyle name="40% - Accent4 2 5 2 2 4 2 2" xfId="19663"/>
    <cellStyle name="40% - Accent4 2 5 2 2 4 2 3" xfId="53875"/>
    <cellStyle name="40% - Accent4 2 5 2 2 4 3" xfId="19664"/>
    <cellStyle name="40% - Accent4 2 5 2 2 4 4" xfId="19665"/>
    <cellStyle name="40% - Accent4 2 5 2 2 5" xfId="19666"/>
    <cellStyle name="40% - Accent4 2 5 2 2 5 2" xfId="19667"/>
    <cellStyle name="40% - Accent4 2 5 2 2 5 3" xfId="53876"/>
    <cellStyle name="40% - Accent4 2 5 2 2 6" xfId="19668"/>
    <cellStyle name="40% - Accent4 2 5 2 2 7" xfId="19669"/>
    <cellStyle name="40% - Accent4 2 5 2 3" xfId="19670"/>
    <cellStyle name="40% - Accent4 2 5 2 3 2" xfId="19671"/>
    <cellStyle name="40% - Accent4 2 5 2 3 2 2" xfId="19672"/>
    <cellStyle name="40% - Accent4 2 5 2 3 2 2 2" xfId="19673"/>
    <cellStyle name="40% - Accent4 2 5 2 3 2 2 3" xfId="53877"/>
    <cellStyle name="40% - Accent4 2 5 2 3 2 3" xfId="19674"/>
    <cellStyle name="40% - Accent4 2 5 2 3 2 4" xfId="19675"/>
    <cellStyle name="40% - Accent4 2 5 2 3 3" xfId="19676"/>
    <cellStyle name="40% - Accent4 2 5 2 3 3 2" xfId="19677"/>
    <cellStyle name="40% - Accent4 2 5 2 3 3 2 2" xfId="19678"/>
    <cellStyle name="40% - Accent4 2 5 2 3 3 2 3" xfId="53878"/>
    <cellStyle name="40% - Accent4 2 5 2 3 3 3" xfId="19679"/>
    <cellStyle name="40% - Accent4 2 5 2 3 3 4" xfId="19680"/>
    <cellStyle name="40% - Accent4 2 5 2 3 4" xfId="19681"/>
    <cellStyle name="40% - Accent4 2 5 2 3 4 2" xfId="19682"/>
    <cellStyle name="40% - Accent4 2 5 2 3 4 3" xfId="53879"/>
    <cellStyle name="40% - Accent4 2 5 2 3 5" xfId="19683"/>
    <cellStyle name="40% - Accent4 2 5 2 3 6" xfId="19684"/>
    <cellStyle name="40% - Accent4 2 5 2 4" xfId="19685"/>
    <cellStyle name="40% - Accent4 2 5 2 4 2" xfId="19686"/>
    <cellStyle name="40% - Accent4 2 5 2 4 2 2" xfId="19687"/>
    <cellStyle name="40% - Accent4 2 5 2 4 2 3" xfId="53880"/>
    <cellStyle name="40% - Accent4 2 5 2 4 3" xfId="19688"/>
    <cellStyle name="40% - Accent4 2 5 2 4 4" xfId="19689"/>
    <cellStyle name="40% - Accent4 2 5 2 5" xfId="19690"/>
    <cellStyle name="40% - Accent4 2 5 2 5 2" xfId="19691"/>
    <cellStyle name="40% - Accent4 2 5 2 5 2 2" xfId="19692"/>
    <cellStyle name="40% - Accent4 2 5 2 5 2 3" xfId="53881"/>
    <cellStyle name="40% - Accent4 2 5 2 5 3" xfId="19693"/>
    <cellStyle name="40% - Accent4 2 5 2 5 4" xfId="19694"/>
    <cellStyle name="40% - Accent4 2 5 2 6" xfId="19695"/>
    <cellStyle name="40% - Accent4 2 5 2 6 2" xfId="19696"/>
    <cellStyle name="40% - Accent4 2 5 2 6 3" xfId="53882"/>
    <cellStyle name="40% - Accent4 2 5 2 7" xfId="19697"/>
    <cellStyle name="40% - Accent4 2 5 2 8" xfId="19698"/>
    <cellStyle name="40% - Accent4 2 5 3" xfId="19699"/>
    <cellStyle name="40% - Accent4 2 5 3 2" xfId="19700"/>
    <cellStyle name="40% - Accent4 2 5 3 2 2" xfId="19701"/>
    <cellStyle name="40% - Accent4 2 5 3 2 2 2" xfId="19702"/>
    <cellStyle name="40% - Accent4 2 5 3 2 2 2 2" xfId="19703"/>
    <cellStyle name="40% - Accent4 2 5 3 2 2 2 3" xfId="53883"/>
    <cellStyle name="40% - Accent4 2 5 3 2 2 3" xfId="19704"/>
    <cellStyle name="40% - Accent4 2 5 3 2 2 4" xfId="19705"/>
    <cellStyle name="40% - Accent4 2 5 3 2 3" xfId="19706"/>
    <cellStyle name="40% - Accent4 2 5 3 2 3 2" xfId="19707"/>
    <cellStyle name="40% - Accent4 2 5 3 2 3 2 2" xfId="19708"/>
    <cellStyle name="40% - Accent4 2 5 3 2 3 2 3" xfId="53884"/>
    <cellStyle name="40% - Accent4 2 5 3 2 3 3" xfId="19709"/>
    <cellStyle name="40% - Accent4 2 5 3 2 3 4" xfId="19710"/>
    <cellStyle name="40% - Accent4 2 5 3 2 4" xfId="19711"/>
    <cellStyle name="40% - Accent4 2 5 3 2 4 2" xfId="19712"/>
    <cellStyle name="40% - Accent4 2 5 3 2 4 3" xfId="53885"/>
    <cellStyle name="40% - Accent4 2 5 3 2 5" xfId="19713"/>
    <cellStyle name="40% - Accent4 2 5 3 2 6" xfId="19714"/>
    <cellStyle name="40% - Accent4 2 5 3 3" xfId="19715"/>
    <cellStyle name="40% - Accent4 2 5 3 3 2" xfId="19716"/>
    <cellStyle name="40% - Accent4 2 5 3 3 2 2" xfId="19717"/>
    <cellStyle name="40% - Accent4 2 5 3 3 2 3" xfId="53886"/>
    <cellStyle name="40% - Accent4 2 5 3 3 3" xfId="19718"/>
    <cellStyle name="40% - Accent4 2 5 3 3 4" xfId="19719"/>
    <cellStyle name="40% - Accent4 2 5 3 4" xfId="19720"/>
    <cellStyle name="40% - Accent4 2 5 3 4 2" xfId="19721"/>
    <cellStyle name="40% - Accent4 2 5 3 4 2 2" xfId="19722"/>
    <cellStyle name="40% - Accent4 2 5 3 4 2 3" xfId="53887"/>
    <cellStyle name="40% - Accent4 2 5 3 4 3" xfId="19723"/>
    <cellStyle name="40% - Accent4 2 5 3 4 4" xfId="19724"/>
    <cellStyle name="40% - Accent4 2 5 3 5" xfId="19725"/>
    <cellStyle name="40% - Accent4 2 5 3 5 2" xfId="19726"/>
    <cellStyle name="40% - Accent4 2 5 3 5 3" xfId="53888"/>
    <cellStyle name="40% - Accent4 2 5 3 6" xfId="19727"/>
    <cellStyle name="40% - Accent4 2 5 3 7" xfId="19728"/>
    <cellStyle name="40% - Accent4 2 5 4" xfId="19729"/>
    <cellStyle name="40% - Accent4 2 5 4 2" xfId="19730"/>
    <cellStyle name="40% - Accent4 2 5 4 2 2" xfId="19731"/>
    <cellStyle name="40% - Accent4 2 5 4 2 2 2" xfId="19732"/>
    <cellStyle name="40% - Accent4 2 5 4 2 2 3" xfId="53889"/>
    <cellStyle name="40% - Accent4 2 5 4 2 3" xfId="19733"/>
    <cellStyle name="40% - Accent4 2 5 4 2 4" xfId="19734"/>
    <cellStyle name="40% - Accent4 2 5 4 3" xfId="19735"/>
    <cellStyle name="40% - Accent4 2 5 4 3 2" xfId="19736"/>
    <cellStyle name="40% - Accent4 2 5 4 3 2 2" xfId="19737"/>
    <cellStyle name="40% - Accent4 2 5 4 3 2 3" xfId="53890"/>
    <cellStyle name="40% - Accent4 2 5 4 3 3" xfId="19738"/>
    <cellStyle name="40% - Accent4 2 5 4 3 4" xfId="19739"/>
    <cellStyle name="40% - Accent4 2 5 4 4" xfId="19740"/>
    <cellStyle name="40% - Accent4 2 5 4 4 2" xfId="19741"/>
    <cellStyle name="40% - Accent4 2 5 4 4 3" xfId="53891"/>
    <cellStyle name="40% - Accent4 2 5 4 5" xfId="19742"/>
    <cellStyle name="40% - Accent4 2 5 4 6" xfId="19743"/>
    <cellStyle name="40% - Accent4 2 5 5" xfId="19744"/>
    <cellStyle name="40% - Accent4 2 5 5 2" xfId="19745"/>
    <cellStyle name="40% - Accent4 2 5 5 2 2" xfId="19746"/>
    <cellStyle name="40% - Accent4 2 5 5 2 2 2" xfId="19747"/>
    <cellStyle name="40% - Accent4 2 5 5 2 2 3" xfId="53892"/>
    <cellStyle name="40% - Accent4 2 5 5 2 3" xfId="19748"/>
    <cellStyle name="40% - Accent4 2 5 5 2 4" xfId="19749"/>
    <cellStyle name="40% - Accent4 2 5 5 3" xfId="19750"/>
    <cellStyle name="40% - Accent4 2 5 5 3 2" xfId="19751"/>
    <cellStyle name="40% - Accent4 2 5 5 3 3" xfId="53893"/>
    <cellStyle name="40% - Accent4 2 5 5 4" xfId="19752"/>
    <cellStyle name="40% - Accent4 2 5 5 5" xfId="19753"/>
    <cellStyle name="40% - Accent4 2 5 6" xfId="19754"/>
    <cellStyle name="40% - Accent4 2 5 6 2" xfId="19755"/>
    <cellStyle name="40% - Accent4 2 5 6 2 2" xfId="19756"/>
    <cellStyle name="40% - Accent4 2 5 6 2 3" xfId="53894"/>
    <cellStyle name="40% - Accent4 2 5 6 3" xfId="19757"/>
    <cellStyle name="40% - Accent4 2 5 6 4" xfId="19758"/>
    <cellStyle name="40% - Accent4 2 5 7" xfId="19759"/>
    <cellStyle name="40% - Accent4 2 5 7 2" xfId="19760"/>
    <cellStyle name="40% - Accent4 2 5 7 2 2" xfId="19761"/>
    <cellStyle name="40% - Accent4 2 5 7 2 3" xfId="53895"/>
    <cellStyle name="40% - Accent4 2 5 7 3" xfId="19762"/>
    <cellStyle name="40% - Accent4 2 5 7 4" xfId="19763"/>
    <cellStyle name="40% - Accent4 2 5 8" xfId="19764"/>
    <cellStyle name="40% - Accent4 2 5 8 2" xfId="19765"/>
    <cellStyle name="40% - Accent4 2 5 8 3" xfId="53896"/>
    <cellStyle name="40% - Accent4 2 5 9" xfId="19766"/>
    <cellStyle name="40% - Accent4 2 6" xfId="19767"/>
    <cellStyle name="40% - Accent4 2 6 10" xfId="19768"/>
    <cellStyle name="40% - Accent4 2 6 2" xfId="19769"/>
    <cellStyle name="40% - Accent4 2 6 2 2" xfId="19770"/>
    <cellStyle name="40% - Accent4 2 6 2 2 2" xfId="19771"/>
    <cellStyle name="40% - Accent4 2 6 2 2 2 2" xfId="19772"/>
    <cellStyle name="40% - Accent4 2 6 2 2 2 2 2" xfId="19773"/>
    <cellStyle name="40% - Accent4 2 6 2 2 2 2 2 2" xfId="19774"/>
    <cellStyle name="40% - Accent4 2 6 2 2 2 2 2 3" xfId="53897"/>
    <cellStyle name="40% - Accent4 2 6 2 2 2 2 3" xfId="19775"/>
    <cellStyle name="40% - Accent4 2 6 2 2 2 2 4" xfId="19776"/>
    <cellStyle name="40% - Accent4 2 6 2 2 2 3" xfId="19777"/>
    <cellStyle name="40% - Accent4 2 6 2 2 2 3 2" xfId="19778"/>
    <cellStyle name="40% - Accent4 2 6 2 2 2 3 2 2" xfId="19779"/>
    <cellStyle name="40% - Accent4 2 6 2 2 2 3 2 3" xfId="53898"/>
    <cellStyle name="40% - Accent4 2 6 2 2 2 3 3" xfId="19780"/>
    <cellStyle name="40% - Accent4 2 6 2 2 2 3 4" xfId="19781"/>
    <cellStyle name="40% - Accent4 2 6 2 2 2 4" xfId="19782"/>
    <cellStyle name="40% - Accent4 2 6 2 2 2 4 2" xfId="19783"/>
    <cellStyle name="40% - Accent4 2 6 2 2 2 4 3" xfId="53899"/>
    <cellStyle name="40% - Accent4 2 6 2 2 2 5" xfId="19784"/>
    <cellStyle name="40% - Accent4 2 6 2 2 2 6" xfId="19785"/>
    <cellStyle name="40% - Accent4 2 6 2 2 3" xfId="19786"/>
    <cellStyle name="40% - Accent4 2 6 2 2 3 2" xfId="19787"/>
    <cellStyle name="40% - Accent4 2 6 2 2 3 2 2" xfId="19788"/>
    <cellStyle name="40% - Accent4 2 6 2 2 3 2 3" xfId="53900"/>
    <cellStyle name="40% - Accent4 2 6 2 2 3 3" xfId="19789"/>
    <cellStyle name="40% - Accent4 2 6 2 2 3 4" xfId="19790"/>
    <cellStyle name="40% - Accent4 2 6 2 2 4" xfId="19791"/>
    <cellStyle name="40% - Accent4 2 6 2 2 4 2" xfId="19792"/>
    <cellStyle name="40% - Accent4 2 6 2 2 4 2 2" xfId="19793"/>
    <cellStyle name="40% - Accent4 2 6 2 2 4 2 3" xfId="53901"/>
    <cellStyle name="40% - Accent4 2 6 2 2 4 3" xfId="19794"/>
    <cellStyle name="40% - Accent4 2 6 2 2 4 4" xfId="19795"/>
    <cellStyle name="40% - Accent4 2 6 2 2 5" xfId="19796"/>
    <cellStyle name="40% - Accent4 2 6 2 2 5 2" xfId="19797"/>
    <cellStyle name="40% - Accent4 2 6 2 2 5 3" xfId="53902"/>
    <cellStyle name="40% - Accent4 2 6 2 2 6" xfId="19798"/>
    <cellStyle name="40% - Accent4 2 6 2 2 7" xfId="19799"/>
    <cellStyle name="40% - Accent4 2 6 2 3" xfId="19800"/>
    <cellStyle name="40% - Accent4 2 6 2 3 2" xfId="19801"/>
    <cellStyle name="40% - Accent4 2 6 2 3 2 2" xfId="19802"/>
    <cellStyle name="40% - Accent4 2 6 2 3 2 2 2" xfId="19803"/>
    <cellStyle name="40% - Accent4 2 6 2 3 2 2 3" xfId="53903"/>
    <cellStyle name="40% - Accent4 2 6 2 3 2 3" xfId="19804"/>
    <cellStyle name="40% - Accent4 2 6 2 3 2 4" xfId="19805"/>
    <cellStyle name="40% - Accent4 2 6 2 3 3" xfId="19806"/>
    <cellStyle name="40% - Accent4 2 6 2 3 3 2" xfId="19807"/>
    <cellStyle name="40% - Accent4 2 6 2 3 3 2 2" xfId="19808"/>
    <cellStyle name="40% - Accent4 2 6 2 3 3 2 3" xfId="53904"/>
    <cellStyle name="40% - Accent4 2 6 2 3 3 3" xfId="19809"/>
    <cellStyle name="40% - Accent4 2 6 2 3 3 4" xfId="19810"/>
    <cellStyle name="40% - Accent4 2 6 2 3 4" xfId="19811"/>
    <cellStyle name="40% - Accent4 2 6 2 3 4 2" xfId="19812"/>
    <cellStyle name="40% - Accent4 2 6 2 3 4 3" xfId="53905"/>
    <cellStyle name="40% - Accent4 2 6 2 3 5" xfId="19813"/>
    <cellStyle name="40% - Accent4 2 6 2 3 6" xfId="19814"/>
    <cellStyle name="40% - Accent4 2 6 2 4" xfId="19815"/>
    <cellStyle name="40% - Accent4 2 6 2 4 2" xfId="19816"/>
    <cellStyle name="40% - Accent4 2 6 2 4 2 2" xfId="19817"/>
    <cellStyle name="40% - Accent4 2 6 2 4 2 3" xfId="53906"/>
    <cellStyle name="40% - Accent4 2 6 2 4 3" xfId="19818"/>
    <cellStyle name="40% - Accent4 2 6 2 4 4" xfId="19819"/>
    <cellStyle name="40% - Accent4 2 6 2 5" xfId="19820"/>
    <cellStyle name="40% - Accent4 2 6 2 5 2" xfId="19821"/>
    <cellStyle name="40% - Accent4 2 6 2 5 2 2" xfId="19822"/>
    <cellStyle name="40% - Accent4 2 6 2 5 2 3" xfId="53907"/>
    <cellStyle name="40% - Accent4 2 6 2 5 3" xfId="19823"/>
    <cellStyle name="40% - Accent4 2 6 2 5 4" xfId="19824"/>
    <cellStyle name="40% - Accent4 2 6 2 6" xfId="19825"/>
    <cellStyle name="40% - Accent4 2 6 2 6 2" xfId="19826"/>
    <cellStyle name="40% - Accent4 2 6 2 6 3" xfId="53908"/>
    <cellStyle name="40% - Accent4 2 6 2 7" xfId="19827"/>
    <cellStyle name="40% - Accent4 2 6 2 8" xfId="19828"/>
    <cellStyle name="40% - Accent4 2 6 3" xfId="19829"/>
    <cellStyle name="40% - Accent4 2 6 3 2" xfId="19830"/>
    <cellStyle name="40% - Accent4 2 6 3 2 2" xfId="19831"/>
    <cellStyle name="40% - Accent4 2 6 3 2 2 2" xfId="19832"/>
    <cellStyle name="40% - Accent4 2 6 3 2 2 2 2" xfId="19833"/>
    <cellStyle name="40% - Accent4 2 6 3 2 2 2 3" xfId="53909"/>
    <cellStyle name="40% - Accent4 2 6 3 2 2 3" xfId="19834"/>
    <cellStyle name="40% - Accent4 2 6 3 2 2 4" xfId="19835"/>
    <cellStyle name="40% - Accent4 2 6 3 2 3" xfId="19836"/>
    <cellStyle name="40% - Accent4 2 6 3 2 3 2" xfId="19837"/>
    <cellStyle name="40% - Accent4 2 6 3 2 3 2 2" xfId="19838"/>
    <cellStyle name="40% - Accent4 2 6 3 2 3 2 3" xfId="53910"/>
    <cellStyle name="40% - Accent4 2 6 3 2 3 3" xfId="19839"/>
    <cellStyle name="40% - Accent4 2 6 3 2 3 4" xfId="19840"/>
    <cellStyle name="40% - Accent4 2 6 3 2 4" xfId="19841"/>
    <cellStyle name="40% - Accent4 2 6 3 2 4 2" xfId="19842"/>
    <cellStyle name="40% - Accent4 2 6 3 2 4 3" xfId="53911"/>
    <cellStyle name="40% - Accent4 2 6 3 2 5" xfId="19843"/>
    <cellStyle name="40% - Accent4 2 6 3 2 6" xfId="19844"/>
    <cellStyle name="40% - Accent4 2 6 3 3" xfId="19845"/>
    <cellStyle name="40% - Accent4 2 6 3 3 2" xfId="19846"/>
    <cellStyle name="40% - Accent4 2 6 3 3 2 2" xfId="19847"/>
    <cellStyle name="40% - Accent4 2 6 3 3 2 3" xfId="53912"/>
    <cellStyle name="40% - Accent4 2 6 3 3 3" xfId="19848"/>
    <cellStyle name="40% - Accent4 2 6 3 3 4" xfId="19849"/>
    <cellStyle name="40% - Accent4 2 6 3 4" xfId="19850"/>
    <cellStyle name="40% - Accent4 2 6 3 4 2" xfId="19851"/>
    <cellStyle name="40% - Accent4 2 6 3 4 2 2" xfId="19852"/>
    <cellStyle name="40% - Accent4 2 6 3 4 2 3" xfId="53913"/>
    <cellStyle name="40% - Accent4 2 6 3 4 3" xfId="19853"/>
    <cellStyle name="40% - Accent4 2 6 3 4 4" xfId="19854"/>
    <cellStyle name="40% - Accent4 2 6 3 5" xfId="19855"/>
    <cellStyle name="40% - Accent4 2 6 3 5 2" xfId="19856"/>
    <cellStyle name="40% - Accent4 2 6 3 5 3" xfId="53914"/>
    <cellStyle name="40% - Accent4 2 6 3 6" xfId="19857"/>
    <cellStyle name="40% - Accent4 2 6 3 7" xfId="19858"/>
    <cellStyle name="40% - Accent4 2 6 4" xfId="19859"/>
    <cellStyle name="40% - Accent4 2 6 4 2" xfId="19860"/>
    <cellStyle name="40% - Accent4 2 6 4 2 2" xfId="19861"/>
    <cellStyle name="40% - Accent4 2 6 4 2 2 2" xfId="19862"/>
    <cellStyle name="40% - Accent4 2 6 4 2 2 3" xfId="53915"/>
    <cellStyle name="40% - Accent4 2 6 4 2 3" xfId="19863"/>
    <cellStyle name="40% - Accent4 2 6 4 2 4" xfId="19864"/>
    <cellStyle name="40% - Accent4 2 6 4 3" xfId="19865"/>
    <cellStyle name="40% - Accent4 2 6 4 3 2" xfId="19866"/>
    <cellStyle name="40% - Accent4 2 6 4 3 2 2" xfId="19867"/>
    <cellStyle name="40% - Accent4 2 6 4 3 2 3" xfId="53916"/>
    <cellStyle name="40% - Accent4 2 6 4 3 3" xfId="19868"/>
    <cellStyle name="40% - Accent4 2 6 4 3 4" xfId="19869"/>
    <cellStyle name="40% - Accent4 2 6 4 4" xfId="19870"/>
    <cellStyle name="40% - Accent4 2 6 4 4 2" xfId="19871"/>
    <cellStyle name="40% - Accent4 2 6 4 4 3" xfId="53917"/>
    <cellStyle name="40% - Accent4 2 6 4 5" xfId="19872"/>
    <cellStyle name="40% - Accent4 2 6 4 6" xfId="19873"/>
    <cellStyle name="40% - Accent4 2 6 5" xfId="19874"/>
    <cellStyle name="40% - Accent4 2 6 5 2" xfId="19875"/>
    <cellStyle name="40% - Accent4 2 6 5 2 2" xfId="19876"/>
    <cellStyle name="40% - Accent4 2 6 5 2 2 2" xfId="19877"/>
    <cellStyle name="40% - Accent4 2 6 5 2 2 3" xfId="53918"/>
    <cellStyle name="40% - Accent4 2 6 5 2 3" xfId="19878"/>
    <cellStyle name="40% - Accent4 2 6 5 2 4" xfId="19879"/>
    <cellStyle name="40% - Accent4 2 6 5 3" xfId="19880"/>
    <cellStyle name="40% - Accent4 2 6 5 3 2" xfId="19881"/>
    <cellStyle name="40% - Accent4 2 6 5 3 3" xfId="53919"/>
    <cellStyle name="40% - Accent4 2 6 5 4" xfId="19882"/>
    <cellStyle name="40% - Accent4 2 6 5 5" xfId="19883"/>
    <cellStyle name="40% - Accent4 2 6 6" xfId="19884"/>
    <cellStyle name="40% - Accent4 2 6 6 2" xfId="19885"/>
    <cellStyle name="40% - Accent4 2 6 6 2 2" xfId="19886"/>
    <cellStyle name="40% - Accent4 2 6 6 2 3" xfId="53920"/>
    <cellStyle name="40% - Accent4 2 6 6 3" xfId="19887"/>
    <cellStyle name="40% - Accent4 2 6 6 4" xfId="19888"/>
    <cellStyle name="40% - Accent4 2 6 7" xfId="19889"/>
    <cellStyle name="40% - Accent4 2 6 7 2" xfId="19890"/>
    <cellStyle name="40% - Accent4 2 6 7 2 2" xfId="19891"/>
    <cellStyle name="40% - Accent4 2 6 7 2 3" xfId="53921"/>
    <cellStyle name="40% - Accent4 2 6 7 3" xfId="19892"/>
    <cellStyle name="40% - Accent4 2 6 7 4" xfId="19893"/>
    <cellStyle name="40% - Accent4 2 6 8" xfId="19894"/>
    <cellStyle name="40% - Accent4 2 6 8 2" xfId="19895"/>
    <cellStyle name="40% - Accent4 2 6 8 3" xfId="53922"/>
    <cellStyle name="40% - Accent4 2 6 9" xfId="19896"/>
    <cellStyle name="40% - Accent4 2 7" xfId="19897"/>
    <cellStyle name="40% - Accent4 2 7 2" xfId="19898"/>
    <cellStyle name="40% - Accent4 2 7 2 2" xfId="19899"/>
    <cellStyle name="40% - Accent4 2 7 2 2 2" xfId="19900"/>
    <cellStyle name="40% - Accent4 2 7 2 2 2 2" xfId="19901"/>
    <cellStyle name="40% - Accent4 2 7 2 2 2 2 2" xfId="19902"/>
    <cellStyle name="40% - Accent4 2 7 2 2 2 2 3" xfId="53923"/>
    <cellStyle name="40% - Accent4 2 7 2 2 2 3" xfId="19903"/>
    <cellStyle name="40% - Accent4 2 7 2 2 2 4" xfId="19904"/>
    <cellStyle name="40% - Accent4 2 7 2 2 3" xfId="19905"/>
    <cellStyle name="40% - Accent4 2 7 2 2 3 2" xfId="19906"/>
    <cellStyle name="40% - Accent4 2 7 2 2 3 2 2" xfId="19907"/>
    <cellStyle name="40% - Accent4 2 7 2 2 3 2 3" xfId="53924"/>
    <cellStyle name="40% - Accent4 2 7 2 2 3 3" xfId="19908"/>
    <cellStyle name="40% - Accent4 2 7 2 2 3 4" xfId="19909"/>
    <cellStyle name="40% - Accent4 2 7 2 2 4" xfId="19910"/>
    <cellStyle name="40% - Accent4 2 7 2 2 4 2" xfId="19911"/>
    <cellStyle name="40% - Accent4 2 7 2 2 4 3" xfId="53925"/>
    <cellStyle name="40% - Accent4 2 7 2 2 5" xfId="19912"/>
    <cellStyle name="40% - Accent4 2 7 2 2 6" xfId="19913"/>
    <cellStyle name="40% - Accent4 2 7 2 3" xfId="19914"/>
    <cellStyle name="40% - Accent4 2 7 2 3 2" xfId="19915"/>
    <cellStyle name="40% - Accent4 2 7 2 3 2 2" xfId="19916"/>
    <cellStyle name="40% - Accent4 2 7 2 3 2 3" xfId="53926"/>
    <cellStyle name="40% - Accent4 2 7 2 3 3" xfId="19917"/>
    <cellStyle name="40% - Accent4 2 7 2 3 4" xfId="19918"/>
    <cellStyle name="40% - Accent4 2 7 2 4" xfId="19919"/>
    <cellStyle name="40% - Accent4 2 7 2 4 2" xfId="19920"/>
    <cellStyle name="40% - Accent4 2 7 2 4 2 2" xfId="19921"/>
    <cellStyle name="40% - Accent4 2 7 2 4 2 3" xfId="53927"/>
    <cellStyle name="40% - Accent4 2 7 2 4 3" xfId="19922"/>
    <cellStyle name="40% - Accent4 2 7 2 4 4" xfId="19923"/>
    <cellStyle name="40% - Accent4 2 7 2 5" xfId="19924"/>
    <cellStyle name="40% - Accent4 2 7 2 5 2" xfId="19925"/>
    <cellStyle name="40% - Accent4 2 7 2 5 3" xfId="53928"/>
    <cellStyle name="40% - Accent4 2 7 2 6" xfId="19926"/>
    <cellStyle name="40% - Accent4 2 7 2 7" xfId="19927"/>
    <cellStyle name="40% - Accent4 2 7 3" xfId="19928"/>
    <cellStyle name="40% - Accent4 2 7 3 2" xfId="19929"/>
    <cellStyle name="40% - Accent4 2 7 3 2 2" xfId="19930"/>
    <cellStyle name="40% - Accent4 2 7 3 2 2 2" xfId="19931"/>
    <cellStyle name="40% - Accent4 2 7 3 2 2 3" xfId="53929"/>
    <cellStyle name="40% - Accent4 2 7 3 2 3" xfId="19932"/>
    <cellStyle name="40% - Accent4 2 7 3 2 4" xfId="19933"/>
    <cellStyle name="40% - Accent4 2 7 3 3" xfId="19934"/>
    <cellStyle name="40% - Accent4 2 7 3 3 2" xfId="19935"/>
    <cellStyle name="40% - Accent4 2 7 3 3 2 2" xfId="19936"/>
    <cellStyle name="40% - Accent4 2 7 3 3 2 3" xfId="53930"/>
    <cellStyle name="40% - Accent4 2 7 3 3 3" xfId="19937"/>
    <cellStyle name="40% - Accent4 2 7 3 3 4" xfId="19938"/>
    <cellStyle name="40% - Accent4 2 7 3 4" xfId="19939"/>
    <cellStyle name="40% - Accent4 2 7 3 4 2" xfId="19940"/>
    <cellStyle name="40% - Accent4 2 7 3 4 3" xfId="53931"/>
    <cellStyle name="40% - Accent4 2 7 3 5" xfId="19941"/>
    <cellStyle name="40% - Accent4 2 7 3 6" xfId="19942"/>
    <cellStyle name="40% - Accent4 2 7 4" xfId="19943"/>
    <cellStyle name="40% - Accent4 2 7 4 2" xfId="19944"/>
    <cellStyle name="40% - Accent4 2 7 4 2 2" xfId="19945"/>
    <cellStyle name="40% - Accent4 2 7 4 2 3" xfId="53932"/>
    <cellStyle name="40% - Accent4 2 7 4 3" xfId="19946"/>
    <cellStyle name="40% - Accent4 2 7 4 4" xfId="19947"/>
    <cellStyle name="40% - Accent4 2 7 5" xfId="19948"/>
    <cellStyle name="40% - Accent4 2 7 5 2" xfId="19949"/>
    <cellStyle name="40% - Accent4 2 7 5 2 2" xfId="19950"/>
    <cellStyle name="40% - Accent4 2 7 5 2 3" xfId="53933"/>
    <cellStyle name="40% - Accent4 2 7 5 3" xfId="19951"/>
    <cellStyle name="40% - Accent4 2 7 5 4" xfId="19952"/>
    <cellStyle name="40% - Accent4 2 7 6" xfId="19953"/>
    <cellStyle name="40% - Accent4 2 7 6 2" xfId="19954"/>
    <cellStyle name="40% - Accent4 2 7 6 3" xfId="53934"/>
    <cellStyle name="40% - Accent4 2 7 7" xfId="19955"/>
    <cellStyle name="40% - Accent4 2 7 8" xfId="19956"/>
    <cellStyle name="40% - Accent4 2 8" xfId="19957"/>
    <cellStyle name="40% - Accent4 2 8 2" xfId="19958"/>
    <cellStyle name="40% - Accent4 2 8 2 2" xfId="19959"/>
    <cellStyle name="40% - Accent4 2 8 2 2 2" xfId="19960"/>
    <cellStyle name="40% - Accent4 2 8 2 2 2 2" xfId="19961"/>
    <cellStyle name="40% - Accent4 2 8 2 2 2 3" xfId="53935"/>
    <cellStyle name="40% - Accent4 2 8 2 2 3" xfId="19962"/>
    <cellStyle name="40% - Accent4 2 8 2 2 4" xfId="19963"/>
    <cellStyle name="40% - Accent4 2 8 2 3" xfId="19964"/>
    <cellStyle name="40% - Accent4 2 8 2 3 2" xfId="19965"/>
    <cellStyle name="40% - Accent4 2 8 2 3 2 2" xfId="19966"/>
    <cellStyle name="40% - Accent4 2 8 2 3 2 3" xfId="53936"/>
    <cellStyle name="40% - Accent4 2 8 2 3 3" xfId="19967"/>
    <cellStyle name="40% - Accent4 2 8 2 3 4" xfId="19968"/>
    <cellStyle name="40% - Accent4 2 8 2 4" xfId="19969"/>
    <cellStyle name="40% - Accent4 2 8 2 4 2" xfId="19970"/>
    <cellStyle name="40% - Accent4 2 8 2 4 3" xfId="53937"/>
    <cellStyle name="40% - Accent4 2 8 2 5" xfId="19971"/>
    <cellStyle name="40% - Accent4 2 8 2 6" xfId="19972"/>
    <cellStyle name="40% - Accent4 2 8 3" xfId="19973"/>
    <cellStyle name="40% - Accent4 2 8 3 2" xfId="19974"/>
    <cellStyle name="40% - Accent4 2 8 3 2 2" xfId="19975"/>
    <cellStyle name="40% - Accent4 2 8 3 2 3" xfId="53938"/>
    <cellStyle name="40% - Accent4 2 8 3 3" xfId="19976"/>
    <cellStyle name="40% - Accent4 2 8 3 4" xfId="19977"/>
    <cellStyle name="40% - Accent4 2 8 4" xfId="19978"/>
    <cellStyle name="40% - Accent4 2 8 4 2" xfId="19979"/>
    <cellStyle name="40% - Accent4 2 8 4 2 2" xfId="19980"/>
    <cellStyle name="40% - Accent4 2 8 4 2 3" xfId="53939"/>
    <cellStyle name="40% - Accent4 2 8 4 3" xfId="19981"/>
    <cellStyle name="40% - Accent4 2 8 4 4" xfId="19982"/>
    <cellStyle name="40% - Accent4 2 8 5" xfId="19983"/>
    <cellStyle name="40% - Accent4 2 8 5 2" xfId="19984"/>
    <cellStyle name="40% - Accent4 2 8 5 3" xfId="53940"/>
    <cellStyle name="40% - Accent4 2 8 6" xfId="19985"/>
    <cellStyle name="40% - Accent4 2 8 7" xfId="19986"/>
    <cellStyle name="40% - Accent4 2 9" xfId="19987"/>
    <cellStyle name="40% - Accent4 2 9 2" xfId="19988"/>
    <cellStyle name="40% - Accent4 2 9 2 2" xfId="19989"/>
    <cellStyle name="40% - Accent4 2 9 2 2 2" xfId="19990"/>
    <cellStyle name="40% - Accent4 2 9 2 2 3" xfId="53941"/>
    <cellStyle name="40% - Accent4 2 9 2 3" xfId="19991"/>
    <cellStyle name="40% - Accent4 2 9 2 4" xfId="19992"/>
    <cellStyle name="40% - Accent4 2 9 3" xfId="19993"/>
    <cellStyle name="40% - Accent4 2 9 3 2" xfId="19994"/>
    <cellStyle name="40% - Accent4 2 9 3 2 2" xfId="19995"/>
    <cellStyle name="40% - Accent4 2 9 3 2 3" xfId="53942"/>
    <cellStyle name="40% - Accent4 2 9 3 3" xfId="19996"/>
    <cellStyle name="40% - Accent4 2 9 3 4" xfId="19997"/>
    <cellStyle name="40% - Accent4 2 9 4" xfId="19998"/>
    <cellStyle name="40% - Accent4 2 9 4 2" xfId="19999"/>
    <cellStyle name="40% - Accent4 2 9 4 3" xfId="53943"/>
    <cellStyle name="40% - Accent4 2 9 5" xfId="20000"/>
    <cellStyle name="40% - Accent4 2 9 6" xfId="20001"/>
    <cellStyle name="40% - Accent4 3" xfId="20002"/>
    <cellStyle name="40% - Accent4 3 10" xfId="20003"/>
    <cellStyle name="40% - Accent4 3 11" xfId="20004"/>
    <cellStyle name="40% - Accent4 3 12" xfId="60174"/>
    <cellStyle name="40% - Accent4 3 2" xfId="20005"/>
    <cellStyle name="40% - Accent4 3 2 10" xfId="20006"/>
    <cellStyle name="40% - Accent4 3 2 11" xfId="60357"/>
    <cellStyle name="40% - Accent4 3 2 2" xfId="20007"/>
    <cellStyle name="40% - Accent4 3 2 2 2" xfId="20008"/>
    <cellStyle name="40% - Accent4 3 2 2 2 2" xfId="20009"/>
    <cellStyle name="40% - Accent4 3 2 2 2 2 2" xfId="20010"/>
    <cellStyle name="40% - Accent4 3 2 2 2 2 2 2" xfId="20011"/>
    <cellStyle name="40% - Accent4 3 2 2 2 2 2 2 2" xfId="20012"/>
    <cellStyle name="40% - Accent4 3 2 2 2 2 2 2 3" xfId="53944"/>
    <cellStyle name="40% - Accent4 3 2 2 2 2 2 3" xfId="20013"/>
    <cellStyle name="40% - Accent4 3 2 2 2 2 2 4" xfId="20014"/>
    <cellStyle name="40% - Accent4 3 2 2 2 2 3" xfId="20015"/>
    <cellStyle name="40% - Accent4 3 2 2 2 2 3 2" xfId="20016"/>
    <cellStyle name="40% - Accent4 3 2 2 2 2 3 2 2" xfId="20017"/>
    <cellStyle name="40% - Accent4 3 2 2 2 2 3 2 3" xfId="53945"/>
    <cellStyle name="40% - Accent4 3 2 2 2 2 3 3" xfId="20018"/>
    <cellStyle name="40% - Accent4 3 2 2 2 2 3 4" xfId="20019"/>
    <cellStyle name="40% - Accent4 3 2 2 2 2 4" xfId="20020"/>
    <cellStyle name="40% - Accent4 3 2 2 2 2 4 2" xfId="20021"/>
    <cellStyle name="40% - Accent4 3 2 2 2 2 4 3" xfId="53946"/>
    <cellStyle name="40% - Accent4 3 2 2 2 2 5" xfId="20022"/>
    <cellStyle name="40% - Accent4 3 2 2 2 2 6" xfId="20023"/>
    <cellStyle name="40% - Accent4 3 2 2 2 3" xfId="20024"/>
    <cellStyle name="40% - Accent4 3 2 2 2 3 2" xfId="20025"/>
    <cellStyle name="40% - Accent4 3 2 2 2 3 2 2" xfId="20026"/>
    <cellStyle name="40% - Accent4 3 2 2 2 3 2 3" xfId="53947"/>
    <cellStyle name="40% - Accent4 3 2 2 2 3 3" xfId="20027"/>
    <cellStyle name="40% - Accent4 3 2 2 2 3 4" xfId="20028"/>
    <cellStyle name="40% - Accent4 3 2 2 2 4" xfId="20029"/>
    <cellStyle name="40% - Accent4 3 2 2 2 4 2" xfId="20030"/>
    <cellStyle name="40% - Accent4 3 2 2 2 4 2 2" xfId="20031"/>
    <cellStyle name="40% - Accent4 3 2 2 2 4 2 3" xfId="53948"/>
    <cellStyle name="40% - Accent4 3 2 2 2 4 3" xfId="20032"/>
    <cellStyle name="40% - Accent4 3 2 2 2 4 4" xfId="20033"/>
    <cellStyle name="40% - Accent4 3 2 2 2 5" xfId="20034"/>
    <cellStyle name="40% - Accent4 3 2 2 2 5 2" xfId="20035"/>
    <cellStyle name="40% - Accent4 3 2 2 2 5 3" xfId="53949"/>
    <cellStyle name="40% - Accent4 3 2 2 2 6" xfId="20036"/>
    <cellStyle name="40% - Accent4 3 2 2 2 7" xfId="20037"/>
    <cellStyle name="40% - Accent4 3 2 2 3" xfId="20038"/>
    <cellStyle name="40% - Accent4 3 2 2 3 2" xfId="20039"/>
    <cellStyle name="40% - Accent4 3 2 2 3 2 2" xfId="20040"/>
    <cellStyle name="40% - Accent4 3 2 2 3 2 2 2" xfId="20041"/>
    <cellStyle name="40% - Accent4 3 2 2 3 2 2 3" xfId="53950"/>
    <cellStyle name="40% - Accent4 3 2 2 3 2 3" xfId="20042"/>
    <cellStyle name="40% - Accent4 3 2 2 3 2 4" xfId="20043"/>
    <cellStyle name="40% - Accent4 3 2 2 3 3" xfId="20044"/>
    <cellStyle name="40% - Accent4 3 2 2 3 3 2" xfId="20045"/>
    <cellStyle name="40% - Accent4 3 2 2 3 3 2 2" xfId="20046"/>
    <cellStyle name="40% - Accent4 3 2 2 3 3 2 3" xfId="53951"/>
    <cellStyle name="40% - Accent4 3 2 2 3 3 3" xfId="20047"/>
    <cellStyle name="40% - Accent4 3 2 2 3 3 4" xfId="20048"/>
    <cellStyle name="40% - Accent4 3 2 2 3 4" xfId="20049"/>
    <cellStyle name="40% - Accent4 3 2 2 3 4 2" xfId="20050"/>
    <cellStyle name="40% - Accent4 3 2 2 3 4 3" xfId="53952"/>
    <cellStyle name="40% - Accent4 3 2 2 3 5" xfId="20051"/>
    <cellStyle name="40% - Accent4 3 2 2 3 6" xfId="20052"/>
    <cellStyle name="40% - Accent4 3 2 2 4" xfId="20053"/>
    <cellStyle name="40% - Accent4 3 2 2 4 2" xfId="20054"/>
    <cellStyle name="40% - Accent4 3 2 2 4 2 2" xfId="20055"/>
    <cellStyle name="40% - Accent4 3 2 2 4 2 3" xfId="53953"/>
    <cellStyle name="40% - Accent4 3 2 2 4 3" xfId="20056"/>
    <cellStyle name="40% - Accent4 3 2 2 4 4" xfId="20057"/>
    <cellStyle name="40% - Accent4 3 2 2 5" xfId="20058"/>
    <cellStyle name="40% - Accent4 3 2 2 5 2" xfId="20059"/>
    <cellStyle name="40% - Accent4 3 2 2 5 2 2" xfId="20060"/>
    <cellStyle name="40% - Accent4 3 2 2 5 2 3" xfId="53954"/>
    <cellStyle name="40% - Accent4 3 2 2 5 3" xfId="20061"/>
    <cellStyle name="40% - Accent4 3 2 2 5 4" xfId="20062"/>
    <cellStyle name="40% - Accent4 3 2 2 6" xfId="20063"/>
    <cellStyle name="40% - Accent4 3 2 2 6 2" xfId="20064"/>
    <cellStyle name="40% - Accent4 3 2 2 6 3" xfId="53955"/>
    <cellStyle name="40% - Accent4 3 2 2 7" xfId="20065"/>
    <cellStyle name="40% - Accent4 3 2 2 8" xfId="20066"/>
    <cellStyle name="40% - Accent4 3 2 2 9" xfId="60725"/>
    <cellStyle name="40% - Accent4 3 2 3" xfId="20067"/>
    <cellStyle name="40% - Accent4 3 2 3 2" xfId="20068"/>
    <cellStyle name="40% - Accent4 3 2 3 2 2" xfId="20069"/>
    <cellStyle name="40% - Accent4 3 2 3 2 2 2" xfId="20070"/>
    <cellStyle name="40% - Accent4 3 2 3 2 2 2 2" xfId="20071"/>
    <cellStyle name="40% - Accent4 3 2 3 2 2 2 3" xfId="53956"/>
    <cellStyle name="40% - Accent4 3 2 3 2 2 3" xfId="20072"/>
    <cellStyle name="40% - Accent4 3 2 3 2 2 4" xfId="20073"/>
    <cellStyle name="40% - Accent4 3 2 3 2 3" xfId="20074"/>
    <cellStyle name="40% - Accent4 3 2 3 2 3 2" xfId="20075"/>
    <cellStyle name="40% - Accent4 3 2 3 2 3 2 2" xfId="20076"/>
    <cellStyle name="40% - Accent4 3 2 3 2 3 2 3" xfId="53957"/>
    <cellStyle name="40% - Accent4 3 2 3 2 3 3" xfId="20077"/>
    <cellStyle name="40% - Accent4 3 2 3 2 3 4" xfId="20078"/>
    <cellStyle name="40% - Accent4 3 2 3 2 4" xfId="20079"/>
    <cellStyle name="40% - Accent4 3 2 3 2 4 2" xfId="20080"/>
    <cellStyle name="40% - Accent4 3 2 3 2 4 3" xfId="53958"/>
    <cellStyle name="40% - Accent4 3 2 3 2 5" xfId="20081"/>
    <cellStyle name="40% - Accent4 3 2 3 2 6" xfId="20082"/>
    <cellStyle name="40% - Accent4 3 2 3 3" xfId="20083"/>
    <cellStyle name="40% - Accent4 3 2 3 3 2" xfId="20084"/>
    <cellStyle name="40% - Accent4 3 2 3 3 2 2" xfId="20085"/>
    <cellStyle name="40% - Accent4 3 2 3 3 2 3" xfId="53959"/>
    <cellStyle name="40% - Accent4 3 2 3 3 3" xfId="20086"/>
    <cellStyle name="40% - Accent4 3 2 3 3 4" xfId="20087"/>
    <cellStyle name="40% - Accent4 3 2 3 4" xfId="20088"/>
    <cellStyle name="40% - Accent4 3 2 3 4 2" xfId="20089"/>
    <cellStyle name="40% - Accent4 3 2 3 4 2 2" xfId="20090"/>
    <cellStyle name="40% - Accent4 3 2 3 4 2 3" xfId="53960"/>
    <cellStyle name="40% - Accent4 3 2 3 4 3" xfId="20091"/>
    <cellStyle name="40% - Accent4 3 2 3 4 4" xfId="20092"/>
    <cellStyle name="40% - Accent4 3 2 3 5" xfId="20093"/>
    <cellStyle name="40% - Accent4 3 2 3 5 2" xfId="20094"/>
    <cellStyle name="40% - Accent4 3 2 3 5 3" xfId="53961"/>
    <cellStyle name="40% - Accent4 3 2 3 6" xfId="20095"/>
    <cellStyle name="40% - Accent4 3 2 3 7" xfId="20096"/>
    <cellStyle name="40% - Accent4 3 2 4" xfId="20097"/>
    <cellStyle name="40% - Accent4 3 2 4 2" xfId="20098"/>
    <cellStyle name="40% - Accent4 3 2 4 2 2" xfId="20099"/>
    <cellStyle name="40% - Accent4 3 2 4 2 2 2" xfId="20100"/>
    <cellStyle name="40% - Accent4 3 2 4 2 2 3" xfId="53962"/>
    <cellStyle name="40% - Accent4 3 2 4 2 3" xfId="20101"/>
    <cellStyle name="40% - Accent4 3 2 4 2 4" xfId="20102"/>
    <cellStyle name="40% - Accent4 3 2 4 3" xfId="20103"/>
    <cellStyle name="40% - Accent4 3 2 4 3 2" xfId="20104"/>
    <cellStyle name="40% - Accent4 3 2 4 3 2 2" xfId="20105"/>
    <cellStyle name="40% - Accent4 3 2 4 3 2 3" xfId="53963"/>
    <cellStyle name="40% - Accent4 3 2 4 3 3" xfId="20106"/>
    <cellStyle name="40% - Accent4 3 2 4 3 4" xfId="20107"/>
    <cellStyle name="40% - Accent4 3 2 4 4" xfId="20108"/>
    <cellStyle name="40% - Accent4 3 2 4 4 2" xfId="20109"/>
    <cellStyle name="40% - Accent4 3 2 4 4 3" xfId="53964"/>
    <cellStyle name="40% - Accent4 3 2 4 5" xfId="20110"/>
    <cellStyle name="40% - Accent4 3 2 4 6" xfId="20111"/>
    <cellStyle name="40% - Accent4 3 2 5" xfId="20112"/>
    <cellStyle name="40% - Accent4 3 2 5 2" xfId="20113"/>
    <cellStyle name="40% - Accent4 3 2 5 2 2" xfId="20114"/>
    <cellStyle name="40% - Accent4 3 2 5 2 2 2" xfId="20115"/>
    <cellStyle name="40% - Accent4 3 2 5 2 2 3" xfId="53965"/>
    <cellStyle name="40% - Accent4 3 2 5 2 3" xfId="20116"/>
    <cellStyle name="40% - Accent4 3 2 5 2 4" xfId="20117"/>
    <cellStyle name="40% - Accent4 3 2 5 3" xfId="20118"/>
    <cellStyle name="40% - Accent4 3 2 5 3 2" xfId="20119"/>
    <cellStyle name="40% - Accent4 3 2 5 3 3" xfId="53966"/>
    <cellStyle name="40% - Accent4 3 2 5 4" xfId="20120"/>
    <cellStyle name="40% - Accent4 3 2 5 5" xfId="20121"/>
    <cellStyle name="40% - Accent4 3 2 6" xfId="20122"/>
    <cellStyle name="40% - Accent4 3 2 6 2" xfId="20123"/>
    <cellStyle name="40% - Accent4 3 2 6 2 2" xfId="20124"/>
    <cellStyle name="40% - Accent4 3 2 6 2 3" xfId="53967"/>
    <cellStyle name="40% - Accent4 3 2 6 3" xfId="20125"/>
    <cellStyle name="40% - Accent4 3 2 6 4" xfId="20126"/>
    <cellStyle name="40% - Accent4 3 2 7" xfId="20127"/>
    <cellStyle name="40% - Accent4 3 2 7 2" xfId="20128"/>
    <cellStyle name="40% - Accent4 3 2 7 2 2" xfId="20129"/>
    <cellStyle name="40% - Accent4 3 2 7 2 3" xfId="53968"/>
    <cellStyle name="40% - Accent4 3 2 7 3" xfId="20130"/>
    <cellStyle name="40% - Accent4 3 2 7 4" xfId="20131"/>
    <cellStyle name="40% - Accent4 3 2 8" xfId="20132"/>
    <cellStyle name="40% - Accent4 3 2 8 2" xfId="20133"/>
    <cellStyle name="40% - Accent4 3 2 8 3" xfId="53969"/>
    <cellStyle name="40% - Accent4 3 2 9" xfId="20134"/>
    <cellStyle name="40% - Accent4 3 3" xfId="20135"/>
    <cellStyle name="40% - Accent4 3 3 10" xfId="60542"/>
    <cellStyle name="40% - Accent4 3 3 2" xfId="20136"/>
    <cellStyle name="40% - Accent4 3 3 2 2" xfId="20137"/>
    <cellStyle name="40% - Accent4 3 3 2 2 2" xfId="20138"/>
    <cellStyle name="40% - Accent4 3 3 2 2 2 2" xfId="20139"/>
    <cellStyle name="40% - Accent4 3 3 2 2 2 2 2" xfId="20140"/>
    <cellStyle name="40% - Accent4 3 3 2 2 2 2 3" xfId="53970"/>
    <cellStyle name="40% - Accent4 3 3 2 2 2 3" xfId="20141"/>
    <cellStyle name="40% - Accent4 3 3 2 2 2 4" xfId="20142"/>
    <cellStyle name="40% - Accent4 3 3 2 2 3" xfId="20143"/>
    <cellStyle name="40% - Accent4 3 3 2 2 3 2" xfId="20144"/>
    <cellStyle name="40% - Accent4 3 3 2 2 3 2 2" xfId="20145"/>
    <cellStyle name="40% - Accent4 3 3 2 2 3 2 3" xfId="53971"/>
    <cellStyle name="40% - Accent4 3 3 2 2 3 3" xfId="20146"/>
    <cellStyle name="40% - Accent4 3 3 2 2 3 4" xfId="20147"/>
    <cellStyle name="40% - Accent4 3 3 2 2 4" xfId="20148"/>
    <cellStyle name="40% - Accent4 3 3 2 2 4 2" xfId="20149"/>
    <cellStyle name="40% - Accent4 3 3 2 2 4 3" xfId="53972"/>
    <cellStyle name="40% - Accent4 3 3 2 2 5" xfId="20150"/>
    <cellStyle name="40% - Accent4 3 3 2 2 6" xfId="20151"/>
    <cellStyle name="40% - Accent4 3 3 2 3" xfId="20152"/>
    <cellStyle name="40% - Accent4 3 3 2 3 2" xfId="20153"/>
    <cellStyle name="40% - Accent4 3 3 2 3 2 2" xfId="20154"/>
    <cellStyle name="40% - Accent4 3 3 2 3 2 3" xfId="53973"/>
    <cellStyle name="40% - Accent4 3 3 2 3 3" xfId="20155"/>
    <cellStyle name="40% - Accent4 3 3 2 3 4" xfId="20156"/>
    <cellStyle name="40% - Accent4 3 3 2 4" xfId="20157"/>
    <cellStyle name="40% - Accent4 3 3 2 4 2" xfId="20158"/>
    <cellStyle name="40% - Accent4 3 3 2 4 2 2" xfId="20159"/>
    <cellStyle name="40% - Accent4 3 3 2 4 2 3" xfId="53974"/>
    <cellStyle name="40% - Accent4 3 3 2 4 3" xfId="20160"/>
    <cellStyle name="40% - Accent4 3 3 2 4 4" xfId="20161"/>
    <cellStyle name="40% - Accent4 3 3 2 5" xfId="20162"/>
    <cellStyle name="40% - Accent4 3 3 2 5 2" xfId="20163"/>
    <cellStyle name="40% - Accent4 3 3 2 5 3" xfId="53975"/>
    <cellStyle name="40% - Accent4 3 3 2 6" xfId="20164"/>
    <cellStyle name="40% - Accent4 3 3 2 7" xfId="20165"/>
    <cellStyle name="40% - Accent4 3 3 3" xfId="20166"/>
    <cellStyle name="40% - Accent4 3 3 3 2" xfId="20167"/>
    <cellStyle name="40% - Accent4 3 3 3 2 2" xfId="20168"/>
    <cellStyle name="40% - Accent4 3 3 3 2 2 2" xfId="20169"/>
    <cellStyle name="40% - Accent4 3 3 3 2 2 3" xfId="53976"/>
    <cellStyle name="40% - Accent4 3 3 3 2 3" xfId="20170"/>
    <cellStyle name="40% - Accent4 3 3 3 2 4" xfId="20171"/>
    <cellStyle name="40% - Accent4 3 3 3 3" xfId="20172"/>
    <cellStyle name="40% - Accent4 3 3 3 3 2" xfId="20173"/>
    <cellStyle name="40% - Accent4 3 3 3 3 2 2" xfId="20174"/>
    <cellStyle name="40% - Accent4 3 3 3 3 2 3" xfId="53977"/>
    <cellStyle name="40% - Accent4 3 3 3 3 3" xfId="20175"/>
    <cellStyle name="40% - Accent4 3 3 3 3 4" xfId="20176"/>
    <cellStyle name="40% - Accent4 3 3 3 4" xfId="20177"/>
    <cellStyle name="40% - Accent4 3 3 3 4 2" xfId="20178"/>
    <cellStyle name="40% - Accent4 3 3 3 4 3" xfId="53978"/>
    <cellStyle name="40% - Accent4 3 3 3 5" xfId="20179"/>
    <cellStyle name="40% - Accent4 3 3 3 6" xfId="20180"/>
    <cellStyle name="40% - Accent4 3 3 4" xfId="20181"/>
    <cellStyle name="40% - Accent4 3 3 4 2" xfId="20182"/>
    <cellStyle name="40% - Accent4 3 3 4 2 2" xfId="20183"/>
    <cellStyle name="40% - Accent4 3 3 4 2 2 2" xfId="20184"/>
    <cellStyle name="40% - Accent4 3 3 4 2 2 3" xfId="53979"/>
    <cellStyle name="40% - Accent4 3 3 4 2 3" xfId="20185"/>
    <cellStyle name="40% - Accent4 3 3 4 2 4" xfId="20186"/>
    <cellStyle name="40% - Accent4 3 3 4 3" xfId="20187"/>
    <cellStyle name="40% - Accent4 3 3 4 3 2" xfId="20188"/>
    <cellStyle name="40% - Accent4 3 3 4 3 3" xfId="53980"/>
    <cellStyle name="40% - Accent4 3 3 4 4" xfId="20189"/>
    <cellStyle name="40% - Accent4 3 3 4 5" xfId="20190"/>
    <cellStyle name="40% - Accent4 3 3 5" xfId="20191"/>
    <cellStyle name="40% - Accent4 3 3 5 2" xfId="20192"/>
    <cellStyle name="40% - Accent4 3 3 5 2 2" xfId="20193"/>
    <cellStyle name="40% - Accent4 3 3 5 2 3" xfId="53981"/>
    <cellStyle name="40% - Accent4 3 3 5 3" xfId="20194"/>
    <cellStyle name="40% - Accent4 3 3 5 4" xfId="20195"/>
    <cellStyle name="40% - Accent4 3 3 6" xfId="20196"/>
    <cellStyle name="40% - Accent4 3 3 6 2" xfId="20197"/>
    <cellStyle name="40% - Accent4 3 3 6 2 2" xfId="20198"/>
    <cellStyle name="40% - Accent4 3 3 6 2 3" xfId="53982"/>
    <cellStyle name="40% - Accent4 3 3 6 3" xfId="20199"/>
    <cellStyle name="40% - Accent4 3 3 6 4" xfId="20200"/>
    <cellStyle name="40% - Accent4 3 3 7" xfId="20201"/>
    <cellStyle name="40% - Accent4 3 3 7 2" xfId="20202"/>
    <cellStyle name="40% - Accent4 3 3 7 3" xfId="53983"/>
    <cellStyle name="40% - Accent4 3 3 8" xfId="20203"/>
    <cellStyle name="40% - Accent4 3 3 9" xfId="20204"/>
    <cellStyle name="40% - Accent4 3 4" xfId="20205"/>
    <cellStyle name="40% - Accent4 3 4 2" xfId="20206"/>
    <cellStyle name="40% - Accent4 3 4 2 2" xfId="20207"/>
    <cellStyle name="40% - Accent4 3 4 2 2 2" xfId="20208"/>
    <cellStyle name="40% - Accent4 3 4 2 2 2 2" xfId="20209"/>
    <cellStyle name="40% - Accent4 3 4 2 2 2 3" xfId="53984"/>
    <cellStyle name="40% - Accent4 3 4 2 2 3" xfId="20210"/>
    <cellStyle name="40% - Accent4 3 4 2 2 4" xfId="20211"/>
    <cellStyle name="40% - Accent4 3 4 2 3" xfId="20212"/>
    <cellStyle name="40% - Accent4 3 4 2 3 2" xfId="20213"/>
    <cellStyle name="40% - Accent4 3 4 2 3 2 2" xfId="20214"/>
    <cellStyle name="40% - Accent4 3 4 2 3 2 3" xfId="53985"/>
    <cellStyle name="40% - Accent4 3 4 2 3 3" xfId="20215"/>
    <cellStyle name="40% - Accent4 3 4 2 3 4" xfId="20216"/>
    <cellStyle name="40% - Accent4 3 4 2 4" xfId="20217"/>
    <cellStyle name="40% - Accent4 3 4 2 4 2" xfId="20218"/>
    <cellStyle name="40% - Accent4 3 4 2 4 3" xfId="53986"/>
    <cellStyle name="40% - Accent4 3 4 2 5" xfId="20219"/>
    <cellStyle name="40% - Accent4 3 4 2 6" xfId="20220"/>
    <cellStyle name="40% - Accent4 3 4 3" xfId="20221"/>
    <cellStyle name="40% - Accent4 3 4 3 2" xfId="20222"/>
    <cellStyle name="40% - Accent4 3 4 3 2 2" xfId="20223"/>
    <cellStyle name="40% - Accent4 3 4 3 2 3" xfId="53987"/>
    <cellStyle name="40% - Accent4 3 4 3 3" xfId="20224"/>
    <cellStyle name="40% - Accent4 3 4 3 4" xfId="20225"/>
    <cellStyle name="40% - Accent4 3 4 4" xfId="20226"/>
    <cellStyle name="40% - Accent4 3 4 4 2" xfId="20227"/>
    <cellStyle name="40% - Accent4 3 4 4 2 2" xfId="20228"/>
    <cellStyle name="40% - Accent4 3 4 4 2 3" xfId="53988"/>
    <cellStyle name="40% - Accent4 3 4 4 3" xfId="20229"/>
    <cellStyle name="40% - Accent4 3 4 4 4" xfId="20230"/>
    <cellStyle name="40% - Accent4 3 4 5" xfId="20231"/>
    <cellStyle name="40% - Accent4 3 4 5 2" xfId="20232"/>
    <cellStyle name="40% - Accent4 3 4 5 3" xfId="53989"/>
    <cellStyle name="40% - Accent4 3 4 6" xfId="20233"/>
    <cellStyle name="40% - Accent4 3 4 7" xfId="20234"/>
    <cellStyle name="40% - Accent4 3 5" xfId="20235"/>
    <cellStyle name="40% - Accent4 3 5 2" xfId="20236"/>
    <cellStyle name="40% - Accent4 3 5 2 2" xfId="20237"/>
    <cellStyle name="40% - Accent4 3 5 2 2 2" xfId="20238"/>
    <cellStyle name="40% - Accent4 3 5 2 2 3" xfId="53990"/>
    <cellStyle name="40% - Accent4 3 5 2 3" xfId="20239"/>
    <cellStyle name="40% - Accent4 3 5 2 4" xfId="20240"/>
    <cellStyle name="40% - Accent4 3 5 3" xfId="20241"/>
    <cellStyle name="40% - Accent4 3 5 3 2" xfId="20242"/>
    <cellStyle name="40% - Accent4 3 5 3 2 2" xfId="20243"/>
    <cellStyle name="40% - Accent4 3 5 3 2 3" xfId="53991"/>
    <cellStyle name="40% - Accent4 3 5 3 3" xfId="20244"/>
    <cellStyle name="40% - Accent4 3 5 3 4" xfId="20245"/>
    <cellStyle name="40% - Accent4 3 5 4" xfId="20246"/>
    <cellStyle name="40% - Accent4 3 5 4 2" xfId="20247"/>
    <cellStyle name="40% - Accent4 3 5 4 3" xfId="53992"/>
    <cellStyle name="40% - Accent4 3 5 5" xfId="20248"/>
    <cellStyle name="40% - Accent4 3 5 6" xfId="20249"/>
    <cellStyle name="40% - Accent4 3 6" xfId="20250"/>
    <cellStyle name="40% - Accent4 3 6 2" xfId="20251"/>
    <cellStyle name="40% - Accent4 3 6 2 2" xfId="20252"/>
    <cellStyle name="40% - Accent4 3 6 2 2 2" xfId="20253"/>
    <cellStyle name="40% - Accent4 3 6 2 2 3" xfId="53993"/>
    <cellStyle name="40% - Accent4 3 6 2 3" xfId="20254"/>
    <cellStyle name="40% - Accent4 3 6 2 4" xfId="20255"/>
    <cellStyle name="40% - Accent4 3 6 3" xfId="20256"/>
    <cellStyle name="40% - Accent4 3 6 3 2" xfId="20257"/>
    <cellStyle name="40% - Accent4 3 6 3 3" xfId="53994"/>
    <cellStyle name="40% - Accent4 3 6 4" xfId="20258"/>
    <cellStyle name="40% - Accent4 3 6 5" xfId="20259"/>
    <cellStyle name="40% - Accent4 3 7" xfId="20260"/>
    <cellStyle name="40% - Accent4 3 7 2" xfId="20261"/>
    <cellStyle name="40% - Accent4 3 7 2 2" xfId="20262"/>
    <cellStyle name="40% - Accent4 3 7 2 3" xfId="53995"/>
    <cellStyle name="40% - Accent4 3 7 3" xfId="20263"/>
    <cellStyle name="40% - Accent4 3 7 4" xfId="20264"/>
    <cellStyle name="40% - Accent4 3 8" xfId="20265"/>
    <cellStyle name="40% - Accent4 3 8 2" xfId="20266"/>
    <cellStyle name="40% - Accent4 3 8 2 2" xfId="20267"/>
    <cellStyle name="40% - Accent4 3 8 2 3" xfId="53996"/>
    <cellStyle name="40% - Accent4 3 8 3" xfId="20268"/>
    <cellStyle name="40% - Accent4 3 8 4" xfId="20269"/>
    <cellStyle name="40% - Accent4 3 9" xfId="20270"/>
    <cellStyle name="40% - Accent4 3 9 2" xfId="20271"/>
    <cellStyle name="40% - Accent4 3 9 3" xfId="53997"/>
    <cellStyle name="40% - Accent4 4" xfId="20272"/>
    <cellStyle name="40% - Accent4 4 10" xfId="20273"/>
    <cellStyle name="40% - Accent4 4 11" xfId="20274"/>
    <cellStyle name="40% - Accent4 4 12" xfId="60188"/>
    <cellStyle name="40% - Accent4 4 2" xfId="20275"/>
    <cellStyle name="40% - Accent4 4 2 10" xfId="20276"/>
    <cellStyle name="40% - Accent4 4 2 11" xfId="60371"/>
    <cellStyle name="40% - Accent4 4 2 2" xfId="20277"/>
    <cellStyle name="40% - Accent4 4 2 2 2" xfId="20278"/>
    <cellStyle name="40% - Accent4 4 2 2 2 2" xfId="20279"/>
    <cellStyle name="40% - Accent4 4 2 2 2 2 2" xfId="20280"/>
    <cellStyle name="40% - Accent4 4 2 2 2 2 2 2" xfId="20281"/>
    <cellStyle name="40% - Accent4 4 2 2 2 2 2 2 2" xfId="20282"/>
    <cellStyle name="40% - Accent4 4 2 2 2 2 2 2 3" xfId="53998"/>
    <cellStyle name="40% - Accent4 4 2 2 2 2 2 3" xfId="20283"/>
    <cellStyle name="40% - Accent4 4 2 2 2 2 2 4" xfId="20284"/>
    <cellStyle name="40% - Accent4 4 2 2 2 2 3" xfId="20285"/>
    <cellStyle name="40% - Accent4 4 2 2 2 2 3 2" xfId="20286"/>
    <cellStyle name="40% - Accent4 4 2 2 2 2 3 2 2" xfId="20287"/>
    <cellStyle name="40% - Accent4 4 2 2 2 2 3 2 3" xfId="53999"/>
    <cellStyle name="40% - Accent4 4 2 2 2 2 3 3" xfId="20288"/>
    <cellStyle name="40% - Accent4 4 2 2 2 2 3 4" xfId="20289"/>
    <cellStyle name="40% - Accent4 4 2 2 2 2 4" xfId="20290"/>
    <cellStyle name="40% - Accent4 4 2 2 2 2 4 2" xfId="20291"/>
    <cellStyle name="40% - Accent4 4 2 2 2 2 4 3" xfId="54000"/>
    <cellStyle name="40% - Accent4 4 2 2 2 2 5" xfId="20292"/>
    <cellStyle name="40% - Accent4 4 2 2 2 2 6" xfId="20293"/>
    <cellStyle name="40% - Accent4 4 2 2 2 3" xfId="20294"/>
    <cellStyle name="40% - Accent4 4 2 2 2 3 2" xfId="20295"/>
    <cellStyle name="40% - Accent4 4 2 2 2 3 2 2" xfId="20296"/>
    <cellStyle name="40% - Accent4 4 2 2 2 3 2 3" xfId="54001"/>
    <cellStyle name="40% - Accent4 4 2 2 2 3 3" xfId="20297"/>
    <cellStyle name="40% - Accent4 4 2 2 2 3 4" xfId="20298"/>
    <cellStyle name="40% - Accent4 4 2 2 2 4" xfId="20299"/>
    <cellStyle name="40% - Accent4 4 2 2 2 4 2" xfId="20300"/>
    <cellStyle name="40% - Accent4 4 2 2 2 4 2 2" xfId="20301"/>
    <cellStyle name="40% - Accent4 4 2 2 2 4 2 3" xfId="54002"/>
    <cellStyle name="40% - Accent4 4 2 2 2 4 3" xfId="20302"/>
    <cellStyle name="40% - Accent4 4 2 2 2 4 4" xfId="20303"/>
    <cellStyle name="40% - Accent4 4 2 2 2 5" xfId="20304"/>
    <cellStyle name="40% - Accent4 4 2 2 2 5 2" xfId="20305"/>
    <cellStyle name="40% - Accent4 4 2 2 2 5 3" xfId="54003"/>
    <cellStyle name="40% - Accent4 4 2 2 2 6" xfId="20306"/>
    <cellStyle name="40% - Accent4 4 2 2 2 7" xfId="20307"/>
    <cellStyle name="40% - Accent4 4 2 2 3" xfId="20308"/>
    <cellStyle name="40% - Accent4 4 2 2 3 2" xfId="20309"/>
    <cellStyle name="40% - Accent4 4 2 2 3 2 2" xfId="20310"/>
    <cellStyle name="40% - Accent4 4 2 2 3 2 2 2" xfId="20311"/>
    <cellStyle name="40% - Accent4 4 2 2 3 2 2 3" xfId="54004"/>
    <cellStyle name="40% - Accent4 4 2 2 3 2 3" xfId="20312"/>
    <cellStyle name="40% - Accent4 4 2 2 3 2 4" xfId="20313"/>
    <cellStyle name="40% - Accent4 4 2 2 3 3" xfId="20314"/>
    <cellStyle name="40% - Accent4 4 2 2 3 3 2" xfId="20315"/>
    <cellStyle name="40% - Accent4 4 2 2 3 3 2 2" xfId="20316"/>
    <cellStyle name="40% - Accent4 4 2 2 3 3 2 3" xfId="54005"/>
    <cellStyle name="40% - Accent4 4 2 2 3 3 3" xfId="20317"/>
    <cellStyle name="40% - Accent4 4 2 2 3 3 4" xfId="20318"/>
    <cellStyle name="40% - Accent4 4 2 2 3 4" xfId="20319"/>
    <cellStyle name="40% - Accent4 4 2 2 3 4 2" xfId="20320"/>
    <cellStyle name="40% - Accent4 4 2 2 3 4 3" xfId="54006"/>
    <cellStyle name="40% - Accent4 4 2 2 3 5" xfId="20321"/>
    <cellStyle name="40% - Accent4 4 2 2 3 6" xfId="20322"/>
    <cellStyle name="40% - Accent4 4 2 2 4" xfId="20323"/>
    <cellStyle name="40% - Accent4 4 2 2 4 2" xfId="20324"/>
    <cellStyle name="40% - Accent4 4 2 2 4 2 2" xfId="20325"/>
    <cellStyle name="40% - Accent4 4 2 2 4 2 3" xfId="54007"/>
    <cellStyle name="40% - Accent4 4 2 2 4 3" xfId="20326"/>
    <cellStyle name="40% - Accent4 4 2 2 4 4" xfId="20327"/>
    <cellStyle name="40% - Accent4 4 2 2 5" xfId="20328"/>
    <cellStyle name="40% - Accent4 4 2 2 5 2" xfId="20329"/>
    <cellStyle name="40% - Accent4 4 2 2 5 2 2" xfId="20330"/>
    <cellStyle name="40% - Accent4 4 2 2 5 2 3" xfId="54008"/>
    <cellStyle name="40% - Accent4 4 2 2 5 3" xfId="20331"/>
    <cellStyle name="40% - Accent4 4 2 2 5 4" xfId="20332"/>
    <cellStyle name="40% - Accent4 4 2 2 6" xfId="20333"/>
    <cellStyle name="40% - Accent4 4 2 2 6 2" xfId="20334"/>
    <cellStyle name="40% - Accent4 4 2 2 6 3" xfId="54009"/>
    <cellStyle name="40% - Accent4 4 2 2 7" xfId="20335"/>
    <cellStyle name="40% - Accent4 4 2 2 8" xfId="20336"/>
    <cellStyle name="40% - Accent4 4 2 2 9" xfId="60739"/>
    <cellStyle name="40% - Accent4 4 2 3" xfId="20337"/>
    <cellStyle name="40% - Accent4 4 2 3 2" xfId="20338"/>
    <cellStyle name="40% - Accent4 4 2 3 2 2" xfId="20339"/>
    <cellStyle name="40% - Accent4 4 2 3 2 2 2" xfId="20340"/>
    <cellStyle name="40% - Accent4 4 2 3 2 2 2 2" xfId="20341"/>
    <cellStyle name="40% - Accent4 4 2 3 2 2 2 3" xfId="54010"/>
    <cellStyle name="40% - Accent4 4 2 3 2 2 3" xfId="20342"/>
    <cellStyle name="40% - Accent4 4 2 3 2 2 4" xfId="20343"/>
    <cellStyle name="40% - Accent4 4 2 3 2 3" xfId="20344"/>
    <cellStyle name="40% - Accent4 4 2 3 2 3 2" xfId="20345"/>
    <cellStyle name="40% - Accent4 4 2 3 2 3 2 2" xfId="20346"/>
    <cellStyle name="40% - Accent4 4 2 3 2 3 2 3" xfId="54011"/>
    <cellStyle name="40% - Accent4 4 2 3 2 3 3" xfId="20347"/>
    <cellStyle name="40% - Accent4 4 2 3 2 3 4" xfId="20348"/>
    <cellStyle name="40% - Accent4 4 2 3 2 4" xfId="20349"/>
    <cellStyle name="40% - Accent4 4 2 3 2 4 2" xfId="20350"/>
    <cellStyle name="40% - Accent4 4 2 3 2 4 3" xfId="54012"/>
    <cellStyle name="40% - Accent4 4 2 3 2 5" xfId="20351"/>
    <cellStyle name="40% - Accent4 4 2 3 2 6" xfId="20352"/>
    <cellStyle name="40% - Accent4 4 2 3 3" xfId="20353"/>
    <cellStyle name="40% - Accent4 4 2 3 3 2" xfId="20354"/>
    <cellStyle name="40% - Accent4 4 2 3 3 2 2" xfId="20355"/>
    <cellStyle name="40% - Accent4 4 2 3 3 2 3" xfId="54013"/>
    <cellStyle name="40% - Accent4 4 2 3 3 3" xfId="20356"/>
    <cellStyle name="40% - Accent4 4 2 3 3 4" xfId="20357"/>
    <cellStyle name="40% - Accent4 4 2 3 4" xfId="20358"/>
    <cellStyle name="40% - Accent4 4 2 3 4 2" xfId="20359"/>
    <cellStyle name="40% - Accent4 4 2 3 4 2 2" xfId="20360"/>
    <cellStyle name="40% - Accent4 4 2 3 4 2 3" xfId="54014"/>
    <cellStyle name="40% - Accent4 4 2 3 4 3" xfId="20361"/>
    <cellStyle name="40% - Accent4 4 2 3 4 4" xfId="20362"/>
    <cellStyle name="40% - Accent4 4 2 3 5" xfId="20363"/>
    <cellStyle name="40% - Accent4 4 2 3 5 2" xfId="20364"/>
    <cellStyle name="40% - Accent4 4 2 3 5 3" xfId="54015"/>
    <cellStyle name="40% - Accent4 4 2 3 6" xfId="20365"/>
    <cellStyle name="40% - Accent4 4 2 3 7" xfId="20366"/>
    <cellStyle name="40% - Accent4 4 2 4" xfId="20367"/>
    <cellStyle name="40% - Accent4 4 2 4 2" xfId="20368"/>
    <cellStyle name="40% - Accent4 4 2 4 2 2" xfId="20369"/>
    <cellStyle name="40% - Accent4 4 2 4 2 2 2" xfId="20370"/>
    <cellStyle name="40% - Accent4 4 2 4 2 2 3" xfId="54016"/>
    <cellStyle name="40% - Accent4 4 2 4 2 3" xfId="20371"/>
    <cellStyle name="40% - Accent4 4 2 4 2 4" xfId="20372"/>
    <cellStyle name="40% - Accent4 4 2 4 3" xfId="20373"/>
    <cellStyle name="40% - Accent4 4 2 4 3 2" xfId="20374"/>
    <cellStyle name="40% - Accent4 4 2 4 3 2 2" xfId="20375"/>
    <cellStyle name="40% - Accent4 4 2 4 3 2 3" xfId="54017"/>
    <cellStyle name="40% - Accent4 4 2 4 3 3" xfId="20376"/>
    <cellStyle name="40% - Accent4 4 2 4 3 4" xfId="20377"/>
    <cellStyle name="40% - Accent4 4 2 4 4" xfId="20378"/>
    <cellStyle name="40% - Accent4 4 2 4 4 2" xfId="20379"/>
    <cellStyle name="40% - Accent4 4 2 4 4 3" xfId="54018"/>
    <cellStyle name="40% - Accent4 4 2 4 5" xfId="20380"/>
    <cellStyle name="40% - Accent4 4 2 4 6" xfId="20381"/>
    <cellStyle name="40% - Accent4 4 2 5" xfId="20382"/>
    <cellStyle name="40% - Accent4 4 2 5 2" xfId="20383"/>
    <cellStyle name="40% - Accent4 4 2 5 2 2" xfId="20384"/>
    <cellStyle name="40% - Accent4 4 2 5 2 2 2" xfId="20385"/>
    <cellStyle name="40% - Accent4 4 2 5 2 2 3" xfId="54019"/>
    <cellStyle name="40% - Accent4 4 2 5 2 3" xfId="20386"/>
    <cellStyle name="40% - Accent4 4 2 5 2 4" xfId="20387"/>
    <cellStyle name="40% - Accent4 4 2 5 3" xfId="20388"/>
    <cellStyle name="40% - Accent4 4 2 5 3 2" xfId="20389"/>
    <cellStyle name="40% - Accent4 4 2 5 3 3" xfId="54020"/>
    <cellStyle name="40% - Accent4 4 2 5 4" xfId="20390"/>
    <cellStyle name="40% - Accent4 4 2 5 5" xfId="20391"/>
    <cellStyle name="40% - Accent4 4 2 6" xfId="20392"/>
    <cellStyle name="40% - Accent4 4 2 6 2" xfId="20393"/>
    <cellStyle name="40% - Accent4 4 2 6 2 2" xfId="20394"/>
    <cellStyle name="40% - Accent4 4 2 6 2 3" xfId="54021"/>
    <cellStyle name="40% - Accent4 4 2 6 3" xfId="20395"/>
    <cellStyle name="40% - Accent4 4 2 6 4" xfId="20396"/>
    <cellStyle name="40% - Accent4 4 2 7" xfId="20397"/>
    <cellStyle name="40% - Accent4 4 2 7 2" xfId="20398"/>
    <cellStyle name="40% - Accent4 4 2 7 2 2" xfId="20399"/>
    <cellStyle name="40% - Accent4 4 2 7 2 3" xfId="54022"/>
    <cellStyle name="40% - Accent4 4 2 7 3" xfId="20400"/>
    <cellStyle name="40% - Accent4 4 2 7 4" xfId="20401"/>
    <cellStyle name="40% - Accent4 4 2 8" xfId="20402"/>
    <cellStyle name="40% - Accent4 4 2 8 2" xfId="20403"/>
    <cellStyle name="40% - Accent4 4 2 8 3" xfId="54023"/>
    <cellStyle name="40% - Accent4 4 2 9" xfId="20404"/>
    <cellStyle name="40% - Accent4 4 3" xfId="20405"/>
    <cellStyle name="40% - Accent4 4 3 2" xfId="20406"/>
    <cellStyle name="40% - Accent4 4 3 2 2" xfId="20407"/>
    <cellStyle name="40% - Accent4 4 3 2 2 2" xfId="20408"/>
    <cellStyle name="40% - Accent4 4 3 2 2 2 2" xfId="20409"/>
    <cellStyle name="40% - Accent4 4 3 2 2 2 2 2" xfId="20410"/>
    <cellStyle name="40% - Accent4 4 3 2 2 2 2 3" xfId="54024"/>
    <cellStyle name="40% - Accent4 4 3 2 2 2 3" xfId="20411"/>
    <cellStyle name="40% - Accent4 4 3 2 2 2 4" xfId="20412"/>
    <cellStyle name="40% - Accent4 4 3 2 2 3" xfId="20413"/>
    <cellStyle name="40% - Accent4 4 3 2 2 3 2" xfId="20414"/>
    <cellStyle name="40% - Accent4 4 3 2 2 3 2 2" xfId="20415"/>
    <cellStyle name="40% - Accent4 4 3 2 2 3 2 3" xfId="54025"/>
    <cellStyle name="40% - Accent4 4 3 2 2 3 3" xfId="20416"/>
    <cellStyle name="40% - Accent4 4 3 2 2 3 4" xfId="20417"/>
    <cellStyle name="40% - Accent4 4 3 2 2 4" xfId="20418"/>
    <cellStyle name="40% - Accent4 4 3 2 2 4 2" xfId="20419"/>
    <cellStyle name="40% - Accent4 4 3 2 2 4 3" xfId="54026"/>
    <cellStyle name="40% - Accent4 4 3 2 2 5" xfId="20420"/>
    <cellStyle name="40% - Accent4 4 3 2 2 6" xfId="20421"/>
    <cellStyle name="40% - Accent4 4 3 2 3" xfId="20422"/>
    <cellStyle name="40% - Accent4 4 3 2 3 2" xfId="20423"/>
    <cellStyle name="40% - Accent4 4 3 2 3 2 2" xfId="20424"/>
    <cellStyle name="40% - Accent4 4 3 2 3 2 3" xfId="54027"/>
    <cellStyle name="40% - Accent4 4 3 2 3 3" xfId="20425"/>
    <cellStyle name="40% - Accent4 4 3 2 3 4" xfId="20426"/>
    <cellStyle name="40% - Accent4 4 3 2 4" xfId="20427"/>
    <cellStyle name="40% - Accent4 4 3 2 4 2" xfId="20428"/>
    <cellStyle name="40% - Accent4 4 3 2 4 2 2" xfId="20429"/>
    <cellStyle name="40% - Accent4 4 3 2 4 2 3" xfId="54028"/>
    <cellStyle name="40% - Accent4 4 3 2 4 3" xfId="20430"/>
    <cellStyle name="40% - Accent4 4 3 2 4 4" xfId="20431"/>
    <cellStyle name="40% - Accent4 4 3 2 5" xfId="20432"/>
    <cellStyle name="40% - Accent4 4 3 2 5 2" xfId="20433"/>
    <cellStyle name="40% - Accent4 4 3 2 5 3" xfId="54029"/>
    <cellStyle name="40% - Accent4 4 3 2 6" xfId="20434"/>
    <cellStyle name="40% - Accent4 4 3 2 7" xfId="20435"/>
    <cellStyle name="40% - Accent4 4 3 3" xfId="20436"/>
    <cellStyle name="40% - Accent4 4 3 3 2" xfId="20437"/>
    <cellStyle name="40% - Accent4 4 3 3 2 2" xfId="20438"/>
    <cellStyle name="40% - Accent4 4 3 3 2 2 2" xfId="20439"/>
    <cellStyle name="40% - Accent4 4 3 3 2 2 3" xfId="54030"/>
    <cellStyle name="40% - Accent4 4 3 3 2 3" xfId="20440"/>
    <cellStyle name="40% - Accent4 4 3 3 2 4" xfId="20441"/>
    <cellStyle name="40% - Accent4 4 3 3 3" xfId="20442"/>
    <cellStyle name="40% - Accent4 4 3 3 3 2" xfId="20443"/>
    <cellStyle name="40% - Accent4 4 3 3 3 2 2" xfId="20444"/>
    <cellStyle name="40% - Accent4 4 3 3 3 2 3" xfId="54031"/>
    <cellStyle name="40% - Accent4 4 3 3 3 3" xfId="20445"/>
    <cellStyle name="40% - Accent4 4 3 3 3 4" xfId="20446"/>
    <cellStyle name="40% - Accent4 4 3 3 4" xfId="20447"/>
    <cellStyle name="40% - Accent4 4 3 3 4 2" xfId="20448"/>
    <cellStyle name="40% - Accent4 4 3 3 4 3" xfId="54032"/>
    <cellStyle name="40% - Accent4 4 3 3 5" xfId="20449"/>
    <cellStyle name="40% - Accent4 4 3 3 6" xfId="20450"/>
    <cellStyle name="40% - Accent4 4 3 4" xfId="20451"/>
    <cellStyle name="40% - Accent4 4 3 4 2" xfId="20452"/>
    <cellStyle name="40% - Accent4 4 3 4 2 2" xfId="20453"/>
    <cellStyle name="40% - Accent4 4 3 4 2 3" xfId="54033"/>
    <cellStyle name="40% - Accent4 4 3 4 3" xfId="20454"/>
    <cellStyle name="40% - Accent4 4 3 4 4" xfId="20455"/>
    <cellStyle name="40% - Accent4 4 3 5" xfId="20456"/>
    <cellStyle name="40% - Accent4 4 3 5 2" xfId="20457"/>
    <cellStyle name="40% - Accent4 4 3 5 2 2" xfId="20458"/>
    <cellStyle name="40% - Accent4 4 3 5 2 3" xfId="54034"/>
    <cellStyle name="40% - Accent4 4 3 5 3" xfId="20459"/>
    <cellStyle name="40% - Accent4 4 3 5 4" xfId="20460"/>
    <cellStyle name="40% - Accent4 4 3 6" xfId="20461"/>
    <cellStyle name="40% - Accent4 4 3 6 2" xfId="20462"/>
    <cellStyle name="40% - Accent4 4 3 6 3" xfId="54035"/>
    <cellStyle name="40% - Accent4 4 3 7" xfId="20463"/>
    <cellStyle name="40% - Accent4 4 3 8" xfId="20464"/>
    <cellStyle name="40% - Accent4 4 3 9" xfId="60556"/>
    <cellStyle name="40% - Accent4 4 4" xfId="20465"/>
    <cellStyle name="40% - Accent4 4 4 2" xfId="20466"/>
    <cellStyle name="40% - Accent4 4 4 2 2" xfId="20467"/>
    <cellStyle name="40% - Accent4 4 4 2 2 2" xfId="20468"/>
    <cellStyle name="40% - Accent4 4 4 2 2 2 2" xfId="20469"/>
    <cellStyle name="40% - Accent4 4 4 2 2 2 3" xfId="54036"/>
    <cellStyle name="40% - Accent4 4 4 2 2 3" xfId="20470"/>
    <cellStyle name="40% - Accent4 4 4 2 2 4" xfId="20471"/>
    <cellStyle name="40% - Accent4 4 4 2 3" xfId="20472"/>
    <cellStyle name="40% - Accent4 4 4 2 3 2" xfId="20473"/>
    <cellStyle name="40% - Accent4 4 4 2 3 2 2" xfId="20474"/>
    <cellStyle name="40% - Accent4 4 4 2 3 2 3" xfId="54037"/>
    <cellStyle name="40% - Accent4 4 4 2 3 3" xfId="20475"/>
    <cellStyle name="40% - Accent4 4 4 2 3 4" xfId="20476"/>
    <cellStyle name="40% - Accent4 4 4 2 4" xfId="20477"/>
    <cellStyle name="40% - Accent4 4 4 2 4 2" xfId="20478"/>
    <cellStyle name="40% - Accent4 4 4 2 4 3" xfId="54038"/>
    <cellStyle name="40% - Accent4 4 4 2 5" xfId="20479"/>
    <cellStyle name="40% - Accent4 4 4 2 6" xfId="20480"/>
    <cellStyle name="40% - Accent4 4 4 3" xfId="20481"/>
    <cellStyle name="40% - Accent4 4 4 3 2" xfId="20482"/>
    <cellStyle name="40% - Accent4 4 4 3 2 2" xfId="20483"/>
    <cellStyle name="40% - Accent4 4 4 3 2 3" xfId="54039"/>
    <cellStyle name="40% - Accent4 4 4 3 3" xfId="20484"/>
    <cellStyle name="40% - Accent4 4 4 3 4" xfId="20485"/>
    <cellStyle name="40% - Accent4 4 4 4" xfId="20486"/>
    <cellStyle name="40% - Accent4 4 4 4 2" xfId="20487"/>
    <cellStyle name="40% - Accent4 4 4 4 2 2" xfId="20488"/>
    <cellStyle name="40% - Accent4 4 4 4 2 3" xfId="54040"/>
    <cellStyle name="40% - Accent4 4 4 4 3" xfId="20489"/>
    <cellStyle name="40% - Accent4 4 4 4 4" xfId="20490"/>
    <cellStyle name="40% - Accent4 4 4 5" xfId="20491"/>
    <cellStyle name="40% - Accent4 4 4 5 2" xfId="20492"/>
    <cellStyle name="40% - Accent4 4 4 5 3" xfId="54041"/>
    <cellStyle name="40% - Accent4 4 4 6" xfId="20493"/>
    <cellStyle name="40% - Accent4 4 4 7" xfId="20494"/>
    <cellStyle name="40% - Accent4 4 5" xfId="20495"/>
    <cellStyle name="40% - Accent4 4 5 2" xfId="20496"/>
    <cellStyle name="40% - Accent4 4 5 2 2" xfId="20497"/>
    <cellStyle name="40% - Accent4 4 5 2 2 2" xfId="20498"/>
    <cellStyle name="40% - Accent4 4 5 2 2 3" xfId="54042"/>
    <cellStyle name="40% - Accent4 4 5 2 3" xfId="20499"/>
    <cellStyle name="40% - Accent4 4 5 2 4" xfId="20500"/>
    <cellStyle name="40% - Accent4 4 5 3" xfId="20501"/>
    <cellStyle name="40% - Accent4 4 5 3 2" xfId="20502"/>
    <cellStyle name="40% - Accent4 4 5 3 2 2" xfId="20503"/>
    <cellStyle name="40% - Accent4 4 5 3 2 3" xfId="54043"/>
    <cellStyle name="40% - Accent4 4 5 3 3" xfId="20504"/>
    <cellStyle name="40% - Accent4 4 5 3 4" xfId="20505"/>
    <cellStyle name="40% - Accent4 4 5 4" xfId="20506"/>
    <cellStyle name="40% - Accent4 4 5 4 2" xfId="20507"/>
    <cellStyle name="40% - Accent4 4 5 4 3" xfId="54044"/>
    <cellStyle name="40% - Accent4 4 5 5" xfId="20508"/>
    <cellStyle name="40% - Accent4 4 5 6" xfId="20509"/>
    <cellStyle name="40% - Accent4 4 6" xfId="20510"/>
    <cellStyle name="40% - Accent4 4 6 2" xfId="20511"/>
    <cellStyle name="40% - Accent4 4 6 2 2" xfId="20512"/>
    <cellStyle name="40% - Accent4 4 6 2 2 2" xfId="20513"/>
    <cellStyle name="40% - Accent4 4 6 2 2 3" xfId="54045"/>
    <cellStyle name="40% - Accent4 4 6 2 3" xfId="20514"/>
    <cellStyle name="40% - Accent4 4 6 2 4" xfId="20515"/>
    <cellStyle name="40% - Accent4 4 6 3" xfId="20516"/>
    <cellStyle name="40% - Accent4 4 6 3 2" xfId="20517"/>
    <cellStyle name="40% - Accent4 4 6 3 3" xfId="54046"/>
    <cellStyle name="40% - Accent4 4 6 4" xfId="20518"/>
    <cellStyle name="40% - Accent4 4 6 5" xfId="20519"/>
    <cellStyle name="40% - Accent4 4 7" xfId="20520"/>
    <cellStyle name="40% - Accent4 4 7 2" xfId="20521"/>
    <cellStyle name="40% - Accent4 4 7 2 2" xfId="20522"/>
    <cellStyle name="40% - Accent4 4 7 2 3" xfId="54047"/>
    <cellStyle name="40% - Accent4 4 7 3" xfId="20523"/>
    <cellStyle name="40% - Accent4 4 7 4" xfId="20524"/>
    <cellStyle name="40% - Accent4 4 8" xfId="20525"/>
    <cellStyle name="40% - Accent4 4 8 2" xfId="20526"/>
    <cellStyle name="40% - Accent4 4 8 2 2" xfId="20527"/>
    <cellStyle name="40% - Accent4 4 8 2 3" xfId="54048"/>
    <cellStyle name="40% - Accent4 4 8 3" xfId="20528"/>
    <cellStyle name="40% - Accent4 4 8 4" xfId="20529"/>
    <cellStyle name="40% - Accent4 4 9" xfId="20530"/>
    <cellStyle name="40% - Accent4 4 9 2" xfId="20531"/>
    <cellStyle name="40% - Accent4 4 9 3" xfId="54049"/>
    <cellStyle name="40% - Accent4 5" xfId="20532"/>
    <cellStyle name="40% - Accent4 5 10" xfId="20533"/>
    <cellStyle name="40% - Accent4 5 11" xfId="60202"/>
    <cellStyle name="40% - Accent4 5 2" xfId="20534"/>
    <cellStyle name="40% - Accent4 5 2 2" xfId="20535"/>
    <cellStyle name="40% - Accent4 5 2 2 2" xfId="20536"/>
    <cellStyle name="40% - Accent4 5 2 2 2 2" xfId="20537"/>
    <cellStyle name="40% - Accent4 5 2 2 2 2 2" xfId="20538"/>
    <cellStyle name="40% - Accent4 5 2 2 2 2 2 2" xfId="20539"/>
    <cellStyle name="40% - Accent4 5 2 2 2 2 2 3" xfId="54050"/>
    <cellStyle name="40% - Accent4 5 2 2 2 2 3" xfId="20540"/>
    <cellStyle name="40% - Accent4 5 2 2 2 2 4" xfId="20541"/>
    <cellStyle name="40% - Accent4 5 2 2 2 3" xfId="20542"/>
    <cellStyle name="40% - Accent4 5 2 2 2 3 2" xfId="20543"/>
    <cellStyle name="40% - Accent4 5 2 2 2 3 2 2" xfId="20544"/>
    <cellStyle name="40% - Accent4 5 2 2 2 3 2 3" xfId="54051"/>
    <cellStyle name="40% - Accent4 5 2 2 2 3 3" xfId="20545"/>
    <cellStyle name="40% - Accent4 5 2 2 2 3 4" xfId="20546"/>
    <cellStyle name="40% - Accent4 5 2 2 2 4" xfId="20547"/>
    <cellStyle name="40% - Accent4 5 2 2 2 4 2" xfId="20548"/>
    <cellStyle name="40% - Accent4 5 2 2 2 4 3" xfId="54052"/>
    <cellStyle name="40% - Accent4 5 2 2 2 5" xfId="20549"/>
    <cellStyle name="40% - Accent4 5 2 2 2 6" xfId="20550"/>
    <cellStyle name="40% - Accent4 5 2 2 3" xfId="20551"/>
    <cellStyle name="40% - Accent4 5 2 2 3 2" xfId="20552"/>
    <cellStyle name="40% - Accent4 5 2 2 3 2 2" xfId="20553"/>
    <cellStyle name="40% - Accent4 5 2 2 3 2 3" xfId="54053"/>
    <cellStyle name="40% - Accent4 5 2 2 3 3" xfId="20554"/>
    <cellStyle name="40% - Accent4 5 2 2 3 4" xfId="20555"/>
    <cellStyle name="40% - Accent4 5 2 2 4" xfId="20556"/>
    <cellStyle name="40% - Accent4 5 2 2 4 2" xfId="20557"/>
    <cellStyle name="40% - Accent4 5 2 2 4 2 2" xfId="20558"/>
    <cellStyle name="40% - Accent4 5 2 2 4 2 3" xfId="54054"/>
    <cellStyle name="40% - Accent4 5 2 2 4 3" xfId="20559"/>
    <cellStyle name="40% - Accent4 5 2 2 4 4" xfId="20560"/>
    <cellStyle name="40% - Accent4 5 2 2 5" xfId="20561"/>
    <cellStyle name="40% - Accent4 5 2 2 5 2" xfId="20562"/>
    <cellStyle name="40% - Accent4 5 2 2 5 3" xfId="54055"/>
    <cellStyle name="40% - Accent4 5 2 2 6" xfId="20563"/>
    <cellStyle name="40% - Accent4 5 2 2 7" xfId="20564"/>
    <cellStyle name="40% - Accent4 5 2 2 8" xfId="60753"/>
    <cellStyle name="40% - Accent4 5 2 3" xfId="20565"/>
    <cellStyle name="40% - Accent4 5 2 3 2" xfId="20566"/>
    <cellStyle name="40% - Accent4 5 2 3 2 2" xfId="20567"/>
    <cellStyle name="40% - Accent4 5 2 3 2 2 2" xfId="20568"/>
    <cellStyle name="40% - Accent4 5 2 3 2 2 3" xfId="54056"/>
    <cellStyle name="40% - Accent4 5 2 3 2 3" xfId="20569"/>
    <cellStyle name="40% - Accent4 5 2 3 2 4" xfId="20570"/>
    <cellStyle name="40% - Accent4 5 2 3 3" xfId="20571"/>
    <cellStyle name="40% - Accent4 5 2 3 3 2" xfId="20572"/>
    <cellStyle name="40% - Accent4 5 2 3 3 2 2" xfId="20573"/>
    <cellStyle name="40% - Accent4 5 2 3 3 2 3" xfId="54057"/>
    <cellStyle name="40% - Accent4 5 2 3 3 3" xfId="20574"/>
    <cellStyle name="40% - Accent4 5 2 3 3 4" xfId="20575"/>
    <cellStyle name="40% - Accent4 5 2 3 4" xfId="20576"/>
    <cellStyle name="40% - Accent4 5 2 3 4 2" xfId="20577"/>
    <cellStyle name="40% - Accent4 5 2 3 4 3" xfId="54058"/>
    <cellStyle name="40% - Accent4 5 2 3 5" xfId="20578"/>
    <cellStyle name="40% - Accent4 5 2 3 6" xfId="20579"/>
    <cellStyle name="40% - Accent4 5 2 4" xfId="20580"/>
    <cellStyle name="40% - Accent4 5 2 4 2" xfId="20581"/>
    <cellStyle name="40% - Accent4 5 2 4 2 2" xfId="20582"/>
    <cellStyle name="40% - Accent4 5 2 4 2 3" xfId="54059"/>
    <cellStyle name="40% - Accent4 5 2 4 3" xfId="20583"/>
    <cellStyle name="40% - Accent4 5 2 4 4" xfId="20584"/>
    <cellStyle name="40% - Accent4 5 2 5" xfId="20585"/>
    <cellStyle name="40% - Accent4 5 2 5 2" xfId="20586"/>
    <cellStyle name="40% - Accent4 5 2 5 2 2" xfId="20587"/>
    <cellStyle name="40% - Accent4 5 2 5 2 3" xfId="54060"/>
    <cellStyle name="40% - Accent4 5 2 5 3" xfId="20588"/>
    <cellStyle name="40% - Accent4 5 2 5 4" xfId="20589"/>
    <cellStyle name="40% - Accent4 5 2 6" xfId="20590"/>
    <cellStyle name="40% - Accent4 5 2 6 2" xfId="20591"/>
    <cellStyle name="40% - Accent4 5 2 6 3" xfId="54061"/>
    <cellStyle name="40% - Accent4 5 2 7" xfId="20592"/>
    <cellStyle name="40% - Accent4 5 2 8" xfId="20593"/>
    <cellStyle name="40% - Accent4 5 2 9" xfId="60385"/>
    <cellStyle name="40% - Accent4 5 3" xfId="20594"/>
    <cellStyle name="40% - Accent4 5 3 2" xfId="20595"/>
    <cellStyle name="40% - Accent4 5 3 2 2" xfId="20596"/>
    <cellStyle name="40% - Accent4 5 3 2 2 2" xfId="20597"/>
    <cellStyle name="40% - Accent4 5 3 2 2 2 2" xfId="20598"/>
    <cellStyle name="40% - Accent4 5 3 2 2 2 3" xfId="54062"/>
    <cellStyle name="40% - Accent4 5 3 2 2 3" xfId="20599"/>
    <cellStyle name="40% - Accent4 5 3 2 2 4" xfId="20600"/>
    <cellStyle name="40% - Accent4 5 3 2 3" xfId="20601"/>
    <cellStyle name="40% - Accent4 5 3 2 3 2" xfId="20602"/>
    <cellStyle name="40% - Accent4 5 3 2 3 2 2" xfId="20603"/>
    <cellStyle name="40% - Accent4 5 3 2 3 2 3" xfId="54063"/>
    <cellStyle name="40% - Accent4 5 3 2 3 3" xfId="20604"/>
    <cellStyle name="40% - Accent4 5 3 2 3 4" xfId="20605"/>
    <cellStyle name="40% - Accent4 5 3 2 4" xfId="20606"/>
    <cellStyle name="40% - Accent4 5 3 2 4 2" xfId="20607"/>
    <cellStyle name="40% - Accent4 5 3 2 4 3" xfId="54064"/>
    <cellStyle name="40% - Accent4 5 3 2 5" xfId="20608"/>
    <cellStyle name="40% - Accent4 5 3 2 6" xfId="20609"/>
    <cellStyle name="40% - Accent4 5 3 3" xfId="20610"/>
    <cellStyle name="40% - Accent4 5 3 3 2" xfId="20611"/>
    <cellStyle name="40% - Accent4 5 3 3 2 2" xfId="20612"/>
    <cellStyle name="40% - Accent4 5 3 3 2 3" xfId="54065"/>
    <cellStyle name="40% - Accent4 5 3 3 3" xfId="20613"/>
    <cellStyle name="40% - Accent4 5 3 3 4" xfId="20614"/>
    <cellStyle name="40% - Accent4 5 3 4" xfId="20615"/>
    <cellStyle name="40% - Accent4 5 3 4 2" xfId="20616"/>
    <cellStyle name="40% - Accent4 5 3 4 2 2" xfId="20617"/>
    <cellStyle name="40% - Accent4 5 3 4 2 3" xfId="54066"/>
    <cellStyle name="40% - Accent4 5 3 4 3" xfId="20618"/>
    <cellStyle name="40% - Accent4 5 3 4 4" xfId="20619"/>
    <cellStyle name="40% - Accent4 5 3 5" xfId="20620"/>
    <cellStyle name="40% - Accent4 5 3 5 2" xfId="20621"/>
    <cellStyle name="40% - Accent4 5 3 5 3" xfId="54067"/>
    <cellStyle name="40% - Accent4 5 3 6" xfId="20622"/>
    <cellStyle name="40% - Accent4 5 3 7" xfId="20623"/>
    <cellStyle name="40% - Accent4 5 3 8" xfId="60570"/>
    <cellStyle name="40% - Accent4 5 4" xfId="20624"/>
    <cellStyle name="40% - Accent4 5 4 2" xfId="20625"/>
    <cellStyle name="40% - Accent4 5 4 2 2" xfId="20626"/>
    <cellStyle name="40% - Accent4 5 4 2 2 2" xfId="20627"/>
    <cellStyle name="40% - Accent4 5 4 2 2 3" xfId="54068"/>
    <cellStyle name="40% - Accent4 5 4 2 3" xfId="20628"/>
    <cellStyle name="40% - Accent4 5 4 2 4" xfId="20629"/>
    <cellStyle name="40% - Accent4 5 4 3" xfId="20630"/>
    <cellStyle name="40% - Accent4 5 4 3 2" xfId="20631"/>
    <cellStyle name="40% - Accent4 5 4 3 2 2" xfId="20632"/>
    <cellStyle name="40% - Accent4 5 4 3 2 3" xfId="54069"/>
    <cellStyle name="40% - Accent4 5 4 3 3" xfId="20633"/>
    <cellStyle name="40% - Accent4 5 4 3 4" xfId="20634"/>
    <cellStyle name="40% - Accent4 5 4 4" xfId="20635"/>
    <cellStyle name="40% - Accent4 5 4 4 2" xfId="20636"/>
    <cellStyle name="40% - Accent4 5 4 4 3" xfId="54070"/>
    <cellStyle name="40% - Accent4 5 4 5" xfId="20637"/>
    <cellStyle name="40% - Accent4 5 4 6" xfId="20638"/>
    <cellStyle name="40% - Accent4 5 5" xfId="20639"/>
    <cellStyle name="40% - Accent4 5 5 2" xfId="20640"/>
    <cellStyle name="40% - Accent4 5 5 2 2" xfId="20641"/>
    <cellStyle name="40% - Accent4 5 5 2 2 2" xfId="20642"/>
    <cellStyle name="40% - Accent4 5 5 2 2 3" xfId="54071"/>
    <cellStyle name="40% - Accent4 5 5 2 3" xfId="20643"/>
    <cellStyle name="40% - Accent4 5 5 2 4" xfId="20644"/>
    <cellStyle name="40% - Accent4 5 5 3" xfId="20645"/>
    <cellStyle name="40% - Accent4 5 5 3 2" xfId="20646"/>
    <cellStyle name="40% - Accent4 5 5 3 3" xfId="54072"/>
    <cellStyle name="40% - Accent4 5 5 4" xfId="20647"/>
    <cellStyle name="40% - Accent4 5 5 5" xfId="20648"/>
    <cellStyle name="40% - Accent4 5 6" xfId="20649"/>
    <cellStyle name="40% - Accent4 5 6 2" xfId="20650"/>
    <cellStyle name="40% - Accent4 5 6 2 2" xfId="20651"/>
    <cellStyle name="40% - Accent4 5 6 2 3" xfId="54073"/>
    <cellStyle name="40% - Accent4 5 6 3" xfId="20652"/>
    <cellStyle name="40% - Accent4 5 6 4" xfId="20653"/>
    <cellStyle name="40% - Accent4 5 7" xfId="20654"/>
    <cellStyle name="40% - Accent4 5 7 2" xfId="20655"/>
    <cellStyle name="40% - Accent4 5 7 2 2" xfId="20656"/>
    <cellStyle name="40% - Accent4 5 7 2 3" xfId="54074"/>
    <cellStyle name="40% - Accent4 5 7 3" xfId="20657"/>
    <cellStyle name="40% - Accent4 5 7 4" xfId="20658"/>
    <cellStyle name="40% - Accent4 5 8" xfId="20659"/>
    <cellStyle name="40% - Accent4 5 8 2" xfId="20660"/>
    <cellStyle name="40% - Accent4 5 8 3" xfId="54075"/>
    <cellStyle name="40% - Accent4 5 9" xfId="20661"/>
    <cellStyle name="40% - Accent4 6" xfId="20662"/>
    <cellStyle name="40% - Accent4 6 10" xfId="20663"/>
    <cellStyle name="40% - Accent4 6 11" xfId="60216"/>
    <cellStyle name="40% - Accent4 6 2" xfId="20664"/>
    <cellStyle name="40% - Accent4 6 2 2" xfId="20665"/>
    <cellStyle name="40% - Accent4 6 2 2 2" xfId="20666"/>
    <cellStyle name="40% - Accent4 6 2 2 2 2" xfId="20667"/>
    <cellStyle name="40% - Accent4 6 2 2 2 2 2" xfId="20668"/>
    <cellStyle name="40% - Accent4 6 2 2 2 2 2 2" xfId="20669"/>
    <cellStyle name="40% - Accent4 6 2 2 2 2 2 3" xfId="54076"/>
    <cellStyle name="40% - Accent4 6 2 2 2 2 3" xfId="20670"/>
    <cellStyle name="40% - Accent4 6 2 2 2 2 4" xfId="20671"/>
    <cellStyle name="40% - Accent4 6 2 2 2 3" xfId="20672"/>
    <cellStyle name="40% - Accent4 6 2 2 2 3 2" xfId="20673"/>
    <cellStyle name="40% - Accent4 6 2 2 2 3 2 2" xfId="20674"/>
    <cellStyle name="40% - Accent4 6 2 2 2 3 2 3" xfId="54077"/>
    <cellStyle name="40% - Accent4 6 2 2 2 3 3" xfId="20675"/>
    <cellStyle name="40% - Accent4 6 2 2 2 3 4" xfId="20676"/>
    <cellStyle name="40% - Accent4 6 2 2 2 4" xfId="20677"/>
    <cellStyle name="40% - Accent4 6 2 2 2 4 2" xfId="20678"/>
    <cellStyle name="40% - Accent4 6 2 2 2 4 3" xfId="54078"/>
    <cellStyle name="40% - Accent4 6 2 2 2 5" xfId="20679"/>
    <cellStyle name="40% - Accent4 6 2 2 2 6" xfId="20680"/>
    <cellStyle name="40% - Accent4 6 2 2 3" xfId="20681"/>
    <cellStyle name="40% - Accent4 6 2 2 3 2" xfId="20682"/>
    <cellStyle name="40% - Accent4 6 2 2 3 2 2" xfId="20683"/>
    <cellStyle name="40% - Accent4 6 2 2 3 2 3" xfId="54079"/>
    <cellStyle name="40% - Accent4 6 2 2 3 3" xfId="20684"/>
    <cellStyle name="40% - Accent4 6 2 2 3 4" xfId="20685"/>
    <cellStyle name="40% - Accent4 6 2 2 4" xfId="20686"/>
    <cellStyle name="40% - Accent4 6 2 2 4 2" xfId="20687"/>
    <cellStyle name="40% - Accent4 6 2 2 4 2 2" xfId="20688"/>
    <cellStyle name="40% - Accent4 6 2 2 4 2 3" xfId="54080"/>
    <cellStyle name="40% - Accent4 6 2 2 4 3" xfId="20689"/>
    <cellStyle name="40% - Accent4 6 2 2 4 4" xfId="20690"/>
    <cellStyle name="40% - Accent4 6 2 2 5" xfId="20691"/>
    <cellStyle name="40% - Accent4 6 2 2 5 2" xfId="20692"/>
    <cellStyle name="40% - Accent4 6 2 2 5 3" xfId="54081"/>
    <cellStyle name="40% - Accent4 6 2 2 6" xfId="20693"/>
    <cellStyle name="40% - Accent4 6 2 2 7" xfId="20694"/>
    <cellStyle name="40% - Accent4 6 2 2 8" xfId="60767"/>
    <cellStyle name="40% - Accent4 6 2 3" xfId="20695"/>
    <cellStyle name="40% - Accent4 6 2 3 2" xfId="20696"/>
    <cellStyle name="40% - Accent4 6 2 3 2 2" xfId="20697"/>
    <cellStyle name="40% - Accent4 6 2 3 2 2 2" xfId="20698"/>
    <cellStyle name="40% - Accent4 6 2 3 2 2 3" xfId="54082"/>
    <cellStyle name="40% - Accent4 6 2 3 2 3" xfId="20699"/>
    <cellStyle name="40% - Accent4 6 2 3 2 4" xfId="20700"/>
    <cellStyle name="40% - Accent4 6 2 3 3" xfId="20701"/>
    <cellStyle name="40% - Accent4 6 2 3 3 2" xfId="20702"/>
    <cellStyle name="40% - Accent4 6 2 3 3 2 2" xfId="20703"/>
    <cellStyle name="40% - Accent4 6 2 3 3 2 3" xfId="54083"/>
    <cellStyle name="40% - Accent4 6 2 3 3 3" xfId="20704"/>
    <cellStyle name="40% - Accent4 6 2 3 3 4" xfId="20705"/>
    <cellStyle name="40% - Accent4 6 2 3 4" xfId="20706"/>
    <cellStyle name="40% - Accent4 6 2 3 4 2" xfId="20707"/>
    <cellStyle name="40% - Accent4 6 2 3 4 3" xfId="54084"/>
    <cellStyle name="40% - Accent4 6 2 3 5" xfId="20708"/>
    <cellStyle name="40% - Accent4 6 2 3 6" xfId="20709"/>
    <cellStyle name="40% - Accent4 6 2 4" xfId="20710"/>
    <cellStyle name="40% - Accent4 6 2 4 2" xfId="20711"/>
    <cellStyle name="40% - Accent4 6 2 4 2 2" xfId="20712"/>
    <cellStyle name="40% - Accent4 6 2 4 2 3" xfId="54085"/>
    <cellStyle name="40% - Accent4 6 2 4 3" xfId="20713"/>
    <cellStyle name="40% - Accent4 6 2 4 4" xfId="20714"/>
    <cellStyle name="40% - Accent4 6 2 5" xfId="20715"/>
    <cellStyle name="40% - Accent4 6 2 5 2" xfId="20716"/>
    <cellStyle name="40% - Accent4 6 2 5 2 2" xfId="20717"/>
    <cellStyle name="40% - Accent4 6 2 5 2 3" xfId="54086"/>
    <cellStyle name="40% - Accent4 6 2 5 3" xfId="20718"/>
    <cellStyle name="40% - Accent4 6 2 5 4" xfId="20719"/>
    <cellStyle name="40% - Accent4 6 2 6" xfId="20720"/>
    <cellStyle name="40% - Accent4 6 2 6 2" xfId="20721"/>
    <cellStyle name="40% - Accent4 6 2 6 3" xfId="54087"/>
    <cellStyle name="40% - Accent4 6 2 7" xfId="20722"/>
    <cellStyle name="40% - Accent4 6 2 8" xfId="20723"/>
    <cellStyle name="40% - Accent4 6 2 9" xfId="60399"/>
    <cellStyle name="40% - Accent4 6 3" xfId="20724"/>
    <cellStyle name="40% - Accent4 6 3 2" xfId="20725"/>
    <cellStyle name="40% - Accent4 6 3 2 2" xfId="20726"/>
    <cellStyle name="40% - Accent4 6 3 2 2 2" xfId="20727"/>
    <cellStyle name="40% - Accent4 6 3 2 2 2 2" xfId="20728"/>
    <cellStyle name="40% - Accent4 6 3 2 2 2 3" xfId="54088"/>
    <cellStyle name="40% - Accent4 6 3 2 2 3" xfId="20729"/>
    <cellStyle name="40% - Accent4 6 3 2 2 4" xfId="20730"/>
    <cellStyle name="40% - Accent4 6 3 2 3" xfId="20731"/>
    <cellStyle name="40% - Accent4 6 3 2 3 2" xfId="20732"/>
    <cellStyle name="40% - Accent4 6 3 2 3 2 2" xfId="20733"/>
    <cellStyle name="40% - Accent4 6 3 2 3 2 3" xfId="54089"/>
    <cellStyle name="40% - Accent4 6 3 2 3 3" xfId="20734"/>
    <cellStyle name="40% - Accent4 6 3 2 3 4" xfId="20735"/>
    <cellStyle name="40% - Accent4 6 3 2 4" xfId="20736"/>
    <cellStyle name="40% - Accent4 6 3 2 4 2" xfId="20737"/>
    <cellStyle name="40% - Accent4 6 3 2 4 3" xfId="54090"/>
    <cellStyle name="40% - Accent4 6 3 2 5" xfId="20738"/>
    <cellStyle name="40% - Accent4 6 3 2 6" xfId="20739"/>
    <cellStyle name="40% - Accent4 6 3 3" xfId="20740"/>
    <cellStyle name="40% - Accent4 6 3 3 2" xfId="20741"/>
    <cellStyle name="40% - Accent4 6 3 3 2 2" xfId="20742"/>
    <cellStyle name="40% - Accent4 6 3 3 2 3" xfId="54091"/>
    <cellStyle name="40% - Accent4 6 3 3 3" xfId="20743"/>
    <cellStyle name="40% - Accent4 6 3 3 4" xfId="20744"/>
    <cellStyle name="40% - Accent4 6 3 4" xfId="20745"/>
    <cellStyle name="40% - Accent4 6 3 4 2" xfId="20746"/>
    <cellStyle name="40% - Accent4 6 3 4 2 2" xfId="20747"/>
    <cellStyle name="40% - Accent4 6 3 4 2 3" xfId="54092"/>
    <cellStyle name="40% - Accent4 6 3 4 3" xfId="20748"/>
    <cellStyle name="40% - Accent4 6 3 4 4" xfId="20749"/>
    <cellStyle name="40% - Accent4 6 3 5" xfId="20750"/>
    <cellStyle name="40% - Accent4 6 3 5 2" xfId="20751"/>
    <cellStyle name="40% - Accent4 6 3 5 3" xfId="54093"/>
    <cellStyle name="40% - Accent4 6 3 6" xfId="20752"/>
    <cellStyle name="40% - Accent4 6 3 7" xfId="20753"/>
    <cellStyle name="40% - Accent4 6 3 8" xfId="60584"/>
    <cellStyle name="40% - Accent4 6 4" xfId="20754"/>
    <cellStyle name="40% - Accent4 6 4 2" xfId="20755"/>
    <cellStyle name="40% - Accent4 6 4 2 2" xfId="20756"/>
    <cellStyle name="40% - Accent4 6 4 2 2 2" xfId="20757"/>
    <cellStyle name="40% - Accent4 6 4 2 2 3" xfId="54094"/>
    <cellStyle name="40% - Accent4 6 4 2 3" xfId="20758"/>
    <cellStyle name="40% - Accent4 6 4 2 4" xfId="20759"/>
    <cellStyle name="40% - Accent4 6 4 3" xfId="20760"/>
    <cellStyle name="40% - Accent4 6 4 3 2" xfId="20761"/>
    <cellStyle name="40% - Accent4 6 4 3 2 2" xfId="20762"/>
    <cellStyle name="40% - Accent4 6 4 3 2 3" xfId="54095"/>
    <cellStyle name="40% - Accent4 6 4 3 3" xfId="20763"/>
    <cellStyle name="40% - Accent4 6 4 3 4" xfId="20764"/>
    <cellStyle name="40% - Accent4 6 4 4" xfId="20765"/>
    <cellStyle name="40% - Accent4 6 4 4 2" xfId="20766"/>
    <cellStyle name="40% - Accent4 6 4 4 3" xfId="54096"/>
    <cellStyle name="40% - Accent4 6 4 5" xfId="20767"/>
    <cellStyle name="40% - Accent4 6 4 6" xfId="20768"/>
    <cellStyle name="40% - Accent4 6 5" xfId="20769"/>
    <cellStyle name="40% - Accent4 6 5 2" xfId="20770"/>
    <cellStyle name="40% - Accent4 6 5 2 2" xfId="20771"/>
    <cellStyle name="40% - Accent4 6 5 2 2 2" xfId="20772"/>
    <cellStyle name="40% - Accent4 6 5 2 2 3" xfId="54097"/>
    <cellStyle name="40% - Accent4 6 5 2 3" xfId="20773"/>
    <cellStyle name="40% - Accent4 6 5 2 4" xfId="20774"/>
    <cellStyle name="40% - Accent4 6 5 3" xfId="20775"/>
    <cellStyle name="40% - Accent4 6 5 3 2" xfId="20776"/>
    <cellStyle name="40% - Accent4 6 5 3 3" xfId="54098"/>
    <cellStyle name="40% - Accent4 6 5 4" xfId="20777"/>
    <cellStyle name="40% - Accent4 6 5 5" xfId="20778"/>
    <cellStyle name="40% - Accent4 6 6" xfId="20779"/>
    <cellStyle name="40% - Accent4 6 6 2" xfId="20780"/>
    <cellStyle name="40% - Accent4 6 6 2 2" xfId="20781"/>
    <cellStyle name="40% - Accent4 6 6 2 3" xfId="54099"/>
    <cellStyle name="40% - Accent4 6 6 3" xfId="20782"/>
    <cellStyle name="40% - Accent4 6 6 4" xfId="20783"/>
    <cellStyle name="40% - Accent4 6 7" xfId="20784"/>
    <cellStyle name="40% - Accent4 6 7 2" xfId="20785"/>
    <cellStyle name="40% - Accent4 6 7 2 2" xfId="20786"/>
    <cellStyle name="40% - Accent4 6 7 2 3" xfId="54100"/>
    <cellStyle name="40% - Accent4 6 7 3" xfId="20787"/>
    <cellStyle name="40% - Accent4 6 7 4" xfId="20788"/>
    <cellStyle name="40% - Accent4 6 8" xfId="20789"/>
    <cellStyle name="40% - Accent4 6 8 2" xfId="20790"/>
    <cellStyle name="40% - Accent4 6 8 3" xfId="54101"/>
    <cellStyle name="40% - Accent4 6 9" xfId="20791"/>
    <cellStyle name="40% - Accent4 7" xfId="20792"/>
    <cellStyle name="40% - Accent4 7 10" xfId="20793"/>
    <cellStyle name="40% - Accent4 7 11" xfId="60230"/>
    <cellStyle name="40% - Accent4 7 2" xfId="20794"/>
    <cellStyle name="40% - Accent4 7 2 2" xfId="20795"/>
    <cellStyle name="40% - Accent4 7 2 2 2" xfId="20796"/>
    <cellStyle name="40% - Accent4 7 2 2 2 2" xfId="20797"/>
    <cellStyle name="40% - Accent4 7 2 2 2 2 2" xfId="20798"/>
    <cellStyle name="40% - Accent4 7 2 2 2 2 2 2" xfId="20799"/>
    <cellStyle name="40% - Accent4 7 2 2 2 2 2 3" xfId="54102"/>
    <cellStyle name="40% - Accent4 7 2 2 2 2 3" xfId="20800"/>
    <cellStyle name="40% - Accent4 7 2 2 2 2 4" xfId="20801"/>
    <cellStyle name="40% - Accent4 7 2 2 2 3" xfId="20802"/>
    <cellStyle name="40% - Accent4 7 2 2 2 3 2" xfId="20803"/>
    <cellStyle name="40% - Accent4 7 2 2 2 3 2 2" xfId="20804"/>
    <cellStyle name="40% - Accent4 7 2 2 2 3 2 3" xfId="54103"/>
    <cellStyle name="40% - Accent4 7 2 2 2 3 3" xfId="20805"/>
    <cellStyle name="40% - Accent4 7 2 2 2 3 4" xfId="20806"/>
    <cellStyle name="40% - Accent4 7 2 2 2 4" xfId="20807"/>
    <cellStyle name="40% - Accent4 7 2 2 2 4 2" xfId="20808"/>
    <cellStyle name="40% - Accent4 7 2 2 2 4 3" xfId="54104"/>
    <cellStyle name="40% - Accent4 7 2 2 2 5" xfId="20809"/>
    <cellStyle name="40% - Accent4 7 2 2 2 6" xfId="20810"/>
    <cellStyle name="40% - Accent4 7 2 2 3" xfId="20811"/>
    <cellStyle name="40% - Accent4 7 2 2 3 2" xfId="20812"/>
    <cellStyle name="40% - Accent4 7 2 2 3 2 2" xfId="20813"/>
    <cellStyle name="40% - Accent4 7 2 2 3 2 3" xfId="54105"/>
    <cellStyle name="40% - Accent4 7 2 2 3 3" xfId="20814"/>
    <cellStyle name="40% - Accent4 7 2 2 3 4" xfId="20815"/>
    <cellStyle name="40% - Accent4 7 2 2 4" xfId="20816"/>
    <cellStyle name="40% - Accent4 7 2 2 4 2" xfId="20817"/>
    <cellStyle name="40% - Accent4 7 2 2 4 2 2" xfId="20818"/>
    <cellStyle name="40% - Accent4 7 2 2 4 2 3" xfId="54106"/>
    <cellStyle name="40% - Accent4 7 2 2 4 3" xfId="20819"/>
    <cellStyle name="40% - Accent4 7 2 2 4 4" xfId="20820"/>
    <cellStyle name="40% - Accent4 7 2 2 5" xfId="20821"/>
    <cellStyle name="40% - Accent4 7 2 2 5 2" xfId="20822"/>
    <cellStyle name="40% - Accent4 7 2 2 5 3" xfId="54107"/>
    <cellStyle name="40% - Accent4 7 2 2 6" xfId="20823"/>
    <cellStyle name="40% - Accent4 7 2 2 7" xfId="20824"/>
    <cellStyle name="40% - Accent4 7 2 2 8" xfId="60781"/>
    <cellStyle name="40% - Accent4 7 2 3" xfId="20825"/>
    <cellStyle name="40% - Accent4 7 2 3 2" xfId="20826"/>
    <cellStyle name="40% - Accent4 7 2 3 2 2" xfId="20827"/>
    <cellStyle name="40% - Accent4 7 2 3 2 2 2" xfId="20828"/>
    <cellStyle name="40% - Accent4 7 2 3 2 2 3" xfId="54108"/>
    <cellStyle name="40% - Accent4 7 2 3 2 3" xfId="20829"/>
    <cellStyle name="40% - Accent4 7 2 3 2 4" xfId="20830"/>
    <cellStyle name="40% - Accent4 7 2 3 3" xfId="20831"/>
    <cellStyle name="40% - Accent4 7 2 3 3 2" xfId="20832"/>
    <cellStyle name="40% - Accent4 7 2 3 3 2 2" xfId="20833"/>
    <cellStyle name="40% - Accent4 7 2 3 3 2 3" xfId="54109"/>
    <cellStyle name="40% - Accent4 7 2 3 3 3" xfId="20834"/>
    <cellStyle name="40% - Accent4 7 2 3 3 4" xfId="20835"/>
    <cellStyle name="40% - Accent4 7 2 3 4" xfId="20836"/>
    <cellStyle name="40% - Accent4 7 2 3 4 2" xfId="20837"/>
    <cellStyle name="40% - Accent4 7 2 3 4 3" xfId="54110"/>
    <cellStyle name="40% - Accent4 7 2 3 5" xfId="20838"/>
    <cellStyle name="40% - Accent4 7 2 3 6" xfId="20839"/>
    <cellStyle name="40% - Accent4 7 2 4" xfId="20840"/>
    <cellStyle name="40% - Accent4 7 2 4 2" xfId="20841"/>
    <cellStyle name="40% - Accent4 7 2 4 2 2" xfId="20842"/>
    <cellStyle name="40% - Accent4 7 2 4 2 3" xfId="54111"/>
    <cellStyle name="40% - Accent4 7 2 4 3" xfId="20843"/>
    <cellStyle name="40% - Accent4 7 2 4 4" xfId="20844"/>
    <cellStyle name="40% - Accent4 7 2 5" xfId="20845"/>
    <cellStyle name="40% - Accent4 7 2 5 2" xfId="20846"/>
    <cellStyle name="40% - Accent4 7 2 5 2 2" xfId="20847"/>
    <cellStyle name="40% - Accent4 7 2 5 2 3" xfId="54112"/>
    <cellStyle name="40% - Accent4 7 2 5 3" xfId="20848"/>
    <cellStyle name="40% - Accent4 7 2 5 4" xfId="20849"/>
    <cellStyle name="40% - Accent4 7 2 6" xfId="20850"/>
    <cellStyle name="40% - Accent4 7 2 6 2" xfId="20851"/>
    <cellStyle name="40% - Accent4 7 2 6 3" xfId="54113"/>
    <cellStyle name="40% - Accent4 7 2 7" xfId="20852"/>
    <cellStyle name="40% - Accent4 7 2 8" xfId="20853"/>
    <cellStyle name="40% - Accent4 7 2 9" xfId="60413"/>
    <cellStyle name="40% - Accent4 7 3" xfId="20854"/>
    <cellStyle name="40% - Accent4 7 3 2" xfId="20855"/>
    <cellStyle name="40% - Accent4 7 3 2 2" xfId="20856"/>
    <cellStyle name="40% - Accent4 7 3 2 2 2" xfId="20857"/>
    <cellStyle name="40% - Accent4 7 3 2 2 2 2" xfId="20858"/>
    <cellStyle name="40% - Accent4 7 3 2 2 2 3" xfId="54114"/>
    <cellStyle name="40% - Accent4 7 3 2 2 3" xfId="20859"/>
    <cellStyle name="40% - Accent4 7 3 2 2 4" xfId="20860"/>
    <cellStyle name="40% - Accent4 7 3 2 3" xfId="20861"/>
    <cellStyle name="40% - Accent4 7 3 2 3 2" xfId="20862"/>
    <cellStyle name="40% - Accent4 7 3 2 3 2 2" xfId="20863"/>
    <cellStyle name="40% - Accent4 7 3 2 3 2 3" xfId="54115"/>
    <cellStyle name="40% - Accent4 7 3 2 3 3" xfId="20864"/>
    <cellStyle name="40% - Accent4 7 3 2 3 4" xfId="20865"/>
    <cellStyle name="40% - Accent4 7 3 2 4" xfId="20866"/>
    <cellStyle name="40% - Accent4 7 3 2 4 2" xfId="20867"/>
    <cellStyle name="40% - Accent4 7 3 2 4 3" xfId="54116"/>
    <cellStyle name="40% - Accent4 7 3 2 5" xfId="20868"/>
    <cellStyle name="40% - Accent4 7 3 2 6" xfId="20869"/>
    <cellStyle name="40% - Accent4 7 3 3" xfId="20870"/>
    <cellStyle name="40% - Accent4 7 3 3 2" xfId="20871"/>
    <cellStyle name="40% - Accent4 7 3 3 2 2" xfId="20872"/>
    <cellStyle name="40% - Accent4 7 3 3 2 3" xfId="54117"/>
    <cellStyle name="40% - Accent4 7 3 3 3" xfId="20873"/>
    <cellStyle name="40% - Accent4 7 3 3 4" xfId="20874"/>
    <cellStyle name="40% - Accent4 7 3 4" xfId="20875"/>
    <cellStyle name="40% - Accent4 7 3 4 2" xfId="20876"/>
    <cellStyle name="40% - Accent4 7 3 4 2 2" xfId="20877"/>
    <cellStyle name="40% - Accent4 7 3 4 2 3" xfId="54118"/>
    <cellStyle name="40% - Accent4 7 3 4 3" xfId="20878"/>
    <cellStyle name="40% - Accent4 7 3 4 4" xfId="20879"/>
    <cellStyle name="40% - Accent4 7 3 5" xfId="20880"/>
    <cellStyle name="40% - Accent4 7 3 5 2" xfId="20881"/>
    <cellStyle name="40% - Accent4 7 3 5 3" xfId="54119"/>
    <cellStyle name="40% - Accent4 7 3 6" xfId="20882"/>
    <cellStyle name="40% - Accent4 7 3 7" xfId="20883"/>
    <cellStyle name="40% - Accent4 7 3 8" xfId="60598"/>
    <cellStyle name="40% - Accent4 7 4" xfId="20884"/>
    <cellStyle name="40% - Accent4 7 4 2" xfId="20885"/>
    <cellStyle name="40% - Accent4 7 4 2 2" xfId="20886"/>
    <cellStyle name="40% - Accent4 7 4 2 2 2" xfId="20887"/>
    <cellStyle name="40% - Accent4 7 4 2 2 3" xfId="54120"/>
    <cellStyle name="40% - Accent4 7 4 2 3" xfId="20888"/>
    <cellStyle name="40% - Accent4 7 4 2 4" xfId="20889"/>
    <cellStyle name="40% - Accent4 7 4 3" xfId="20890"/>
    <cellStyle name="40% - Accent4 7 4 3 2" xfId="20891"/>
    <cellStyle name="40% - Accent4 7 4 3 2 2" xfId="20892"/>
    <cellStyle name="40% - Accent4 7 4 3 2 3" xfId="54121"/>
    <cellStyle name="40% - Accent4 7 4 3 3" xfId="20893"/>
    <cellStyle name="40% - Accent4 7 4 3 4" xfId="20894"/>
    <cellStyle name="40% - Accent4 7 4 4" xfId="20895"/>
    <cellStyle name="40% - Accent4 7 4 4 2" xfId="20896"/>
    <cellStyle name="40% - Accent4 7 4 4 3" xfId="54122"/>
    <cellStyle name="40% - Accent4 7 4 5" xfId="20897"/>
    <cellStyle name="40% - Accent4 7 4 6" xfId="20898"/>
    <cellStyle name="40% - Accent4 7 5" xfId="20899"/>
    <cellStyle name="40% - Accent4 7 5 2" xfId="20900"/>
    <cellStyle name="40% - Accent4 7 5 2 2" xfId="20901"/>
    <cellStyle name="40% - Accent4 7 5 2 2 2" xfId="20902"/>
    <cellStyle name="40% - Accent4 7 5 2 2 3" xfId="54123"/>
    <cellStyle name="40% - Accent4 7 5 2 3" xfId="20903"/>
    <cellStyle name="40% - Accent4 7 5 2 4" xfId="20904"/>
    <cellStyle name="40% - Accent4 7 5 3" xfId="20905"/>
    <cellStyle name="40% - Accent4 7 5 3 2" xfId="20906"/>
    <cellStyle name="40% - Accent4 7 5 3 3" xfId="54124"/>
    <cellStyle name="40% - Accent4 7 5 4" xfId="20907"/>
    <cellStyle name="40% - Accent4 7 5 5" xfId="20908"/>
    <cellStyle name="40% - Accent4 7 6" xfId="20909"/>
    <cellStyle name="40% - Accent4 7 6 2" xfId="20910"/>
    <cellStyle name="40% - Accent4 7 6 2 2" xfId="20911"/>
    <cellStyle name="40% - Accent4 7 6 2 3" xfId="54125"/>
    <cellStyle name="40% - Accent4 7 6 3" xfId="20912"/>
    <cellStyle name="40% - Accent4 7 6 4" xfId="20913"/>
    <cellStyle name="40% - Accent4 7 7" xfId="20914"/>
    <cellStyle name="40% - Accent4 7 7 2" xfId="20915"/>
    <cellStyle name="40% - Accent4 7 7 2 2" xfId="20916"/>
    <cellStyle name="40% - Accent4 7 7 2 3" xfId="54126"/>
    <cellStyle name="40% - Accent4 7 7 3" xfId="20917"/>
    <cellStyle name="40% - Accent4 7 7 4" xfId="20918"/>
    <cellStyle name="40% - Accent4 7 8" xfId="20919"/>
    <cellStyle name="40% - Accent4 7 8 2" xfId="20920"/>
    <cellStyle name="40% - Accent4 7 8 3" xfId="54127"/>
    <cellStyle name="40% - Accent4 7 9" xfId="20921"/>
    <cellStyle name="40% - Accent4 8" xfId="20922"/>
    <cellStyle name="40% - Accent4 8 2" xfId="20923"/>
    <cellStyle name="40% - Accent4 8 2 2" xfId="20924"/>
    <cellStyle name="40% - Accent4 8 2 2 2" xfId="20925"/>
    <cellStyle name="40% - Accent4 8 2 2 2 2" xfId="20926"/>
    <cellStyle name="40% - Accent4 8 2 2 2 2 2" xfId="20927"/>
    <cellStyle name="40% - Accent4 8 2 2 2 2 3" xfId="54128"/>
    <cellStyle name="40% - Accent4 8 2 2 2 3" xfId="20928"/>
    <cellStyle name="40% - Accent4 8 2 2 2 4" xfId="20929"/>
    <cellStyle name="40% - Accent4 8 2 2 3" xfId="20930"/>
    <cellStyle name="40% - Accent4 8 2 2 3 2" xfId="20931"/>
    <cellStyle name="40% - Accent4 8 2 2 3 2 2" xfId="20932"/>
    <cellStyle name="40% - Accent4 8 2 2 3 2 3" xfId="54129"/>
    <cellStyle name="40% - Accent4 8 2 2 3 3" xfId="20933"/>
    <cellStyle name="40% - Accent4 8 2 2 3 4" xfId="20934"/>
    <cellStyle name="40% - Accent4 8 2 2 4" xfId="20935"/>
    <cellStyle name="40% - Accent4 8 2 2 4 2" xfId="20936"/>
    <cellStyle name="40% - Accent4 8 2 2 4 3" xfId="54130"/>
    <cellStyle name="40% - Accent4 8 2 2 5" xfId="20937"/>
    <cellStyle name="40% - Accent4 8 2 2 6" xfId="20938"/>
    <cellStyle name="40% - Accent4 8 2 2 7" xfId="60795"/>
    <cellStyle name="40% - Accent4 8 2 3" xfId="20939"/>
    <cellStyle name="40% - Accent4 8 2 3 2" xfId="20940"/>
    <cellStyle name="40% - Accent4 8 2 3 2 2" xfId="20941"/>
    <cellStyle name="40% - Accent4 8 2 3 2 3" xfId="54131"/>
    <cellStyle name="40% - Accent4 8 2 3 3" xfId="20942"/>
    <cellStyle name="40% - Accent4 8 2 3 4" xfId="20943"/>
    <cellStyle name="40% - Accent4 8 2 4" xfId="20944"/>
    <cellStyle name="40% - Accent4 8 2 4 2" xfId="20945"/>
    <cellStyle name="40% - Accent4 8 2 4 2 2" xfId="20946"/>
    <cellStyle name="40% - Accent4 8 2 4 2 3" xfId="54132"/>
    <cellStyle name="40% - Accent4 8 2 4 3" xfId="20947"/>
    <cellStyle name="40% - Accent4 8 2 4 4" xfId="20948"/>
    <cellStyle name="40% - Accent4 8 2 5" xfId="20949"/>
    <cellStyle name="40% - Accent4 8 2 5 2" xfId="20950"/>
    <cellStyle name="40% - Accent4 8 2 5 3" xfId="54133"/>
    <cellStyle name="40% - Accent4 8 2 6" xfId="20951"/>
    <cellStyle name="40% - Accent4 8 2 7" xfId="20952"/>
    <cellStyle name="40% - Accent4 8 2 8" xfId="60427"/>
    <cellStyle name="40% - Accent4 8 3" xfId="20953"/>
    <cellStyle name="40% - Accent4 8 3 2" xfId="20954"/>
    <cellStyle name="40% - Accent4 8 3 2 2" xfId="20955"/>
    <cellStyle name="40% - Accent4 8 3 2 2 2" xfId="20956"/>
    <cellStyle name="40% - Accent4 8 3 2 2 3" xfId="54134"/>
    <cellStyle name="40% - Accent4 8 3 2 3" xfId="20957"/>
    <cellStyle name="40% - Accent4 8 3 2 4" xfId="20958"/>
    <cellStyle name="40% - Accent4 8 3 3" xfId="20959"/>
    <cellStyle name="40% - Accent4 8 3 3 2" xfId="20960"/>
    <cellStyle name="40% - Accent4 8 3 3 2 2" xfId="20961"/>
    <cellStyle name="40% - Accent4 8 3 3 2 3" xfId="54135"/>
    <cellStyle name="40% - Accent4 8 3 3 3" xfId="20962"/>
    <cellStyle name="40% - Accent4 8 3 3 4" xfId="20963"/>
    <cellStyle name="40% - Accent4 8 3 4" xfId="20964"/>
    <cellStyle name="40% - Accent4 8 3 4 2" xfId="20965"/>
    <cellStyle name="40% - Accent4 8 3 4 3" xfId="54136"/>
    <cellStyle name="40% - Accent4 8 3 5" xfId="20966"/>
    <cellStyle name="40% - Accent4 8 3 6" xfId="20967"/>
    <cellStyle name="40% - Accent4 8 3 7" xfId="60612"/>
    <cellStyle name="40% - Accent4 8 4" xfId="20968"/>
    <cellStyle name="40% - Accent4 8 4 2" xfId="20969"/>
    <cellStyle name="40% - Accent4 8 4 2 2" xfId="20970"/>
    <cellStyle name="40% - Accent4 8 4 2 3" xfId="54137"/>
    <cellStyle name="40% - Accent4 8 4 3" xfId="20971"/>
    <cellStyle name="40% - Accent4 8 4 4" xfId="20972"/>
    <cellStyle name="40% - Accent4 8 5" xfId="20973"/>
    <cellStyle name="40% - Accent4 8 5 2" xfId="20974"/>
    <cellStyle name="40% - Accent4 8 5 2 2" xfId="20975"/>
    <cellStyle name="40% - Accent4 8 5 2 3" xfId="54138"/>
    <cellStyle name="40% - Accent4 8 5 3" xfId="20976"/>
    <cellStyle name="40% - Accent4 8 5 4" xfId="20977"/>
    <cellStyle name="40% - Accent4 8 6" xfId="20978"/>
    <cellStyle name="40% - Accent4 8 6 2" xfId="20979"/>
    <cellStyle name="40% - Accent4 8 6 3" xfId="54139"/>
    <cellStyle name="40% - Accent4 8 7" xfId="20980"/>
    <cellStyle name="40% - Accent4 8 8" xfId="20981"/>
    <cellStyle name="40% - Accent4 8 9" xfId="60244"/>
    <cellStyle name="40% - Accent4 9" xfId="20982"/>
    <cellStyle name="40% - Accent4 9 2" xfId="20983"/>
    <cellStyle name="40% - Accent4 9 2 2" xfId="20984"/>
    <cellStyle name="40% - Accent4 9 2 2 2" xfId="20985"/>
    <cellStyle name="40% - Accent4 9 2 2 2 2" xfId="20986"/>
    <cellStyle name="40% - Accent4 9 2 2 2 3" xfId="54140"/>
    <cellStyle name="40% - Accent4 9 2 2 3" xfId="20987"/>
    <cellStyle name="40% - Accent4 9 2 2 4" xfId="20988"/>
    <cellStyle name="40% - Accent4 9 2 2 5" xfId="60809"/>
    <cellStyle name="40% - Accent4 9 2 3" xfId="20989"/>
    <cellStyle name="40% - Accent4 9 2 3 2" xfId="20990"/>
    <cellStyle name="40% - Accent4 9 2 3 2 2" xfId="20991"/>
    <cellStyle name="40% - Accent4 9 2 3 2 3" xfId="54141"/>
    <cellStyle name="40% - Accent4 9 2 3 3" xfId="20992"/>
    <cellStyle name="40% - Accent4 9 2 3 4" xfId="20993"/>
    <cellStyle name="40% - Accent4 9 2 4" xfId="20994"/>
    <cellStyle name="40% - Accent4 9 2 4 2" xfId="20995"/>
    <cellStyle name="40% - Accent4 9 2 4 3" xfId="54142"/>
    <cellStyle name="40% - Accent4 9 2 5" xfId="20996"/>
    <cellStyle name="40% - Accent4 9 2 6" xfId="20997"/>
    <cellStyle name="40% - Accent4 9 2 7" xfId="60441"/>
    <cellStyle name="40% - Accent4 9 3" xfId="20998"/>
    <cellStyle name="40% - Accent4 9 3 2" xfId="20999"/>
    <cellStyle name="40% - Accent4 9 3 2 2" xfId="21000"/>
    <cellStyle name="40% - Accent4 9 3 2 3" xfId="54143"/>
    <cellStyle name="40% - Accent4 9 3 3" xfId="21001"/>
    <cellStyle name="40% - Accent4 9 3 4" xfId="21002"/>
    <cellStyle name="40% - Accent4 9 3 5" xfId="60626"/>
    <cellStyle name="40% - Accent4 9 4" xfId="21003"/>
    <cellStyle name="40% - Accent4 9 4 2" xfId="21004"/>
    <cellStyle name="40% - Accent4 9 4 2 2" xfId="21005"/>
    <cellStyle name="40% - Accent4 9 4 2 3" xfId="54144"/>
    <cellStyle name="40% - Accent4 9 4 3" xfId="21006"/>
    <cellStyle name="40% - Accent4 9 4 4" xfId="21007"/>
    <cellStyle name="40% - Accent4 9 5" xfId="21008"/>
    <cellStyle name="40% - Accent4 9 5 2" xfId="21009"/>
    <cellStyle name="40% - Accent4 9 5 3" xfId="54145"/>
    <cellStyle name="40% - Accent4 9 6" xfId="21010"/>
    <cellStyle name="40% - Accent4 9 7" xfId="21011"/>
    <cellStyle name="40% - Accent4 9 8" xfId="60258"/>
    <cellStyle name="40% - Accent5 10" xfId="21012"/>
    <cellStyle name="40% - Accent5 10 2" xfId="21013"/>
    <cellStyle name="40% - Accent5 10 2 2" xfId="21014"/>
    <cellStyle name="40% - Accent5 10 2 2 2" xfId="21015"/>
    <cellStyle name="40% - Accent5 10 2 2 3" xfId="54146"/>
    <cellStyle name="40% - Accent5 10 2 2 4" xfId="60825"/>
    <cellStyle name="40% - Accent5 10 2 3" xfId="21016"/>
    <cellStyle name="40% - Accent5 10 2 4" xfId="21017"/>
    <cellStyle name="40% - Accent5 10 2 5" xfId="60457"/>
    <cellStyle name="40% - Accent5 10 3" xfId="21018"/>
    <cellStyle name="40% - Accent5 10 3 2" xfId="21019"/>
    <cellStyle name="40% - Accent5 10 3 2 2" xfId="21020"/>
    <cellStyle name="40% - Accent5 10 3 2 3" xfId="54147"/>
    <cellStyle name="40% - Accent5 10 3 3" xfId="21021"/>
    <cellStyle name="40% - Accent5 10 3 4" xfId="21022"/>
    <cellStyle name="40% - Accent5 10 3 5" xfId="60642"/>
    <cellStyle name="40% - Accent5 10 4" xfId="21023"/>
    <cellStyle name="40% - Accent5 10 4 2" xfId="21024"/>
    <cellStyle name="40% - Accent5 10 4 3" xfId="54148"/>
    <cellStyle name="40% - Accent5 10 5" xfId="21025"/>
    <cellStyle name="40% - Accent5 10 6" xfId="21026"/>
    <cellStyle name="40% - Accent5 10 7" xfId="60274"/>
    <cellStyle name="40% - Accent5 11" xfId="21027"/>
    <cellStyle name="40% - Accent5 11 2" xfId="21028"/>
    <cellStyle name="40% - Accent5 11 2 2" xfId="21029"/>
    <cellStyle name="40% - Accent5 11 2 2 2" xfId="21030"/>
    <cellStyle name="40% - Accent5 11 2 2 3" xfId="54149"/>
    <cellStyle name="40% - Accent5 11 2 2 4" xfId="60839"/>
    <cellStyle name="40% - Accent5 11 2 3" xfId="21031"/>
    <cellStyle name="40% - Accent5 11 2 4" xfId="21032"/>
    <cellStyle name="40% - Accent5 11 2 5" xfId="60471"/>
    <cellStyle name="40% - Accent5 11 3" xfId="21033"/>
    <cellStyle name="40% - Accent5 11 3 2" xfId="21034"/>
    <cellStyle name="40% - Accent5 11 3 3" xfId="54150"/>
    <cellStyle name="40% - Accent5 11 3 4" xfId="60656"/>
    <cellStyle name="40% - Accent5 11 4" xfId="21035"/>
    <cellStyle name="40% - Accent5 11 5" xfId="21036"/>
    <cellStyle name="40% - Accent5 11 6" xfId="60288"/>
    <cellStyle name="40% - Accent5 12" xfId="21037"/>
    <cellStyle name="40% - Accent5 12 2" xfId="21038"/>
    <cellStyle name="40% - Accent5 12 2 2" xfId="21039"/>
    <cellStyle name="40% - Accent5 12 2 2 2" xfId="60853"/>
    <cellStyle name="40% - Accent5 12 2 3" xfId="54151"/>
    <cellStyle name="40% - Accent5 12 2 4" xfId="60485"/>
    <cellStyle name="40% - Accent5 12 3" xfId="21040"/>
    <cellStyle name="40% - Accent5 12 3 2" xfId="60670"/>
    <cellStyle name="40% - Accent5 12 4" xfId="21041"/>
    <cellStyle name="40% - Accent5 12 5" xfId="60302"/>
    <cellStyle name="40% - Accent5 13" xfId="21042"/>
    <cellStyle name="40% - Accent5 13 2" xfId="21043"/>
    <cellStyle name="40% - Accent5 13 2 2" xfId="21044"/>
    <cellStyle name="40% - Accent5 13 2 2 2" xfId="60867"/>
    <cellStyle name="40% - Accent5 13 2 3" xfId="54152"/>
    <cellStyle name="40% - Accent5 13 2 4" xfId="60499"/>
    <cellStyle name="40% - Accent5 13 3" xfId="21045"/>
    <cellStyle name="40% - Accent5 13 3 2" xfId="60684"/>
    <cellStyle name="40% - Accent5 13 4" xfId="21046"/>
    <cellStyle name="40% - Accent5 13 5" xfId="60316"/>
    <cellStyle name="40% - Accent5 14" xfId="21047"/>
    <cellStyle name="40% - Accent5 14 2" xfId="21048"/>
    <cellStyle name="40% - Accent5 14 2 2" xfId="60697"/>
    <cellStyle name="40% - Accent5 14 3" xfId="54153"/>
    <cellStyle name="40% - Accent5 14 4" xfId="60329"/>
    <cellStyle name="40% - Accent5 15" xfId="21049"/>
    <cellStyle name="40% - Accent5 15 2" xfId="60513"/>
    <cellStyle name="40% - Accent5 16" xfId="21050"/>
    <cellStyle name="40% - Accent5 16 2" xfId="60881"/>
    <cellStyle name="40% - Accent5 17" xfId="54154"/>
    <cellStyle name="40% - Accent5 17 2" xfId="60895"/>
    <cellStyle name="40% - Accent5 18" xfId="54155"/>
    <cellStyle name="40% - Accent5 18 2" xfId="60909"/>
    <cellStyle name="40% - Accent5 19" xfId="60142"/>
    <cellStyle name="40% - Accent5 2" xfId="21051"/>
    <cellStyle name="40% - Accent5 2 10" xfId="21052"/>
    <cellStyle name="40% - Accent5 2 10 2" xfId="21053"/>
    <cellStyle name="40% - Accent5 2 10 2 2" xfId="21054"/>
    <cellStyle name="40% - Accent5 2 10 2 2 2" xfId="21055"/>
    <cellStyle name="40% - Accent5 2 10 2 2 3" xfId="54156"/>
    <cellStyle name="40% - Accent5 2 10 2 3" xfId="21056"/>
    <cellStyle name="40% - Accent5 2 10 2 4" xfId="21057"/>
    <cellStyle name="40% - Accent5 2 10 3" xfId="21058"/>
    <cellStyle name="40% - Accent5 2 10 3 2" xfId="21059"/>
    <cellStyle name="40% - Accent5 2 10 3 3" xfId="54157"/>
    <cellStyle name="40% - Accent5 2 10 4" xfId="21060"/>
    <cellStyle name="40% - Accent5 2 10 5" xfId="21061"/>
    <cellStyle name="40% - Accent5 2 11" xfId="21062"/>
    <cellStyle name="40% - Accent5 2 11 2" xfId="21063"/>
    <cellStyle name="40% - Accent5 2 11 2 2" xfId="21064"/>
    <cellStyle name="40% - Accent5 2 11 2 3" xfId="54158"/>
    <cellStyle name="40% - Accent5 2 11 3" xfId="21065"/>
    <cellStyle name="40% - Accent5 2 11 4" xfId="21066"/>
    <cellStyle name="40% - Accent5 2 12" xfId="21067"/>
    <cellStyle name="40% - Accent5 2 12 2" xfId="21068"/>
    <cellStyle name="40% - Accent5 2 12 2 2" xfId="21069"/>
    <cellStyle name="40% - Accent5 2 12 2 3" xfId="54159"/>
    <cellStyle name="40% - Accent5 2 12 3" xfId="21070"/>
    <cellStyle name="40% - Accent5 2 12 4" xfId="21071"/>
    <cellStyle name="40% - Accent5 2 13" xfId="21072"/>
    <cellStyle name="40% - Accent5 2 13 2" xfId="21073"/>
    <cellStyle name="40% - Accent5 2 13 3" xfId="54160"/>
    <cellStyle name="40% - Accent5 2 14" xfId="21074"/>
    <cellStyle name="40% - Accent5 2 15" xfId="21075"/>
    <cellStyle name="40% - Accent5 2 16" xfId="60161"/>
    <cellStyle name="40% - Accent5 2 2" xfId="21076"/>
    <cellStyle name="40% - Accent5 2 2 10" xfId="21077"/>
    <cellStyle name="40% - Accent5 2 2 11" xfId="21078"/>
    <cellStyle name="40% - Accent5 2 2 12" xfId="60345"/>
    <cellStyle name="40% - Accent5 2 2 2" xfId="21079"/>
    <cellStyle name="40% - Accent5 2 2 2 10" xfId="21080"/>
    <cellStyle name="40% - Accent5 2 2 2 11" xfId="60713"/>
    <cellStyle name="40% - Accent5 2 2 2 2" xfId="21081"/>
    <cellStyle name="40% - Accent5 2 2 2 2 2" xfId="21082"/>
    <cellStyle name="40% - Accent5 2 2 2 2 2 2" xfId="21083"/>
    <cellStyle name="40% - Accent5 2 2 2 2 2 2 2" xfId="21084"/>
    <cellStyle name="40% - Accent5 2 2 2 2 2 2 2 2" xfId="21085"/>
    <cellStyle name="40% - Accent5 2 2 2 2 2 2 2 2 2" xfId="21086"/>
    <cellStyle name="40% - Accent5 2 2 2 2 2 2 2 2 3" xfId="54161"/>
    <cellStyle name="40% - Accent5 2 2 2 2 2 2 2 3" xfId="21087"/>
    <cellStyle name="40% - Accent5 2 2 2 2 2 2 2 4" xfId="21088"/>
    <cellStyle name="40% - Accent5 2 2 2 2 2 2 3" xfId="21089"/>
    <cellStyle name="40% - Accent5 2 2 2 2 2 2 3 2" xfId="21090"/>
    <cellStyle name="40% - Accent5 2 2 2 2 2 2 3 2 2" xfId="21091"/>
    <cellStyle name="40% - Accent5 2 2 2 2 2 2 3 2 3" xfId="54162"/>
    <cellStyle name="40% - Accent5 2 2 2 2 2 2 3 3" xfId="21092"/>
    <cellStyle name="40% - Accent5 2 2 2 2 2 2 3 4" xfId="21093"/>
    <cellStyle name="40% - Accent5 2 2 2 2 2 2 4" xfId="21094"/>
    <cellStyle name="40% - Accent5 2 2 2 2 2 2 4 2" xfId="21095"/>
    <cellStyle name="40% - Accent5 2 2 2 2 2 2 4 3" xfId="54163"/>
    <cellStyle name="40% - Accent5 2 2 2 2 2 2 5" xfId="21096"/>
    <cellStyle name="40% - Accent5 2 2 2 2 2 2 6" xfId="21097"/>
    <cellStyle name="40% - Accent5 2 2 2 2 2 3" xfId="21098"/>
    <cellStyle name="40% - Accent5 2 2 2 2 2 3 2" xfId="21099"/>
    <cellStyle name="40% - Accent5 2 2 2 2 2 3 2 2" xfId="21100"/>
    <cellStyle name="40% - Accent5 2 2 2 2 2 3 2 3" xfId="54164"/>
    <cellStyle name="40% - Accent5 2 2 2 2 2 3 3" xfId="21101"/>
    <cellStyle name="40% - Accent5 2 2 2 2 2 3 4" xfId="21102"/>
    <cellStyle name="40% - Accent5 2 2 2 2 2 4" xfId="21103"/>
    <cellStyle name="40% - Accent5 2 2 2 2 2 4 2" xfId="21104"/>
    <cellStyle name="40% - Accent5 2 2 2 2 2 4 2 2" xfId="21105"/>
    <cellStyle name="40% - Accent5 2 2 2 2 2 4 2 3" xfId="54165"/>
    <cellStyle name="40% - Accent5 2 2 2 2 2 4 3" xfId="21106"/>
    <cellStyle name="40% - Accent5 2 2 2 2 2 4 4" xfId="21107"/>
    <cellStyle name="40% - Accent5 2 2 2 2 2 5" xfId="21108"/>
    <cellStyle name="40% - Accent5 2 2 2 2 2 5 2" xfId="21109"/>
    <cellStyle name="40% - Accent5 2 2 2 2 2 5 3" xfId="54166"/>
    <cellStyle name="40% - Accent5 2 2 2 2 2 6" xfId="21110"/>
    <cellStyle name="40% - Accent5 2 2 2 2 2 7" xfId="21111"/>
    <cellStyle name="40% - Accent5 2 2 2 2 3" xfId="21112"/>
    <cellStyle name="40% - Accent5 2 2 2 2 3 2" xfId="21113"/>
    <cellStyle name="40% - Accent5 2 2 2 2 3 2 2" xfId="21114"/>
    <cellStyle name="40% - Accent5 2 2 2 2 3 2 2 2" xfId="21115"/>
    <cellStyle name="40% - Accent5 2 2 2 2 3 2 2 3" xfId="54167"/>
    <cellStyle name="40% - Accent5 2 2 2 2 3 2 3" xfId="21116"/>
    <cellStyle name="40% - Accent5 2 2 2 2 3 2 4" xfId="21117"/>
    <cellStyle name="40% - Accent5 2 2 2 2 3 3" xfId="21118"/>
    <cellStyle name="40% - Accent5 2 2 2 2 3 3 2" xfId="21119"/>
    <cellStyle name="40% - Accent5 2 2 2 2 3 3 2 2" xfId="21120"/>
    <cellStyle name="40% - Accent5 2 2 2 2 3 3 2 3" xfId="54168"/>
    <cellStyle name="40% - Accent5 2 2 2 2 3 3 3" xfId="21121"/>
    <cellStyle name="40% - Accent5 2 2 2 2 3 3 4" xfId="21122"/>
    <cellStyle name="40% - Accent5 2 2 2 2 3 4" xfId="21123"/>
    <cellStyle name="40% - Accent5 2 2 2 2 3 4 2" xfId="21124"/>
    <cellStyle name="40% - Accent5 2 2 2 2 3 4 3" xfId="54169"/>
    <cellStyle name="40% - Accent5 2 2 2 2 3 5" xfId="21125"/>
    <cellStyle name="40% - Accent5 2 2 2 2 3 6" xfId="21126"/>
    <cellStyle name="40% - Accent5 2 2 2 2 4" xfId="21127"/>
    <cellStyle name="40% - Accent5 2 2 2 2 4 2" xfId="21128"/>
    <cellStyle name="40% - Accent5 2 2 2 2 4 2 2" xfId="21129"/>
    <cellStyle name="40% - Accent5 2 2 2 2 4 2 3" xfId="54170"/>
    <cellStyle name="40% - Accent5 2 2 2 2 4 3" xfId="21130"/>
    <cellStyle name="40% - Accent5 2 2 2 2 4 4" xfId="21131"/>
    <cellStyle name="40% - Accent5 2 2 2 2 5" xfId="21132"/>
    <cellStyle name="40% - Accent5 2 2 2 2 5 2" xfId="21133"/>
    <cellStyle name="40% - Accent5 2 2 2 2 5 2 2" xfId="21134"/>
    <cellStyle name="40% - Accent5 2 2 2 2 5 2 3" xfId="54171"/>
    <cellStyle name="40% - Accent5 2 2 2 2 5 3" xfId="21135"/>
    <cellStyle name="40% - Accent5 2 2 2 2 5 4" xfId="21136"/>
    <cellStyle name="40% - Accent5 2 2 2 2 6" xfId="21137"/>
    <cellStyle name="40% - Accent5 2 2 2 2 6 2" xfId="21138"/>
    <cellStyle name="40% - Accent5 2 2 2 2 6 3" xfId="54172"/>
    <cellStyle name="40% - Accent5 2 2 2 2 7" xfId="21139"/>
    <cellStyle name="40% - Accent5 2 2 2 2 8" xfId="21140"/>
    <cellStyle name="40% - Accent5 2 2 2 3" xfId="21141"/>
    <cellStyle name="40% - Accent5 2 2 2 3 2" xfId="21142"/>
    <cellStyle name="40% - Accent5 2 2 2 3 2 2" xfId="21143"/>
    <cellStyle name="40% - Accent5 2 2 2 3 2 2 2" xfId="21144"/>
    <cellStyle name="40% - Accent5 2 2 2 3 2 2 2 2" xfId="21145"/>
    <cellStyle name="40% - Accent5 2 2 2 3 2 2 2 3" xfId="54173"/>
    <cellStyle name="40% - Accent5 2 2 2 3 2 2 3" xfId="21146"/>
    <cellStyle name="40% - Accent5 2 2 2 3 2 2 4" xfId="21147"/>
    <cellStyle name="40% - Accent5 2 2 2 3 2 3" xfId="21148"/>
    <cellStyle name="40% - Accent5 2 2 2 3 2 3 2" xfId="21149"/>
    <cellStyle name="40% - Accent5 2 2 2 3 2 3 2 2" xfId="21150"/>
    <cellStyle name="40% - Accent5 2 2 2 3 2 3 2 3" xfId="54174"/>
    <cellStyle name="40% - Accent5 2 2 2 3 2 3 3" xfId="21151"/>
    <cellStyle name="40% - Accent5 2 2 2 3 2 3 4" xfId="21152"/>
    <cellStyle name="40% - Accent5 2 2 2 3 2 4" xfId="21153"/>
    <cellStyle name="40% - Accent5 2 2 2 3 2 4 2" xfId="21154"/>
    <cellStyle name="40% - Accent5 2 2 2 3 2 4 3" xfId="54175"/>
    <cellStyle name="40% - Accent5 2 2 2 3 2 5" xfId="21155"/>
    <cellStyle name="40% - Accent5 2 2 2 3 2 6" xfId="21156"/>
    <cellStyle name="40% - Accent5 2 2 2 3 3" xfId="21157"/>
    <cellStyle name="40% - Accent5 2 2 2 3 3 2" xfId="21158"/>
    <cellStyle name="40% - Accent5 2 2 2 3 3 2 2" xfId="21159"/>
    <cellStyle name="40% - Accent5 2 2 2 3 3 2 3" xfId="54176"/>
    <cellStyle name="40% - Accent5 2 2 2 3 3 3" xfId="21160"/>
    <cellStyle name="40% - Accent5 2 2 2 3 3 4" xfId="21161"/>
    <cellStyle name="40% - Accent5 2 2 2 3 4" xfId="21162"/>
    <cellStyle name="40% - Accent5 2 2 2 3 4 2" xfId="21163"/>
    <cellStyle name="40% - Accent5 2 2 2 3 4 2 2" xfId="21164"/>
    <cellStyle name="40% - Accent5 2 2 2 3 4 2 3" xfId="54177"/>
    <cellStyle name="40% - Accent5 2 2 2 3 4 3" xfId="21165"/>
    <cellStyle name="40% - Accent5 2 2 2 3 4 4" xfId="21166"/>
    <cellStyle name="40% - Accent5 2 2 2 3 5" xfId="21167"/>
    <cellStyle name="40% - Accent5 2 2 2 3 5 2" xfId="21168"/>
    <cellStyle name="40% - Accent5 2 2 2 3 5 3" xfId="54178"/>
    <cellStyle name="40% - Accent5 2 2 2 3 6" xfId="21169"/>
    <cellStyle name="40% - Accent5 2 2 2 3 7" xfId="21170"/>
    <cellStyle name="40% - Accent5 2 2 2 4" xfId="21171"/>
    <cellStyle name="40% - Accent5 2 2 2 4 2" xfId="21172"/>
    <cellStyle name="40% - Accent5 2 2 2 4 2 2" xfId="21173"/>
    <cellStyle name="40% - Accent5 2 2 2 4 2 2 2" xfId="21174"/>
    <cellStyle name="40% - Accent5 2 2 2 4 2 2 3" xfId="54179"/>
    <cellStyle name="40% - Accent5 2 2 2 4 2 3" xfId="21175"/>
    <cellStyle name="40% - Accent5 2 2 2 4 2 4" xfId="21176"/>
    <cellStyle name="40% - Accent5 2 2 2 4 3" xfId="21177"/>
    <cellStyle name="40% - Accent5 2 2 2 4 3 2" xfId="21178"/>
    <cellStyle name="40% - Accent5 2 2 2 4 3 2 2" xfId="21179"/>
    <cellStyle name="40% - Accent5 2 2 2 4 3 2 3" xfId="54180"/>
    <cellStyle name="40% - Accent5 2 2 2 4 3 3" xfId="21180"/>
    <cellStyle name="40% - Accent5 2 2 2 4 3 4" xfId="21181"/>
    <cellStyle name="40% - Accent5 2 2 2 4 4" xfId="21182"/>
    <cellStyle name="40% - Accent5 2 2 2 4 4 2" xfId="21183"/>
    <cellStyle name="40% - Accent5 2 2 2 4 4 3" xfId="54181"/>
    <cellStyle name="40% - Accent5 2 2 2 4 5" xfId="21184"/>
    <cellStyle name="40% - Accent5 2 2 2 4 6" xfId="21185"/>
    <cellStyle name="40% - Accent5 2 2 2 5" xfId="21186"/>
    <cellStyle name="40% - Accent5 2 2 2 5 2" xfId="21187"/>
    <cellStyle name="40% - Accent5 2 2 2 5 2 2" xfId="21188"/>
    <cellStyle name="40% - Accent5 2 2 2 5 2 2 2" xfId="21189"/>
    <cellStyle name="40% - Accent5 2 2 2 5 2 2 3" xfId="54182"/>
    <cellStyle name="40% - Accent5 2 2 2 5 2 3" xfId="21190"/>
    <cellStyle name="40% - Accent5 2 2 2 5 2 4" xfId="21191"/>
    <cellStyle name="40% - Accent5 2 2 2 5 3" xfId="21192"/>
    <cellStyle name="40% - Accent5 2 2 2 5 3 2" xfId="21193"/>
    <cellStyle name="40% - Accent5 2 2 2 5 3 3" xfId="54183"/>
    <cellStyle name="40% - Accent5 2 2 2 5 4" xfId="21194"/>
    <cellStyle name="40% - Accent5 2 2 2 5 5" xfId="21195"/>
    <cellStyle name="40% - Accent5 2 2 2 6" xfId="21196"/>
    <cellStyle name="40% - Accent5 2 2 2 6 2" xfId="21197"/>
    <cellStyle name="40% - Accent5 2 2 2 6 2 2" xfId="21198"/>
    <cellStyle name="40% - Accent5 2 2 2 6 2 3" xfId="54184"/>
    <cellStyle name="40% - Accent5 2 2 2 6 3" xfId="21199"/>
    <cellStyle name="40% - Accent5 2 2 2 6 4" xfId="21200"/>
    <cellStyle name="40% - Accent5 2 2 2 7" xfId="21201"/>
    <cellStyle name="40% - Accent5 2 2 2 7 2" xfId="21202"/>
    <cellStyle name="40% - Accent5 2 2 2 7 2 2" xfId="21203"/>
    <cellStyle name="40% - Accent5 2 2 2 7 2 3" xfId="54185"/>
    <cellStyle name="40% - Accent5 2 2 2 7 3" xfId="21204"/>
    <cellStyle name="40% - Accent5 2 2 2 7 4" xfId="21205"/>
    <cellStyle name="40% - Accent5 2 2 2 8" xfId="21206"/>
    <cellStyle name="40% - Accent5 2 2 2 8 2" xfId="21207"/>
    <cellStyle name="40% - Accent5 2 2 2 8 3" xfId="54186"/>
    <cellStyle name="40% - Accent5 2 2 2 9" xfId="21208"/>
    <cellStyle name="40% - Accent5 2 2 3" xfId="21209"/>
    <cellStyle name="40% - Accent5 2 2 3 2" xfId="21210"/>
    <cellStyle name="40% - Accent5 2 2 3 2 2" xfId="21211"/>
    <cellStyle name="40% - Accent5 2 2 3 2 2 2" xfId="21212"/>
    <cellStyle name="40% - Accent5 2 2 3 2 2 2 2" xfId="21213"/>
    <cellStyle name="40% - Accent5 2 2 3 2 2 2 2 2" xfId="21214"/>
    <cellStyle name="40% - Accent5 2 2 3 2 2 2 2 3" xfId="54187"/>
    <cellStyle name="40% - Accent5 2 2 3 2 2 2 3" xfId="21215"/>
    <cellStyle name="40% - Accent5 2 2 3 2 2 2 4" xfId="21216"/>
    <cellStyle name="40% - Accent5 2 2 3 2 2 3" xfId="21217"/>
    <cellStyle name="40% - Accent5 2 2 3 2 2 3 2" xfId="21218"/>
    <cellStyle name="40% - Accent5 2 2 3 2 2 3 2 2" xfId="21219"/>
    <cellStyle name="40% - Accent5 2 2 3 2 2 3 2 3" xfId="54188"/>
    <cellStyle name="40% - Accent5 2 2 3 2 2 3 3" xfId="21220"/>
    <cellStyle name="40% - Accent5 2 2 3 2 2 3 4" xfId="21221"/>
    <cellStyle name="40% - Accent5 2 2 3 2 2 4" xfId="21222"/>
    <cellStyle name="40% - Accent5 2 2 3 2 2 4 2" xfId="21223"/>
    <cellStyle name="40% - Accent5 2 2 3 2 2 4 3" xfId="54189"/>
    <cellStyle name="40% - Accent5 2 2 3 2 2 5" xfId="21224"/>
    <cellStyle name="40% - Accent5 2 2 3 2 2 6" xfId="21225"/>
    <cellStyle name="40% - Accent5 2 2 3 2 3" xfId="21226"/>
    <cellStyle name="40% - Accent5 2 2 3 2 3 2" xfId="21227"/>
    <cellStyle name="40% - Accent5 2 2 3 2 3 2 2" xfId="21228"/>
    <cellStyle name="40% - Accent5 2 2 3 2 3 2 3" xfId="54190"/>
    <cellStyle name="40% - Accent5 2 2 3 2 3 3" xfId="21229"/>
    <cellStyle name="40% - Accent5 2 2 3 2 3 4" xfId="21230"/>
    <cellStyle name="40% - Accent5 2 2 3 2 4" xfId="21231"/>
    <cellStyle name="40% - Accent5 2 2 3 2 4 2" xfId="21232"/>
    <cellStyle name="40% - Accent5 2 2 3 2 4 2 2" xfId="21233"/>
    <cellStyle name="40% - Accent5 2 2 3 2 4 2 3" xfId="54191"/>
    <cellStyle name="40% - Accent5 2 2 3 2 4 3" xfId="21234"/>
    <cellStyle name="40% - Accent5 2 2 3 2 4 4" xfId="21235"/>
    <cellStyle name="40% - Accent5 2 2 3 2 5" xfId="21236"/>
    <cellStyle name="40% - Accent5 2 2 3 2 5 2" xfId="21237"/>
    <cellStyle name="40% - Accent5 2 2 3 2 5 3" xfId="54192"/>
    <cellStyle name="40% - Accent5 2 2 3 2 6" xfId="21238"/>
    <cellStyle name="40% - Accent5 2 2 3 2 7" xfId="21239"/>
    <cellStyle name="40% - Accent5 2 2 3 3" xfId="21240"/>
    <cellStyle name="40% - Accent5 2 2 3 3 2" xfId="21241"/>
    <cellStyle name="40% - Accent5 2 2 3 3 2 2" xfId="21242"/>
    <cellStyle name="40% - Accent5 2 2 3 3 2 2 2" xfId="21243"/>
    <cellStyle name="40% - Accent5 2 2 3 3 2 2 3" xfId="54193"/>
    <cellStyle name="40% - Accent5 2 2 3 3 2 3" xfId="21244"/>
    <cellStyle name="40% - Accent5 2 2 3 3 2 4" xfId="21245"/>
    <cellStyle name="40% - Accent5 2 2 3 3 3" xfId="21246"/>
    <cellStyle name="40% - Accent5 2 2 3 3 3 2" xfId="21247"/>
    <cellStyle name="40% - Accent5 2 2 3 3 3 2 2" xfId="21248"/>
    <cellStyle name="40% - Accent5 2 2 3 3 3 2 3" xfId="54194"/>
    <cellStyle name="40% - Accent5 2 2 3 3 3 3" xfId="21249"/>
    <cellStyle name="40% - Accent5 2 2 3 3 3 4" xfId="21250"/>
    <cellStyle name="40% - Accent5 2 2 3 3 4" xfId="21251"/>
    <cellStyle name="40% - Accent5 2 2 3 3 4 2" xfId="21252"/>
    <cellStyle name="40% - Accent5 2 2 3 3 4 3" xfId="54195"/>
    <cellStyle name="40% - Accent5 2 2 3 3 5" xfId="21253"/>
    <cellStyle name="40% - Accent5 2 2 3 3 6" xfId="21254"/>
    <cellStyle name="40% - Accent5 2 2 3 4" xfId="21255"/>
    <cellStyle name="40% - Accent5 2 2 3 4 2" xfId="21256"/>
    <cellStyle name="40% - Accent5 2 2 3 4 2 2" xfId="21257"/>
    <cellStyle name="40% - Accent5 2 2 3 4 2 2 2" xfId="21258"/>
    <cellStyle name="40% - Accent5 2 2 3 4 2 2 3" xfId="54196"/>
    <cellStyle name="40% - Accent5 2 2 3 4 2 3" xfId="21259"/>
    <cellStyle name="40% - Accent5 2 2 3 4 2 4" xfId="21260"/>
    <cellStyle name="40% - Accent5 2 2 3 4 3" xfId="21261"/>
    <cellStyle name="40% - Accent5 2 2 3 4 3 2" xfId="21262"/>
    <cellStyle name="40% - Accent5 2 2 3 4 3 3" xfId="54197"/>
    <cellStyle name="40% - Accent5 2 2 3 4 4" xfId="21263"/>
    <cellStyle name="40% - Accent5 2 2 3 4 5" xfId="21264"/>
    <cellStyle name="40% - Accent5 2 2 3 5" xfId="21265"/>
    <cellStyle name="40% - Accent5 2 2 3 5 2" xfId="21266"/>
    <cellStyle name="40% - Accent5 2 2 3 5 2 2" xfId="21267"/>
    <cellStyle name="40% - Accent5 2 2 3 5 2 3" xfId="54198"/>
    <cellStyle name="40% - Accent5 2 2 3 5 3" xfId="21268"/>
    <cellStyle name="40% - Accent5 2 2 3 5 4" xfId="21269"/>
    <cellStyle name="40% - Accent5 2 2 3 6" xfId="21270"/>
    <cellStyle name="40% - Accent5 2 2 3 6 2" xfId="21271"/>
    <cellStyle name="40% - Accent5 2 2 3 6 2 2" xfId="21272"/>
    <cellStyle name="40% - Accent5 2 2 3 6 2 3" xfId="54199"/>
    <cellStyle name="40% - Accent5 2 2 3 6 3" xfId="21273"/>
    <cellStyle name="40% - Accent5 2 2 3 6 4" xfId="21274"/>
    <cellStyle name="40% - Accent5 2 2 3 7" xfId="21275"/>
    <cellStyle name="40% - Accent5 2 2 3 7 2" xfId="21276"/>
    <cellStyle name="40% - Accent5 2 2 3 7 3" xfId="54200"/>
    <cellStyle name="40% - Accent5 2 2 3 8" xfId="21277"/>
    <cellStyle name="40% - Accent5 2 2 3 9" xfId="21278"/>
    <cellStyle name="40% - Accent5 2 2 4" xfId="21279"/>
    <cellStyle name="40% - Accent5 2 2 4 2" xfId="21280"/>
    <cellStyle name="40% - Accent5 2 2 4 2 2" xfId="21281"/>
    <cellStyle name="40% - Accent5 2 2 4 2 2 2" xfId="21282"/>
    <cellStyle name="40% - Accent5 2 2 4 2 2 2 2" xfId="21283"/>
    <cellStyle name="40% - Accent5 2 2 4 2 2 2 3" xfId="54201"/>
    <cellStyle name="40% - Accent5 2 2 4 2 2 3" xfId="21284"/>
    <cellStyle name="40% - Accent5 2 2 4 2 2 4" xfId="21285"/>
    <cellStyle name="40% - Accent5 2 2 4 2 3" xfId="21286"/>
    <cellStyle name="40% - Accent5 2 2 4 2 3 2" xfId="21287"/>
    <cellStyle name="40% - Accent5 2 2 4 2 3 2 2" xfId="21288"/>
    <cellStyle name="40% - Accent5 2 2 4 2 3 2 3" xfId="54202"/>
    <cellStyle name="40% - Accent5 2 2 4 2 3 3" xfId="21289"/>
    <cellStyle name="40% - Accent5 2 2 4 2 3 4" xfId="21290"/>
    <cellStyle name="40% - Accent5 2 2 4 2 4" xfId="21291"/>
    <cellStyle name="40% - Accent5 2 2 4 2 4 2" xfId="21292"/>
    <cellStyle name="40% - Accent5 2 2 4 2 4 3" xfId="54203"/>
    <cellStyle name="40% - Accent5 2 2 4 2 5" xfId="21293"/>
    <cellStyle name="40% - Accent5 2 2 4 2 6" xfId="21294"/>
    <cellStyle name="40% - Accent5 2 2 4 3" xfId="21295"/>
    <cellStyle name="40% - Accent5 2 2 4 3 2" xfId="21296"/>
    <cellStyle name="40% - Accent5 2 2 4 3 2 2" xfId="21297"/>
    <cellStyle name="40% - Accent5 2 2 4 3 2 3" xfId="54204"/>
    <cellStyle name="40% - Accent5 2 2 4 3 3" xfId="21298"/>
    <cellStyle name="40% - Accent5 2 2 4 3 4" xfId="21299"/>
    <cellStyle name="40% - Accent5 2 2 4 4" xfId="21300"/>
    <cellStyle name="40% - Accent5 2 2 4 4 2" xfId="21301"/>
    <cellStyle name="40% - Accent5 2 2 4 4 2 2" xfId="21302"/>
    <cellStyle name="40% - Accent5 2 2 4 4 2 3" xfId="54205"/>
    <cellStyle name="40% - Accent5 2 2 4 4 3" xfId="21303"/>
    <cellStyle name="40% - Accent5 2 2 4 4 4" xfId="21304"/>
    <cellStyle name="40% - Accent5 2 2 4 5" xfId="21305"/>
    <cellStyle name="40% - Accent5 2 2 4 5 2" xfId="21306"/>
    <cellStyle name="40% - Accent5 2 2 4 5 3" xfId="54206"/>
    <cellStyle name="40% - Accent5 2 2 4 6" xfId="21307"/>
    <cellStyle name="40% - Accent5 2 2 4 7" xfId="21308"/>
    <cellStyle name="40% - Accent5 2 2 5" xfId="21309"/>
    <cellStyle name="40% - Accent5 2 2 5 2" xfId="21310"/>
    <cellStyle name="40% - Accent5 2 2 5 2 2" xfId="21311"/>
    <cellStyle name="40% - Accent5 2 2 5 2 2 2" xfId="21312"/>
    <cellStyle name="40% - Accent5 2 2 5 2 2 3" xfId="54207"/>
    <cellStyle name="40% - Accent5 2 2 5 2 3" xfId="21313"/>
    <cellStyle name="40% - Accent5 2 2 5 2 4" xfId="21314"/>
    <cellStyle name="40% - Accent5 2 2 5 3" xfId="21315"/>
    <cellStyle name="40% - Accent5 2 2 5 3 2" xfId="21316"/>
    <cellStyle name="40% - Accent5 2 2 5 3 2 2" xfId="21317"/>
    <cellStyle name="40% - Accent5 2 2 5 3 2 3" xfId="54208"/>
    <cellStyle name="40% - Accent5 2 2 5 3 3" xfId="21318"/>
    <cellStyle name="40% - Accent5 2 2 5 3 4" xfId="21319"/>
    <cellStyle name="40% - Accent5 2 2 5 4" xfId="21320"/>
    <cellStyle name="40% - Accent5 2 2 5 4 2" xfId="21321"/>
    <cellStyle name="40% - Accent5 2 2 5 4 3" xfId="54209"/>
    <cellStyle name="40% - Accent5 2 2 5 5" xfId="21322"/>
    <cellStyle name="40% - Accent5 2 2 5 6" xfId="21323"/>
    <cellStyle name="40% - Accent5 2 2 6" xfId="21324"/>
    <cellStyle name="40% - Accent5 2 2 6 2" xfId="21325"/>
    <cellStyle name="40% - Accent5 2 2 6 2 2" xfId="21326"/>
    <cellStyle name="40% - Accent5 2 2 6 2 2 2" xfId="21327"/>
    <cellStyle name="40% - Accent5 2 2 6 2 2 3" xfId="54210"/>
    <cellStyle name="40% - Accent5 2 2 6 2 3" xfId="21328"/>
    <cellStyle name="40% - Accent5 2 2 6 2 4" xfId="21329"/>
    <cellStyle name="40% - Accent5 2 2 6 3" xfId="21330"/>
    <cellStyle name="40% - Accent5 2 2 6 3 2" xfId="21331"/>
    <cellStyle name="40% - Accent5 2 2 6 3 3" xfId="54211"/>
    <cellStyle name="40% - Accent5 2 2 6 4" xfId="21332"/>
    <cellStyle name="40% - Accent5 2 2 6 5" xfId="21333"/>
    <cellStyle name="40% - Accent5 2 2 7" xfId="21334"/>
    <cellStyle name="40% - Accent5 2 2 7 2" xfId="21335"/>
    <cellStyle name="40% - Accent5 2 2 7 2 2" xfId="21336"/>
    <cellStyle name="40% - Accent5 2 2 7 2 3" xfId="54212"/>
    <cellStyle name="40% - Accent5 2 2 7 3" xfId="21337"/>
    <cellStyle name="40% - Accent5 2 2 7 4" xfId="21338"/>
    <cellStyle name="40% - Accent5 2 2 8" xfId="21339"/>
    <cellStyle name="40% - Accent5 2 2 8 2" xfId="21340"/>
    <cellStyle name="40% - Accent5 2 2 8 2 2" xfId="21341"/>
    <cellStyle name="40% - Accent5 2 2 8 2 3" xfId="54213"/>
    <cellStyle name="40% - Accent5 2 2 8 3" xfId="21342"/>
    <cellStyle name="40% - Accent5 2 2 8 4" xfId="21343"/>
    <cellStyle name="40% - Accent5 2 2 9" xfId="21344"/>
    <cellStyle name="40% - Accent5 2 2 9 2" xfId="21345"/>
    <cellStyle name="40% - Accent5 2 2 9 3" xfId="54214"/>
    <cellStyle name="40% - Accent5 2 3" xfId="21346"/>
    <cellStyle name="40% - Accent5 2 3 10" xfId="21347"/>
    <cellStyle name="40% - Accent5 2 3 11" xfId="21348"/>
    <cellStyle name="40% - Accent5 2 3 12" xfId="60530"/>
    <cellStyle name="40% - Accent5 2 3 2" xfId="21349"/>
    <cellStyle name="40% - Accent5 2 3 2 10" xfId="21350"/>
    <cellStyle name="40% - Accent5 2 3 2 2" xfId="21351"/>
    <cellStyle name="40% - Accent5 2 3 2 2 2" xfId="21352"/>
    <cellStyle name="40% - Accent5 2 3 2 2 2 2" xfId="21353"/>
    <cellStyle name="40% - Accent5 2 3 2 2 2 2 2" xfId="21354"/>
    <cellStyle name="40% - Accent5 2 3 2 2 2 2 2 2" xfId="21355"/>
    <cellStyle name="40% - Accent5 2 3 2 2 2 2 2 2 2" xfId="21356"/>
    <cellStyle name="40% - Accent5 2 3 2 2 2 2 2 2 3" xfId="54215"/>
    <cellStyle name="40% - Accent5 2 3 2 2 2 2 2 3" xfId="21357"/>
    <cellStyle name="40% - Accent5 2 3 2 2 2 2 2 4" xfId="21358"/>
    <cellStyle name="40% - Accent5 2 3 2 2 2 2 3" xfId="21359"/>
    <cellStyle name="40% - Accent5 2 3 2 2 2 2 3 2" xfId="21360"/>
    <cellStyle name="40% - Accent5 2 3 2 2 2 2 3 2 2" xfId="21361"/>
    <cellStyle name="40% - Accent5 2 3 2 2 2 2 3 2 3" xfId="54216"/>
    <cellStyle name="40% - Accent5 2 3 2 2 2 2 3 3" xfId="21362"/>
    <cellStyle name="40% - Accent5 2 3 2 2 2 2 3 4" xfId="21363"/>
    <cellStyle name="40% - Accent5 2 3 2 2 2 2 4" xfId="21364"/>
    <cellStyle name="40% - Accent5 2 3 2 2 2 2 4 2" xfId="21365"/>
    <cellStyle name="40% - Accent5 2 3 2 2 2 2 4 3" xfId="54217"/>
    <cellStyle name="40% - Accent5 2 3 2 2 2 2 5" xfId="21366"/>
    <cellStyle name="40% - Accent5 2 3 2 2 2 2 6" xfId="21367"/>
    <cellStyle name="40% - Accent5 2 3 2 2 2 3" xfId="21368"/>
    <cellStyle name="40% - Accent5 2 3 2 2 2 3 2" xfId="21369"/>
    <cellStyle name="40% - Accent5 2 3 2 2 2 3 2 2" xfId="21370"/>
    <cellStyle name="40% - Accent5 2 3 2 2 2 3 2 3" xfId="54218"/>
    <cellStyle name="40% - Accent5 2 3 2 2 2 3 3" xfId="21371"/>
    <cellStyle name="40% - Accent5 2 3 2 2 2 3 4" xfId="21372"/>
    <cellStyle name="40% - Accent5 2 3 2 2 2 4" xfId="21373"/>
    <cellStyle name="40% - Accent5 2 3 2 2 2 4 2" xfId="21374"/>
    <cellStyle name="40% - Accent5 2 3 2 2 2 4 2 2" xfId="21375"/>
    <cellStyle name="40% - Accent5 2 3 2 2 2 4 2 3" xfId="54219"/>
    <cellStyle name="40% - Accent5 2 3 2 2 2 4 3" xfId="21376"/>
    <cellStyle name="40% - Accent5 2 3 2 2 2 4 4" xfId="21377"/>
    <cellStyle name="40% - Accent5 2 3 2 2 2 5" xfId="21378"/>
    <cellStyle name="40% - Accent5 2 3 2 2 2 5 2" xfId="21379"/>
    <cellStyle name="40% - Accent5 2 3 2 2 2 5 3" xfId="54220"/>
    <cellStyle name="40% - Accent5 2 3 2 2 2 6" xfId="21380"/>
    <cellStyle name="40% - Accent5 2 3 2 2 2 7" xfId="21381"/>
    <cellStyle name="40% - Accent5 2 3 2 2 3" xfId="21382"/>
    <cellStyle name="40% - Accent5 2 3 2 2 3 2" xfId="21383"/>
    <cellStyle name="40% - Accent5 2 3 2 2 3 2 2" xfId="21384"/>
    <cellStyle name="40% - Accent5 2 3 2 2 3 2 2 2" xfId="21385"/>
    <cellStyle name="40% - Accent5 2 3 2 2 3 2 2 3" xfId="54221"/>
    <cellStyle name="40% - Accent5 2 3 2 2 3 2 3" xfId="21386"/>
    <cellStyle name="40% - Accent5 2 3 2 2 3 2 4" xfId="21387"/>
    <cellStyle name="40% - Accent5 2 3 2 2 3 3" xfId="21388"/>
    <cellStyle name="40% - Accent5 2 3 2 2 3 3 2" xfId="21389"/>
    <cellStyle name="40% - Accent5 2 3 2 2 3 3 2 2" xfId="21390"/>
    <cellStyle name="40% - Accent5 2 3 2 2 3 3 2 3" xfId="54222"/>
    <cellStyle name="40% - Accent5 2 3 2 2 3 3 3" xfId="21391"/>
    <cellStyle name="40% - Accent5 2 3 2 2 3 3 4" xfId="21392"/>
    <cellStyle name="40% - Accent5 2 3 2 2 3 4" xfId="21393"/>
    <cellStyle name="40% - Accent5 2 3 2 2 3 4 2" xfId="21394"/>
    <cellStyle name="40% - Accent5 2 3 2 2 3 4 3" xfId="54223"/>
    <cellStyle name="40% - Accent5 2 3 2 2 3 5" xfId="21395"/>
    <cellStyle name="40% - Accent5 2 3 2 2 3 6" xfId="21396"/>
    <cellStyle name="40% - Accent5 2 3 2 2 4" xfId="21397"/>
    <cellStyle name="40% - Accent5 2 3 2 2 4 2" xfId="21398"/>
    <cellStyle name="40% - Accent5 2 3 2 2 4 2 2" xfId="21399"/>
    <cellStyle name="40% - Accent5 2 3 2 2 4 2 3" xfId="54224"/>
    <cellStyle name="40% - Accent5 2 3 2 2 4 3" xfId="21400"/>
    <cellStyle name="40% - Accent5 2 3 2 2 4 4" xfId="21401"/>
    <cellStyle name="40% - Accent5 2 3 2 2 5" xfId="21402"/>
    <cellStyle name="40% - Accent5 2 3 2 2 5 2" xfId="21403"/>
    <cellStyle name="40% - Accent5 2 3 2 2 5 2 2" xfId="21404"/>
    <cellStyle name="40% - Accent5 2 3 2 2 5 2 3" xfId="54225"/>
    <cellStyle name="40% - Accent5 2 3 2 2 5 3" xfId="21405"/>
    <cellStyle name="40% - Accent5 2 3 2 2 5 4" xfId="21406"/>
    <cellStyle name="40% - Accent5 2 3 2 2 6" xfId="21407"/>
    <cellStyle name="40% - Accent5 2 3 2 2 6 2" xfId="21408"/>
    <cellStyle name="40% - Accent5 2 3 2 2 6 3" xfId="54226"/>
    <cellStyle name="40% - Accent5 2 3 2 2 7" xfId="21409"/>
    <cellStyle name="40% - Accent5 2 3 2 2 8" xfId="21410"/>
    <cellStyle name="40% - Accent5 2 3 2 3" xfId="21411"/>
    <cellStyle name="40% - Accent5 2 3 2 3 2" xfId="21412"/>
    <cellStyle name="40% - Accent5 2 3 2 3 2 2" xfId="21413"/>
    <cellStyle name="40% - Accent5 2 3 2 3 2 2 2" xfId="21414"/>
    <cellStyle name="40% - Accent5 2 3 2 3 2 2 2 2" xfId="21415"/>
    <cellStyle name="40% - Accent5 2 3 2 3 2 2 2 3" xfId="54227"/>
    <cellStyle name="40% - Accent5 2 3 2 3 2 2 3" xfId="21416"/>
    <cellStyle name="40% - Accent5 2 3 2 3 2 2 4" xfId="21417"/>
    <cellStyle name="40% - Accent5 2 3 2 3 2 3" xfId="21418"/>
    <cellStyle name="40% - Accent5 2 3 2 3 2 3 2" xfId="21419"/>
    <cellStyle name="40% - Accent5 2 3 2 3 2 3 2 2" xfId="21420"/>
    <cellStyle name="40% - Accent5 2 3 2 3 2 3 2 3" xfId="54228"/>
    <cellStyle name="40% - Accent5 2 3 2 3 2 3 3" xfId="21421"/>
    <cellStyle name="40% - Accent5 2 3 2 3 2 3 4" xfId="21422"/>
    <cellStyle name="40% - Accent5 2 3 2 3 2 4" xfId="21423"/>
    <cellStyle name="40% - Accent5 2 3 2 3 2 4 2" xfId="21424"/>
    <cellStyle name="40% - Accent5 2 3 2 3 2 4 3" xfId="54229"/>
    <cellStyle name="40% - Accent5 2 3 2 3 2 5" xfId="21425"/>
    <cellStyle name="40% - Accent5 2 3 2 3 2 6" xfId="21426"/>
    <cellStyle name="40% - Accent5 2 3 2 3 3" xfId="21427"/>
    <cellStyle name="40% - Accent5 2 3 2 3 3 2" xfId="21428"/>
    <cellStyle name="40% - Accent5 2 3 2 3 3 2 2" xfId="21429"/>
    <cellStyle name="40% - Accent5 2 3 2 3 3 2 3" xfId="54230"/>
    <cellStyle name="40% - Accent5 2 3 2 3 3 3" xfId="21430"/>
    <cellStyle name="40% - Accent5 2 3 2 3 3 4" xfId="21431"/>
    <cellStyle name="40% - Accent5 2 3 2 3 4" xfId="21432"/>
    <cellStyle name="40% - Accent5 2 3 2 3 4 2" xfId="21433"/>
    <cellStyle name="40% - Accent5 2 3 2 3 4 2 2" xfId="21434"/>
    <cellStyle name="40% - Accent5 2 3 2 3 4 2 3" xfId="54231"/>
    <cellStyle name="40% - Accent5 2 3 2 3 4 3" xfId="21435"/>
    <cellStyle name="40% - Accent5 2 3 2 3 4 4" xfId="21436"/>
    <cellStyle name="40% - Accent5 2 3 2 3 5" xfId="21437"/>
    <cellStyle name="40% - Accent5 2 3 2 3 5 2" xfId="21438"/>
    <cellStyle name="40% - Accent5 2 3 2 3 5 3" xfId="54232"/>
    <cellStyle name="40% - Accent5 2 3 2 3 6" xfId="21439"/>
    <cellStyle name="40% - Accent5 2 3 2 3 7" xfId="21440"/>
    <cellStyle name="40% - Accent5 2 3 2 4" xfId="21441"/>
    <cellStyle name="40% - Accent5 2 3 2 4 2" xfId="21442"/>
    <cellStyle name="40% - Accent5 2 3 2 4 2 2" xfId="21443"/>
    <cellStyle name="40% - Accent5 2 3 2 4 2 2 2" xfId="21444"/>
    <cellStyle name="40% - Accent5 2 3 2 4 2 2 3" xfId="54233"/>
    <cellStyle name="40% - Accent5 2 3 2 4 2 3" xfId="21445"/>
    <cellStyle name="40% - Accent5 2 3 2 4 2 4" xfId="21446"/>
    <cellStyle name="40% - Accent5 2 3 2 4 3" xfId="21447"/>
    <cellStyle name="40% - Accent5 2 3 2 4 3 2" xfId="21448"/>
    <cellStyle name="40% - Accent5 2 3 2 4 3 2 2" xfId="21449"/>
    <cellStyle name="40% - Accent5 2 3 2 4 3 2 3" xfId="54234"/>
    <cellStyle name="40% - Accent5 2 3 2 4 3 3" xfId="21450"/>
    <cellStyle name="40% - Accent5 2 3 2 4 3 4" xfId="21451"/>
    <cellStyle name="40% - Accent5 2 3 2 4 4" xfId="21452"/>
    <cellStyle name="40% - Accent5 2 3 2 4 4 2" xfId="21453"/>
    <cellStyle name="40% - Accent5 2 3 2 4 4 3" xfId="54235"/>
    <cellStyle name="40% - Accent5 2 3 2 4 5" xfId="21454"/>
    <cellStyle name="40% - Accent5 2 3 2 4 6" xfId="21455"/>
    <cellStyle name="40% - Accent5 2 3 2 5" xfId="21456"/>
    <cellStyle name="40% - Accent5 2 3 2 5 2" xfId="21457"/>
    <cellStyle name="40% - Accent5 2 3 2 5 2 2" xfId="21458"/>
    <cellStyle name="40% - Accent5 2 3 2 5 2 2 2" xfId="21459"/>
    <cellStyle name="40% - Accent5 2 3 2 5 2 2 3" xfId="54236"/>
    <cellStyle name="40% - Accent5 2 3 2 5 2 3" xfId="21460"/>
    <cellStyle name="40% - Accent5 2 3 2 5 2 4" xfId="21461"/>
    <cellStyle name="40% - Accent5 2 3 2 5 3" xfId="21462"/>
    <cellStyle name="40% - Accent5 2 3 2 5 3 2" xfId="21463"/>
    <cellStyle name="40% - Accent5 2 3 2 5 3 3" xfId="54237"/>
    <cellStyle name="40% - Accent5 2 3 2 5 4" xfId="21464"/>
    <cellStyle name="40% - Accent5 2 3 2 5 5" xfId="21465"/>
    <cellStyle name="40% - Accent5 2 3 2 6" xfId="21466"/>
    <cellStyle name="40% - Accent5 2 3 2 6 2" xfId="21467"/>
    <cellStyle name="40% - Accent5 2 3 2 6 2 2" xfId="21468"/>
    <cellStyle name="40% - Accent5 2 3 2 6 2 3" xfId="54238"/>
    <cellStyle name="40% - Accent5 2 3 2 6 3" xfId="21469"/>
    <cellStyle name="40% - Accent5 2 3 2 6 4" xfId="21470"/>
    <cellStyle name="40% - Accent5 2 3 2 7" xfId="21471"/>
    <cellStyle name="40% - Accent5 2 3 2 7 2" xfId="21472"/>
    <cellStyle name="40% - Accent5 2 3 2 7 2 2" xfId="21473"/>
    <cellStyle name="40% - Accent5 2 3 2 7 2 3" xfId="54239"/>
    <cellStyle name="40% - Accent5 2 3 2 7 3" xfId="21474"/>
    <cellStyle name="40% - Accent5 2 3 2 7 4" xfId="21475"/>
    <cellStyle name="40% - Accent5 2 3 2 8" xfId="21476"/>
    <cellStyle name="40% - Accent5 2 3 2 8 2" xfId="21477"/>
    <cellStyle name="40% - Accent5 2 3 2 8 3" xfId="54240"/>
    <cellStyle name="40% - Accent5 2 3 2 9" xfId="21478"/>
    <cellStyle name="40% - Accent5 2 3 3" xfId="21479"/>
    <cellStyle name="40% - Accent5 2 3 3 2" xfId="21480"/>
    <cellStyle name="40% - Accent5 2 3 3 2 2" xfId="21481"/>
    <cellStyle name="40% - Accent5 2 3 3 2 2 2" xfId="21482"/>
    <cellStyle name="40% - Accent5 2 3 3 2 2 2 2" xfId="21483"/>
    <cellStyle name="40% - Accent5 2 3 3 2 2 2 2 2" xfId="21484"/>
    <cellStyle name="40% - Accent5 2 3 3 2 2 2 2 3" xfId="54241"/>
    <cellStyle name="40% - Accent5 2 3 3 2 2 2 3" xfId="21485"/>
    <cellStyle name="40% - Accent5 2 3 3 2 2 2 4" xfId="21486"/>
    <cellStyle name="40% - Accent5 2 3 3 2 2 3" xfId="21487"/>
    <cellStyle name="40% - Accent5 2 3 3 2 2 3 2" xfId="21488"/>
    <cellStyle name="40% - Accent5 2 3 3 2 2 3 2 2" xfId="21489"/>
    <cellStyle name="40% - Accent5 2 3 3 2 2 3 2 3" xfId="54242"/>
    <cellStyle name="40% - Accent5 2 3 3 2 2 3 3" xfId="21490"/>
    <cellStyle name="40% - Accent5 2 3 3 2 2 3 4" xfId="21491"/>
    <cellStyle name="40% - Accent5 2 3 3 2 2 4" xfId="21492"/>
    <cellStyle name="40% - Accent5 2 3 3 2 2 4 2" xfId="21493"/>
    <cellStyle name="40% - Accent5 2 3 3 2 2 4 3" xfId="54243"/>
    <cellStyle name="40% - Accent5 2 3 3 2 2 5" xfId="21494"/>
    <cellStyle name="40% - Accent5 2 3 3 2 2 6" xfId="21495"/>
    <cellStyle name="40% - Accent5 2 3 3 2 3" xfId="21496"/>
    <cellStyle name="40% - Accent5 2 3 3 2 3 2" xfId="21497"/>
    <cellStyle name="40% - Accent5 2 3 3 2 3 2 2" xfId="21498"/>
    <cellStyle name="40% - Accent5 2 3 3 2 3 2 3" xfId="54244"/>
    <cellStyle name="40% - Accent5 2 3 3 2 3 3" xfId="21499"/>
    <cellStyle name="40% - Accent5 2 3 3 2 3 4" xfId="21500"/>
    <cellStyle name="40% - Accent5 2 3 3 2 4" xfId="21501"/>
    <cellStyle name="40% - Accent5 2 3 3 2 4 2" xfId="21502"/>
    <cellStyle name="40% - Accent5 2 3 3 2 4 2 2" xfId="21503"/>
    <cellStyle name="40% - Accent5 2 3 3 2 4 2 3" xfId="54245"/>
    <cellStyle name="40% - Accent5 2 3 3 2 4 3" xfId="21504"/>
    <cellStyle name="40% - Accent5 2 3 3 2 4 4" xfId="21505"/>
    <cellStyle name="40% - Accent5 2 3 3 2 5" xfId="21506"/>
    <cellStyle name="40% - Accent5 2 3 3 2 5 2" xfId="21507"/>
    <cellStyle name="40% - Accent5 2 3 3 2 5 3" xfId="54246"/>
    <cellStyle name="40% - Accent5 2 3 3 2 6" xfId="21508"/>
    <cellStyle name="40% - Accent5 2 3 3 2 7" xfId="21509"/>
    <cellStyle name="40% - Accent5 2 3 3 3" xfId="21510"/>
    <cellStyle name="40% - Accent5 2 3 3 3 2" xfId="21511"/>
    <cellStyle name="40% - Accent5 2 3 3 3 2 2" xfId="21512"/>
    <cellStyle name="40% - Accent5 2 3 3 3 2 2 2" xfId="21513"/>
    <cellStyle name="40% - Accent5 2 3 3 3 2 2 3" xfId="54247"/>
    <cellStyle name="40% - Accent5 2 3 3 3 2 3" xfId="21514"/>
    <cellStyle name="40% - Accent5 2 3 3 3 2 4" xfId="21515"/>
    <cellStyle name="40% - Accent5 2 3 3 3 3" xfId="21516"/>
    <cellStyle name="40% - Accent5 2 3 3 3 3 2" xfId="21517"/>
    <cellStyle name="40% - Accent5 2 3 3 3 3 2 2" xfId="21518"/>
    <cellStyle name="40% - Accent5 2 3 3 3 3 2 3" xfId="54248"/>
    <cellStyle name="40% - Accent5 2 3 3 3 3 3" xfId="21519"/>
    <cellStyle name="40% - Accent5 2 3 3 3 3 4" xfId="21520"/>
    <cellStyle name="40% - Accent5 2 3 3 3 4" xfId="21521"/>
    <cellStyle name="40% - Accent5 2 3 3 3 4 2" xfId="21522"/>
    <cellStyle name="40% - Accent5 2 3 3 3 4 3" xfId="54249"/>
    <cellStyle name="40% - Accent5 2 3 3 3 5" xfId="21523"/>
    <cellStyle name="40% - Accent5 2 3 3 3 6" xfId="21524"/>
    <cellStyle name="40% - Accent5 2 3 3 4" xfId="21525"/>
    <cellStyle name="40% - Accent5 2 3 3 4 2" xfId="21526"/>
    <cellStyle name="40% - Accent5 2 3 3 4 2 2" xfId="21527"/>
    <cellStyle name="40% - Accent5 2 3 3 4 2 3" xfId="54250"/>
    <cellStyle name="40% - Accent5 2 3 3 4 3" xfId="21528"/>
    <cellStyle name="40% - Accent5 2 3 3 4 4" xfId="21529"/>
    <cellStyle name="40% - Accent5 2 3 3 5" xfId="21530"/>
    <cellStyle name="40% - Accent5 2 3 3 5 2" xfId="21531"/>
    <cellStyle name="40% - Accent5 2 3 3 5 2 2" xfId="21532"/>
    <cellStyle name="40% - Accent5 2 3 3 5 2 3" xfId="54251"/>
    <cellStyle name="40% - Accent5 2 3 3 5 3" xfId="21533"/>
    <cellStyle name="40% - Accent5 2 3 3 5 4" xfId="21534"/>
    <cellStyle name="40% - Accent5 2 3 3 6" xfId="21535"/>
    <cellStyle name="40% - Accent5 2 3 3 6 2" xfId="21536"/>
    <cellStyle name="40% - Accent5 2 3 3 6 3" xfId="54252"/>
    <cellStyle name="40% - Accent5 2 3 3 7" xfId="21537"/>
    <cellStyle name="40% - Accent5 2 3 3 8" xfId="21538"/>
    <cellStyle name="40% - Accent5 2 3 4" xfId="21539"/>
    <cellStyle name="40% - Accent5 2 3 4 2" xfId="21540"/>
    <cellStyle name="40% - Accent5 2 3 4 2 2" xfId="21541"/>
    <cellStyle name="40% - Accent5 2 3 4 2 2 2" xfId="21542"/>
    <cellStyle name="40% - Accent5 2 3 4 2 2 2 2" xfId="21543"/>
    <cellStyle name="40% - Accent5 2 3 4 2 2 2 3" xfId="54253"/>
    <cellStyle name="40% - Accent5 2 3 4 2 2 3" xfId="21544"/>
    <cellStyle name="40% - Accent5 2 3 4 2 2 4" xfId="21545"/>
    <cellStyle name="40% - Accent5 2 3 4 2 3" xfId="21546"/>
    <cellStyle name="40% - Accent5 2 3 4 2 3 2" xfId="21547"/>
    <cellStyle name="40% - Accent5 2 3 4 2 3 2 2" xfId="21548"/>
    <cellStyle name="40% - Accent5 2 3 4 2 3 2 3" xfId="54254"/>
    <cellStyle name="40% - Accent5 2 3 4 2 3 3" xfId="21549"/>
    <cellStyle name="40% - Accent5 2 3 4 2 3 4" xfId="21550"/>
    <cellStyle name="40% - Accent5 2 3 4 2 4" xfId="21551"/>
    <cellStyle name="40% - Accent5 2 3 4 2 4 2" xfId="21552"/>
    <cellStyle name="40% - Accent5 2 3 4 2 4 3" xfId="54255"/>
    <cellStyle name="40% - Accent5 2 3 4 2 5" xfId="21553"/>
    <cellStyle name="40% - Accent5 2 3 4 2 6" xfId="21554"/>
    <cellStyle name="40% - Accent5 2 3 4 3" xfId="21555"/>
    <cellStyle name="40% - Accent5 2 3 4 3 2" xfId="21556"/>
    <cellStyle name="40% - Accent5 2 3 4 3 2 2" xfId="21557"/>
    <cellStyle name="40% - Accent5 2 3 4 3 2 3" xfId="54256"/>
    <cellStyle name="40% - Accent5 2 3 4 3 3" xfId="21558"/>
    <cellStyle name="40% - Accent5 2 3 4 3 4" xfId="21559"/>
    <cellStyle name="40% - Accent5 2 3 4 4" xfId="21560"/>
    <cellStyle name="40% - Accent5 2 3 4 4 2" xfId="21561"/>
    <cellStyle name="40% - Accent5 2 3 4 4 2 2" xfId="21562"/>
    <cellStyle name="40% - Accent5 2 3 4 4 2 3" xfId="54257"/>
    <cellStyle name="40% - Accent5 2 3 4 4 3" xfId="21563"/>
    <cellStyle name="40% - Accent5 2 3 4 4 4" xfId="21564"/>
    <cellStyle name="40% - Accent5 2 3 4 5" xfId="21565"/>
    <cellStyle name="40% - Accent5 2 3 4 5 2" xfId="21566"/>
    <cellStyle name="40% - Accent5 2 3 4 5 3" xfId="54258"/>
    <cellStyle name="40% - Accent5 2 3 4 6" xfId="21567"/>
    <cellStyle name="40% - Accent5 2 3 4 7" xfId="21568"/>
    <cellStyle name="40% - Accent5 2 3 5" xfId="21569"/>
    <cellStyle name="40% - Accent5 2 3 5 2" xfId="21570"/>
    <cellStyle name="40% - Accent5 2 3 5 2 2" xfId="21571"/>
    <cellStyle name="40% - Accent5 2 3 5 2 2 2" xfId="21572"/>
    <cellStyle name="40% - Accent5 2 3 5 2 2 3" xfId="54259"/>
    <cellStyle name="40% - Accent5 2 3 5 2 3" xfId="21573"/>
    <cellStyle name="40% - Accent5 2 3 5 2 4" xfId="21574"/>
    <cellStyle name="40% - Accent5 2 3 5 3" xfId="21575"/>
    <cellStyle name="40% - Accent5 2 3 5 3 2" xfId="21576"/>
    <cellStyle name="40% - Accent5 2 3 5 3 2 2" xfId="21577"/>
    <cellStyle name="40% - Accent5 2 3 5 3 2 3" xfId="54260"/>
    <cellStyle name="40% - Accent5 2 3 5 3 3" xfId="21578"/>
    <cellStyle name="40% - Accent5 2 3 5 3 4" xfId="21579"/>
    <cellStyle name="40% - Accent5 2 3 5 4" xfId="21580"/>
    <cellStyle name="40% - Accent5 2 3 5 4 2" xfId="21581"/>
    <cellStyle name="40% - Accent5 2 3 5 4 3" xfId="54261"/>
    <cellStyle name="40% - Accent5 2 3 5 5" xfId="21582"/>
    <cellStyle name="40% - Accent5 2 3 5 6" xfId="21583"/>
    <cellStyle name="40% - Accent5 2 3 6" xfId="21584"/>
    <cellStyle name="40% - Accent5 2 3 6 2" xfId="21585"/>
    <cellStyle name="40% - Accent5 2 3 6 2 2" xfId="21586"/>
    <cellStyle name="40% - Accent5 2 3 6 2 2 2" xfId="21587"/>
    <cellStyle name="40% - Accent5 2 3 6 2 2 3" xfId="54262"/>
    <cellStyle name="40% - Accent5 2 3 6 2 3" xfId="21588"/>
    <cellStyle name="40% - Accent5 2 3 6 2 4" xfId="21589"/>
    <cellStyle name="40% - Accent5 2 3 6 3" xfId="21590"/>
    <cellStyle name="40% - Accent5 2 3 6 3 2" xfId="21591"/>
    <cellStyle name="40% - Accent5 2 3 6 3 3" xfId="54263"/>
    <cellStyle name="40% - Accent5 2 3 6 4" xfId="21592"/>
    <cellStyle name="40% - Accent5 2 3 6 5" xfId="21593"/>
    <cellStyle name="40% - Accent5 2 3 7" xfId="21594"/>
    <cellStyle name="40% - Accent5 2 3 7 2" xfId="21595"/>
    <cellStyle name="40% - Accent5 2 3 7 2 2" xfId="21596"/>
    <cellStyle name="40% - Accent5 2 3 7 2 3" xfId="54264"/>
    <cellStyle name="40% - Accent5 2 3 7 3" xfId="21597"/>
    <cellStyle name="40% - Accent5 2 3 7 4" xfId="21598"/>
    <cellStyle name="40% - Accent5 2 3 8" xfId="21599"/>
    <cellStyle name="40% - Accent5 2 3 8 2" xfId="21600"/>
    <cellStyle name="40% - Accent5 2 3 8 2 2" xfId="21601"/>
    <cellStyle name="40% - Accent5 2 3 8 2 3" xfId="54265"/>
    <cellStyle name="40% - Accent5 2 3 8 3" xfId="21602"/>
    <cellStyle name="40% - Accent5 2 3 8 4" xfId="21603"/>
    <cellStyle name="40% - Accent5 2 3 9" xfId="21604"/>
    <cellStyle name="40% - Accent5 2 3 9 2" xfId="21605"/>
    <cellStyle name="40% - Accent5 2 3 9 3" xfId="54266"/>
    <cellStyle name="40% - Accent5 2 4" xfId="21606"/>
    <cellStyle name="40% - Accent5 2 4 10" xfId="21607"/>
    <cellStyle name="40% - Accent5 2 4 2" xfId="21608"/>
    <cellStyle name="40% - Accent5 2 4 2 2" xfId="21609"/>
    <cellStyle name="40% - Accent5 2 4 2 2 2" xfId="21610"/>
    <cellStyle name="40% - Accent5 2 4 2 2 2 2" xfId="21611"/>
    <cellStyle name="40% - Accent5 2 4 2 2 2 2 2" xfId="21612"/>
    <cellStyle name="40% - Accent5 2 4 2 2 2 2 2 2" xfId="21613"/>
    <cellStyle name="40% - Accent5 2 4 2 2 2 2 2 3" xfId="54267"/>
    <cellStyle name="40% - Accent5 2 4 2 2 2 2 3" xfId="21614"/>
    <cellStyle name="40% - Accent5 2 4 2 2 2 2 4" xfId="21615"/>
    <cellStyle name="40% - Accent5 2 4 2 2 2 3" xfId="21616"/>
    <cellStyle name="40% - Accent5 2 4 2 2 2 3 2" xfId="21617"/>
    <cellStyle name="40% - Accent5 2 4 2 2 2 3 2 2" xfId="21618"/>
    <cellStyle name="40% - Accent5 2 4 2 2 2 3 2 3" xfId="54268"/>
    <cellStyle name="40% - Accent5 2 4 2 2 2 3 3" xfId="21619"/>
    <cellStyle name="40% - Accent5 2 4 2 2 2 3 4" xfId="21620"/>
    <cellStyle name="40% - Accent5 2 4 2 2 2 4" xfId="21621"/>
    <cellStyle name="40% - Accent5 2 4 2 2 2 4 2" xfId="21622"/>
    <cellStyle name="40% - Accent5 2 4 2 2 2 4 3" xfId="54269"/>
    <cellStyle name="40% - Accent5 2 4 2 2 2 5" xfId="21623"/>
    <cellStyle name="40% - Accent5 2 4 2 2 2 6" xfId="21624"/>
    <cellStyle name="40% - Accent5 2 4 2 2 3" xfId="21625"/>
    <cellStyle name="40% - Accent5 2 4 2 2 3 2" xfId="21626"/>
    <cellStyle name="40% - Accent5 2 4 2 2 3 2 2" xfId="21627"/>
    <cellStyle name="40% - Accent5 2 4 2 2 3 2 3" xfId="54270"/>
    <cellStyle name="40% - Accent5 2 4 2 2 3 3" xfId="21628"/>
    <cellStyle name="40% - Accent5 2 4 2 2 3 4" xfId="21629"/>
    <cellStyle name="40% - Accent5 2 4 2 2 4" xfId="21630"/>
    <cellStyle name="40% - Accent5 2 4 2 2 4 2" xfId="21631"/>
    <cellStyle name="40% - Accent5 2 4 2 2 4 2 2" xfId="21632"/>
    <cellStyle name="40% - Accent5 2 4 2 2 4 2 3" xfId="54271"/>
    <cellStyle name="40% - Accent5 2 4 2 2 4 3" xfId="21633"/>
    <cellStyle name="40% - Accent5 2 4 2 2 4 4" xfId="21634"/>
    <cellStyle name="40% - Accent5 2 4 2 2 5" xfId="21635"/>
    <cellStyle name="40% - Accent5 2 4 2 2 5 2" xfId="21636"/>
    <cellStyle name="40% - Accent5 2 4 2 2 5 3" xfId="54272"/>
    <cellStyle name="40% - Accent5 2 4 2 2 6" xfId="21637"/>
    <cellStyle name="40% - Accent5 2 4 2 2 7" xfId="21638"/>
    <cellStyle name="40% - Accent5 2 4 2 3" xfId="21639"/>
    <cellStyle name="40% - Accent5 2 4 2 3 2" xfId="21640"/>
    <cellStyle name="40% - Accent5 2 4 2 3 2 2" xfId="21641"/>
    <cellStyle name="40% - Accent5 2 4 2 3 2 2 2" xfId="21642"/>
    <cellStyle name="40% - Accent5 2 4 2 3 2 2 3" xfId="54273"/>
    <cellStyle name="40% - Accent5 2 4 2 3 2 3" xfId="21643"/>
    <cellStyle name="40% - Accent5 2 4 2 3 2 4" xfId="21644"/>
    <cellStyle name="40% - Accent5 2 4 2 3 3" xfId="21645"/>
    <cellStyle name="40% - Accent5 2 4 2 3 3 2" xfId="21646"/>
    <cellStyle name="40% - Accent5 2 4 2 3 3 2 2" xfId="21647"/>
    <cellStyle name="40% - Accent5 2 4 2 3 3 2 3" xfId="54274"/>
    <cellStyle name="40% - Accent5 2 4 2 3 3 3" xfId="21648"/>
    <cellStyle name="40% - Accent5 2 4 2 3 3 4" xfId="21649"/>
    <cellStyle name="40% - Accent5 2 4 2 3 4" xfId="21650"/>
    <cellStyle name="40% - Accent5 2 4 2 3 4 2" xfId="21651"/>
    <cellStyle name="40% - Accent5 2 4 2 3 4 3" xfId="54275"/>
    <cellStyle name="40% - Accent5 2 4 2 3 5" xfId="21652"/>
    <cellStyle name="40% - Accent5 2 4 2 3 6" xfId="21653"/>
    <cellStyle name="40% - Accent5 2 4 2 4" xfId="21654"/>
    <cellStyle name="40% - Accent5 2 4 2 4 2" xfId="21655"/>
    <cellStyle name="40% - Accent5 2 4 2 4 2 2" xfId="21656"/>
    <cellStyle name="40% - Accent5 2 4 2 4 2 3" xfId="54276"/>
    <cellStyle name="40% - Accent5 2 4 2 4 3" xfId="21657"/>
    <cellStyle name="40% - Accent5 2 4 2 4 4" xfId="21658"/>
    <cellStyle name="40% - Accent5 2 4 2 5" xfId="21659"/>
    <cellStyle name="40% - Accent5 2 4 2 5 2" xfId="21660"/>
    <cellStyle name="40% - Accent5 2 4 2 5 2 2" xfId="21661"/>
    <cellStyle name="40% - Accent5 2 4 2 5 2 3" xfId="54277"/>
    <cellStyle name="40% - Accent5 2 4 2 5 3" xfId="21662"/>
    <cellStyle name="40% - Accent5 2 4 2 5 4" xfId="21663"/>
    <cellStyle name="40% - Accent5 2 4 2 6" xfId="21664"/>
    <cellStyle name="40% - Accent5 2 4 2 6 2" xfId="21665"/>
    <cellStyle name="40% - Accent5 2 4 2 6 3" xfId="54278"/>
    <cellStyle name="40% - Accent5 2 4 2 7" xfId="21666"/>
    <cellStyle name="40% - Accent5 2 4 2 8" xfId="21667"/>
    <cellStyle name="40% - Accent5 2 4 3" xfId="21668"/>
    <cellStyle name="40% - Accent5 2 4 3 2" xfId="21669"/>
    <cellStyle name="40% - Accent5 2 4 3 2 2" xfId="21670"/>
    <cellStyle name="40% - Accent5 2 4 3 2 2 2" xfId="21671"/>
    <cellStyle name="40% - Accent5 2 4 3 2 2 2 2" xfId="21672"/>
    <cellStyle name="40% - Accent5 2 4 3 2 2 2 3" xfId="54279"/>
    <cellStyle name="40% - Accent5 2 4 3 2 2 3" xfId="21673"/>
    <cellStyle name="40% - Accent5 2 4 3 2 2 4" xfId="21674"/>
    <cellStyle name="40% - Accent5 2 4 3 2 3" xfId="21675"/>
    <cellStyle name="40% - Accent5 2 4 3 2 3 2" xfId="21676"/>
    <cellStyle name="40% - Accent5 2 4 3 2 3 2 2" xfId="21677"/>
    <cellStyle name="40% - Accent5 2 4 3 2 3 2 3" xfId="54280"/>
    <cellStyle name="40% - Accent5 2 4 3 2 3 3" xfId="21678"/>
    <cellStyle name="40% - Accent5 2 4 3 2 3 4" xfId="21679"/>
    <cellStyle name="40% - Accent5 2 4 3 2 4" xfId="21680"/>
    <cellStyle name="40% - Accent5 2 4 3 2 4 2" xfId="21681"/>
    <cellStyle name="40% - Accent5 2 4 3 2 4 3" xfId="54281"/>
    <cellStyle name="40% - Accent5 2 4 3 2 5" xfId="21682"/>
    <cellStyle name="40% - Accent5 2 4 3 2 6" xfId="21683"/>
    <cellStyle name="40% - Accent5 2 4 3 3" xfId="21684"/>
    <cellStyle name="40% - Accent5 2 4 3 3 2" xfId="21685"/>
    <cellStyle name="40% - Accent5 2 4 3 3 2 2" xfId="21686"/>
    <cellStyle name="40% - Accent5 2 4 3 3 2 3" xfId="54282"/>
    <cellStyle name="40% - Accent5 2 4 3 3 3" xfId="21687"/>
    <cellStyle name="40% - Accent5 2 4 3 3 4" xfId="21688"/>
    <cellStyle name="40% - Accent5 2 4 3 4" xfId="21689"/>
    <cellStyle name="40% - Accent5 2 4 3 4 2" xfId="21690"/>
    <cellStyle name="40% - Accent5 2 4 3 4 2 2" xfId="21691"/>
    <cellStyle name="40% - Accent5 2 4 3 4 2 3" xfId="54283"/>
    <cellStyle name="40% - Accent5 2 4 3 4 3" xfId="21692"/>
    <cellStyle name="40% - Accent5 2 4 3 4 4" xfId="21693"/>
    <cellStyle name="40% - Accent5 2 4 3 5" xfId="21694"/>
    <cellStyle name="40% - Accent5 2 4 3 5 2" xfId="21695"/>
    <cellStyle name="40% - Accent5 2 4 3 5 3" xfId="54284"/>
    <cellStyle name="40% - Accent5 2 4 3 6" xfId="21696"/>
    <cellStyle name="40% - Accent5 2 4 3 7" xfId="21697"/>
    <cellStyle name="40% - Accent5 2 4 4" xfId="21698"/>
    <cellStyle name="40% - Accent5 2 4 4 2" xfId="21699"/>
    <cellStyle name="40% - Accent5 2 4 4 2 2" xfId="21700"/>
    <cellStyle name="40% - Accent5 2 4 4 2 2 2" xfId="21701"/>
    <cellStyle name="40% - Accent5 2 4 4 2 2 3" xfId="54285"/>
    <cellStyle name="40% - Accent5 2 4 4 2 3" xfId="21702"/>
    <cellStyle name="40% - Accent5 2 4 4 2 4" xfId="21703"/>
    <cellStyle name="40% - Accent5 2 4 4 3" xfId="21704"/>
    <cellStyle name="40% - Accent5 2 4 4 3 2" xfId="21705"/>
    <cellStyle name="40% - Accent5 2 4 4 3 2 2" xfId="21706"/>
    <cellStyle name="40% - Accent5 2 4 4 3 2 3" xfId="54286"/>
    <cellStyle name="40% - Accent5 2 4 4 3 3" xfId="21707"/>
    <cellStyle name="40% - Accent5 2 4 4 3 4" xfId="21708"/>
    <cellStyle name="40% - Accent5 2 4 4 4" xfId="21709"/>
    <cellStyle name="40% - Accent5 2 4 4 4 2" xfId="21710"/>
    <cellStyle name="40% - Accent5 2 4 4 4 3" xfId="54287"/>
    <cellStyle name="40% - Accent5 2 4 4 5" xfId="21711"/>
    <cellStyle name="40% - Accent5 2 4 4 6" xfId="21712"/>
    <cellStyle name="40% - Accent5 2 4 5" xfId="21713"/>
    <cellStyle name="40% - Accent5 2 4 5 2" xfId="21714"/>
    <cellStyle name="40% - Accent5 2 4 5 2 2" xfId="21715"/>
    <cellStyle name="40% - Accent5 2 4 5 2 2 2" xfId="21716"/>
    <cellStyle name="40% - Accent5 2 4 5 2 2 3" xfId="54288"/>
    <cellStyle name="40% - Accent5 2 4 5 2 3" xfId="21717"/>
    <cellStyle name="40% - Accent5 2 4 5 2 4" xfId="21718"/>
    <cellStyle name="40% - Accent5 2 4 5 3" xfId="21719"/>
    <cellStyle name="40% - Accent5 2 4 5 3 2" xfId="21720"/>
    <cellStyle name="40% - Accent5 2 4 5 3 3" xfId="54289"/>
    <cellStyle name="40% - Accent5 2 4 5 4" xfId="21721"/>
    <cellStyle name="40% - Accent5 2 4 5 5" xfId="21722"/>
    <cellStyle name="40% - Accent5 2 4 6" xfId="21723"/>
    <cellStyle name="40% - Accent5 2 4 6 2" xfId="21724"/>
    <cellStyle name="40% - Accent5 2 4 6 2 2" xfId="21725"/>
    <cellStyle name="40% - Accent5 2 4 6 2 3" xfId="54290"/>
    <cellStyle name="40% - Accent5 2 4 6 3" xfId="21726"/>
    <cellStyle name="40% - Accent5 2 4 6 4" xfId="21727"/>
    <cellStyle name="40% - Accent5 2 4 7" xfId="21728"/>
    <cellStyle name="40% - Accent5 2 4 7 2" xfId="21729"/>
    <cellStyle name="40% - Accent5 2 4 7 2 2" xfId="21730"/>
    <cellStyle name="40% - Accent5 2 4 7 2 3" xfId="54291"/>
    <cellStyle name="40% - Accent5 2 4 7 3" xfId="21731"/>
    <cellStyle name="40% - Accent5 2 4 7 4" xfId="21732"/>
    <cellStyle name="40% - Accent5 2 4 8" xfId="21733"/>
    <cellStyle name="40% - Accent5 2 4 8 2" xfId="21734"/>
    <cellStyle name="40% - Accent5 2 4 8 3" xfId="54292"/>
    <cellStyle name="40% - Accent5 2 4 9" xfId="21735"/>
    <cellStyle name="40% - Accent5 2 5" xfId="21736"/>
    <cellStyle name="40% - Accent5 2 5 10" xfId="21737"/>
    <cellStyle name="40% - Accent5 2 5 2" xfId="21738"/>
    <cellStyle name="40% - Accent5 2 5 2 2" xfId="21739"/>
    <cellStyle name="40% - Accent5 2 5 2 2 2" xfId="21740"/>
    <cellStyle name="40% - Accent5 2 5 2 2 2 2" xfId="21741"/>
    <cellStyle name="40% - Accent5 2 5 2 2 2 2 2" xfId="21742"/>
    <cellStyle name="40% - Accent5 2 5 2 2 2 2 2 2" xfId="21743"/>
    <cellStyle name="40% - Accent5 2 5 2 2 2 2 2 3" xfId="54293"/>
    <cellStyle name="40% - Accent5 2 5 2 2 2 2 3" xfId="21744"/>
    <cellStyle name="40% - Accent5 2 5 2 2 2 2 4" xfId="21745"/>
    <cellStyle name="40% - Accent5 2 5 2 2 2 3" xfId="21746"/>
    <cellStyle name="40% - Accent5 2 5 2 2 2 3 2" xfId="21747"/>
    <cellStyle name="40% - Accent5 2 5 2 2 2 3 2 2" xfId="21748"/>
    <cellStyle name="40% - Accent5 2 5 2 2 2 3 2 3" xfId="54294"/>
    <cellStyle name="40% - Accent5 2 5 2 2 2 3 3" xfId="21749"/>
    <cellStyle name="40% - Accent5 2 5 2 2 2 3 4" xfId="21750"/>
    <cellStyle name="40% - Accent5 2 5 2 2 2 4" xfId="21751"/>
    <cellStyle name="40% - Accent5 2 5 2 2 2 4 2" xfId="21752"/>
    <cellStyle name="40% - Accent5 2 5 2 2 2 4 3" xfId="54295"/>
    <cellStyle name="40% - Accent5 2 5 2 2 2 5" xfId="21753"/>
    <cellStyle name="40% - Accent5 2 5 2 2 2 6" xfId="21754"/>
    <cellStyle name="40% - Accent5 2 5 2 2 3" xfId="21755"/>
    <cellStyle name="40% - Accent5 2 5 2 2 3 2" xfId="21756"/>
    <cellStyle name="40% - Accent5 2 5 2 2 3 2 2" xfId="21757"/>
    <cellStyle name="40% - Accent5 2 5 2 2 3 2 3" xfId="54296"/>
    <cellStyle name="40% - Accent5 2 5 2 2 3 3" xfId="21758"/>
    <cellStyle name="40% - Accent5 2 5 2 2 3 4" xfId="21759"/>
    <cellStyle name="40% - Accent5 2 5 2 2 4" xfId="21760"/>
    <cellStyle name="40% - Accent5 2 5 2 2 4 2" xfId="21761"/>
    <cellStyle name="40% - Accent5 2 5 2 2 4 2 2" xfId="21762"/>
    <cellStyle name="40% - Accent5 2 5 2 2 4 2 3" xfId="54297"/>
    <cellStyle name="40% - Accent5 2 5 2 2 4 3" xfId="21763"/>
    <cellStyle name="40% - Accent5 2 5 2 2 4 4" xfId="21764"/>
    <cellStyle name="40% - Accent5 2 5 2 2 5" xfId="21765"/>
    <cellStyle name="40% - Accent5 2 5 2 2 5 2" xfId="21766"/>
    <cellStyle name="40% - Accent5 2 5 2 2 5 3" xfId="54298"/>
    <cellStyle name="40% - Accent5 2 5 2 2 6" xfId="21767"/>
    <cellStyle name="40% - Accent5 2 5 2 2 7" xfId="21768"/>
    <cellStyle name="40% - Accent5 2 5 2 3" xfId="21769"/>
    <cellStyle name="40% - Accent5 2 5 2 3 2" xfId="21770"/>
    <cellStyle name="40% - Accent5 2 5 2 3 2 2" xfId="21771"/>
    <cellStyle name="40% - Accent5 2 5 2 3 2 2 2" xfId="21772"/>
    <cellStyle name="40% - Accent5 2 5 2 3 2 2 3" xfId="54299"/>
    <cellStyle name="40% - Accent5 2 5 2 3 2 3" xfId="21773"/>
    <cellStyle name="40% - Accent5 2 5 2 3 2 4" xfId="21774"/>
    <cellStyle name="40% - Accent5 2 5 2 3 3" xfId="21775"/>
    <cellStyle name="40% - Accent5 2 5 2 3 3 2" xfId="21776"/>
    <cellStyle name="40% - Accent5 2 5 2 3 3 2 2" xfId="21777"/>
    <cellStyle name="40% - Accent5 2 5 2 3 3 2 3" xfId="54300"/>
    <cellStyle name="40% - Accent5 2 5 2 3 3 3" xfId="21778"/>
    <cellStyle name="40% - Accent5 2 5 2 3 3 4" xfId="21779"/>
    <cellStyle name="40% - Accent5 2 5 2 3 4" xfId="21780"/>
    <cellStyle name="40% - Accent5 2 5 2 3 4 2" xfId="21781"/>
    <cellStyle name="40% - Accent5 2 5 2 3 4 3" xfId="54301"/>
    <cellStyle name="40% - Accent5 2 5 2 3 5" xfId="21782"/>
    <cellStyle name="40% - Accent5 2 5 2 3 6" xfId="21783"/>
    <cellStyle name="40% - Accent5 2 5 2 4" xfId="21784"/>
    <cellStyle name="40% - Accent5 2 5 2 4 2" xfId="21785"/>
    <cellStyle name="40% - Accent5 2 5 2 4 2 2" xfId="21786"/>
    <cellStyle name="40% - Accent5 2 5 2 4 2 3" xfId="54302"/>
    <cellStyle name="40% - Accent5 2 5 2 4 3" xfId="21787"/>
    <cellStyle name="40% - Accent5 2 5 2 4 4" xfId="21788"/>
    <cellStyle name="40% - Accent5 2 5 2 5" xfId="21789"/>
    <cellStyle name="40% - Accent5 2 5 2 5 2" xfId="21790"/>
    <cellStyle name="40% - Accent5 2 5 2 5 2 2" xfId="21791"/>
    <cellStyle name="40% - Accent5 2 5 2 5 2 3" xfId="54303"/>
    <cellStyle name="40% - Accent5 2 5 2 5 3" xfId="21792"/>
    <cellStyle name="40% - Accent5 2 5 2 5 4" xfId="21793"/>
    <cellStyle name="40% - Accent5 2 5 2 6" xfId="21794"/>
    <cellStyle name="40% - Accent5 2 5 2 6 2" xfId="21795"/>
    <cellStyle name="40% - Accent5 2 5 2 6 3" xfId="54304"/>
    <cellStyle name="40% - Accent5 2 5 2 7" xfId="21796"/>
    <cellStyle name="40% - Accent5 2 5 2 8" xfId="21797"/>
    <cellStyle name="40% - Accent5 2 5 3" xfId="21798"/>
    <cellStyle name="40% - Accent5 2 5 3 2" xfId="21799"/>
    <cellStyle name="40% - Accent5 2 5 3 2 2" xfId="21800"/>
    <cellStyle name="40% - Accent5 2 5 3 2 2 2" xfId="21801"/>
    <cellStyle name="40% - Accent5 2 5 3 2 2 2 2" xfId="21802"/>
    <cellStyle name="40% - Accent5 2 5 3 2 2 2 3" xfId="54305"/>
    <cellStyle name="40% - Accent5 2 5 3 2 2 3" xfId="21803"/>
    <cellStyle name="40% - Accent5 2 5 3 2 2 4" xfId="21804"/>
    <cellStyle name="40% - Accent5 2 5 3 2 3" xfId="21805"/>
    <cellStyle name="40% - Accent5 2 5 3 2 3 2" xfId="21806"/>
    <cellStyle name="40% - Accent5 2 5 3 2 3 2 2" xfId="21807"/>
    <cellStyle name="40% - Accent5 2 5 3 2 3 2 3" xfId="54306"/>
    <cellStyle name="40% - Accent5 2 5 3 2 3 3" xfId="21808"/>
    <cellStyle name="40% - Accent5 2 5 3 2 3 4" xfId="21809"/>
    <cellStyle name="40% - Accent5 2 5 3 2 4" xfId="21810"/>
    <cellStyle name="40% - Accent5 2 5 3 2 4 2" xfId="21811"/>
    <cellStyle name="40% - Accent5 2 5 3 2 4 3" xfId="54307"/>
    <cellStyle name="40% - Accent5 2 5 3 2 5" xfId="21812"/>
    <cellStyle name="40% - Accent5 2 5 3 2 6" xfId="21813"/>
    <cellStyle name="40% - Accent5 2 5 3 3" xfId="21814"/>
    <cellStyle name="40% - Accent5 2 5 3 3 2" xfId="21815"/>
    <cellStyle name="40% - Accent5 2 5 3 3 2 2" xfId="21816"/>
    <cellStyle name="40% - Accent5 2 5 3 3 2 3" xfId="54308"/>
    <cellStyle name="40% - Accent5 2 5 3 3 3" xfId="21817"/>
    <cellStyle name="40% - Accent5 2 5 3 3 4" xfId="21818"/>
    <cellStyle name="40% - Accent5 2 5 3 4" xfId="21819"/>
    <cellStyle name="40% - Accent5 2 5 3 4 2" xfId="21820"/>
    <cellStyle name="40% - Accent5 2 5 3 4 2 2" xfId="21821"/>
    <cellStyle name="40% - Accent5 2 5 3 4 2 3" xfId="54309"/>
    <cellStyle name="40% - Accent5 2 5 3 4 3" xfId="21822"/>
    <cellStyle name="40% - Accent5 2 5 3 4 4" xfId="21823"/>
    <cellStyle name="40% - Accent5 2 5 3 5" xfId="21824"/>
    <cellStyle name="40% - Accent5 2 5 3 5 2" xfId="21825"/>
    <cellStyle name="40% - Accent5 2 5 3 5 3" xfId="54310"/>
    <cellStyle name="40% - Accent5 2 5 3 6" xfId="21826"/>
    <cellStyle name="40% - Accent5 2 5 3 7" xfId="21827"/>
    <cellStyle name="40% - Accent5 2 5 4" xfId="21828"/>
    <cellStyle name="40% - Accent5 2 5 4 2" xfId="21829"/>
    <cellStyle name="40% - Accent5 2 5 4 2 2" xfId="21830"/>
    <cellStyle name="40% - Accent5 2 5 4 2 2 2" xfId="21831"/>
    <cellStyle name="40% - Accent5 2 5 4 2 2 3" xfId="54311"/>
    <cellStyle name="40% - Accent5 2 5 4 2 3" xfId="21832"/>
    <cellStyle name="40% - Accent5 2 5 4 2 4" xfId="21833"/>
    <cellStyle name="40% - Accent5 2 5 4 3" xfId="21834"/>
    <cellStyle name="40% - Accent5 2 5 4 3 2" xfId="21835"/>
    <cellStyle name="40% - Accent5 2 5 4 3 2 2" xfId="21836"/>
    <cellStyle name="40% - Accent5 2 5 4 3 2 3" xfId="54312"/>
    <cellStyle name="40% - Accent5 2 5 4 3 3" xfId="21837"/>
    <cellStyle name="40% - Accent5 2 5 4 3 4" xfId="21838"/>
    <cellStyle name="40% - Accent5 2 5 4 4" xfId="21839"/>
    <cellStyle name="40% - Accent5 2 5 4 4 2" xfId="21840"/>
    <cellStyle name="40% - Accent5 2 5 4 4 3" xfId="54313"/>
    <cellStyle name="40% - Accent5 2 5 4 5" xfId="21841"/>
    <cellStyle name="40% - Accent5 2 5 4 6" xfId="21842"/>
    <cellStyle name="40% - Accent5 2 5 5" xfId="21843"/>
    <cellStyle name="40% - Accent5 2 5 5 2" xfId="21844"/>
    <cellStyle name="40% - Accent5 2 5 5 2 2" xfId="21845"/>
    <cellStyle name="40% - Accent5 2 5 5 2 2 2" xfId="21846"/>
    <cellStyle name="40% - Accent5 2 5 5 2 2 3" xfId="54314"/>
    <cellStyle name="40% - Accent5 2 5 5 2 3" xfId="21847"/>
    <cellStyle name="40% - Accent5 2 5 5 2 4" xfId="21848"/>
    <cellStyle name="40% - Accent5 2 5 5 3" xfId="21849"/>
    <cellStyle name="40% - Accent5 2 5 5 3 2" xfId="21850"/>
    <cellStyle name="40% - Accent5 2 5 5 3 3" xfId="54315"/>
    <cellStyle name="40% - Accent5 2 5 5 4" xfId="21851"/>
    <cellStyle name="40% - Accent5 2 5 5 5" xfId="21852"/>
    <cellStyle name="40% - Accent5 2 5 6" xfId="21853"/>
    <cellStyle name="40% - Accent5 2 5 6 2" xfId="21854"/>
    <cellStyle name="40% - Accent5 2 5 6 2 2" xfId="21855"/>
    <cellStyle name="40% - Accent5 2 5 6 2 3" xfId="54316"/>
    <cellStyle name="40% - Accent5 2 5 6 3" xfId="21856"/>
    <cellStyle name="40% - Accent5 2 5 6 4" xfId="21857"/>
    <cellStyle name="40% - Accent5 2 5 7" xfId="21858"/>
    <cellStyle name="40% - Accent5 2 5 7 2" xfId="21859"/>
    <cellStyle name="40% - Accent5 2 5 7 2 2" xfId="21860"/>
    <cellStyle name="40% - Accent5 2 5 7 2 3" xfId="54317"/>
    <cellStyle name="40% - Accent5 2 5 7 3" xfId="21861"/>
    <cellStyle name="40% - Accent5 2 5 7 4" xfId="21862"/>
    <cellStyle name="40% - Accent5 2 5 8" xfId="21863"/>
    <cellStyle name="40% - Accent5 2 5 8 2" xfId="21864"/>
    <cellStyle name="40% - Accent5 2 5 8 3" xfId="54318"/>
    <cellStyle name="40% - Accent5 2 5 9" xfId="21865"/>
    <cellStyle name="40% - Accent5 2 6" xfId="21866"/>
    <cellStyle name="40% - Accent5 2 6 10" xfId="21867"/>
    <cellStyle name="40% - Accent5 2 6 2" xfId="21868"/>
    <cellStyle name="40% - Accent5 2 6 2 2" xfId="21869"/>
    <cellStyle name="40% - Accent5 2 6 2 2 2" xfId="21870"/>
    <cellStyle name="40% - Accent5 2 6 2 2 2 2" xfId="21871"/>
    <cellStyle name="40% - Accent5 2 6 2 2 2 2 2" xfId="21872"/>
    <cellStyle name="40% - Accent5 2 6 2 2 2 2 2 2" xfId="21873"/>
    <cellStyle name="40% - Accent5 2 6 2 2 2 2 2 3" xfId="54319"/>
    <cellStyle name="40% - Accent5 2 6 2 2 2 2 3" xfId="21874"/>
    <cellStyle name="40% - Accent5 2 6 2 2 2 2 4" xfId="21875"/>
    <cellStyle name="40% - Accent5 2 6 2 2 2 3" xfId="21876"/>
    <cellStyle name="40% - Accent5 2 6 2 2 2 3 2" xfId="21877"/>
    <cellStyle name="40% - Accent5 2 6 2 2 2 3 2 2" xfId="21878"/>
    <cellStyle name="40% - Accent5 2 6 2 2 2 3 2 3" xfId="54320"/>
    <cellStyle name="40% - Accent5 2 6 2 2 2 3 3" xfId="21879"/>
    <cellStyle name="40% - Accent5 2 6 2 2 2 3 4" xfId="21880"/>
    <cellStyle name="40% - Accent5 2 6 2 2 2 4" xfId="21881"/>
    <cellStyle name="40% - Accent5 2 6 2 2 2 4 2" xfId="21882"/>
    <cellStyle name="40% - Accent5 2 6 2 2 2 4 3" xfId="54321"/>
    <cellStyle name="40% - Accent5 2 6 2 2 2 5" xfId="21883"/>
    <cellStyle name="40% - Accent5 2 6 2 2 2 6" xfId="21884"/>
    <cellStyle name="40% - Accent5 2 6 2 2 3" xfId="21885"/>
    <cellStyle name="40% - Accent5 2 6 2 2 3 2" xfId="21886"/>
    <cellStyle name="40% - Accent5 2 6 2 2 3 2 2" xfId="21887"/>
    <cellStyle name="40% - Accent5 2 6 2 2 3 2 3" xfId="54322"/>
    <cellStyle name="40% - Accent5 2 6 2 2 3 3" xfId="21888"/>
    <cellStyle name="40% - Accent5 2 6 2 2 3 4" xfId="21889"/>
    <cellStyle name="40% - Accent5 2 6 2 2 4" xfId="21890"/>
    <cellStyle name="40% - Accent5 2 6 2 2 4 2" xfId="21891"/>
    <cellStyle name="40% - Accent5 2 6 2 2 4 2 2" xfId="21892"/>
    <cellStyle name="40% - Accent5 2 6 2 2 4 2 3" xfId="54323"/>
    <cellStyle name="40% - Accent5 2 6 2 2 4 3" xfId="21893"/>
    <cellStyle name="40% - Accent5 2 6 2 2 4 4" xfId="21894"/>
    <cellStyle name="40% - Accent5 2 6 2 2 5" xfId="21895"/>
    <cellStyle name="40% - Accent5 2 6 2 2 5 2" xfId="21896"/>
    <cellStyle name="40% - Accent5 2 6 2 2 5 3" xfId="54324"/>
    <cellStyle name="40% - Accent5 2 6 2 2 6" xfId="21897"/>
    <cellStyle name="40% - Accent5 2 6 2 2 7" xfId="21898"/>
    <cellStyle name="40% - Accent5 2 6 2 3" xfId="21899"/>
    <cellStyle name="40% - Accent5 2 6 2 3 2" xfId="21900"/>
    <cellStyle name="40% - Accent5 2 6 2 3 2 2" xfId="21901"/>
    <cellStyle name="40% - Accent5 2 6 2 3 2 2 2" xfId="21902"/>
    <cellStyle name="40% - Accent5 2 6 2 3 2 2 3" xfId="54325"/>
    <cellStyle name="40% - Accent5 2 6 2 3 2 3" xfId="21903"/>
    <cellStyle name="40% - Accent5 2 6 2 3 2 4" xfId="21904"/>
    <cellStyle name="40% - Accent5 2 6 2 3 3" xfId="21905"/>
    <cellStyle name="40% - Accent5 2 6 2 3 3 2" xfId="21906"/>
    <cellStyle name="40% - Accent5 2 6 2 3 3 2 2" xfId="21907"/>
    <cellStyle name="40% - Accent5 2 6 2 3 3 2 3" xfId="54326"/>
    <cellStyle name="40% - Accent5 2 6 2 3 3 3" xfId="21908"/>
    <cellStyle name="40% - Accent5 2 6 2 3 3 4" xfId="21909"/>
    <cellStyle name="40% - Accent5 2 6 2 3 4" xfId="21910"/>
    <cellStyle name="40% - Accent5 2 6 2 3 4 2" xfId="21911"/>
    <cellStyle name="40% - Accent5 2 6 2 3 4 3" xfId="54327"/>
    <cellStyle name="40% - Accent5 2 6 2 3 5" xfId="21912"/>
    <cellStyle name="40% - Accent5 2 6 2 3 6" xfId="21913"/>
    <cellStyle name="40% - Accent5 2 6 2 4" xfId="21914"/>
    <cellStyle name="40% - Accent5 2 6 2 4 2" xfId="21915"/>
    <cellStyle name="40% - Accent5 2 6 2 4 2 2" xfId="21916"/>
    <cellStyle name="40% - Accent5 2 6 2 4 2 3" xfId="54328"/>
    <cellStyle name="40% - Accent5 2 6 2 4 3" xfId="21917"/>
    <cellStyle name="40% - Accent5 2 6 2 4 4" xfId="21918"/>
    <cellStyle name="40% - Accent5 2 6 2 5" xfId="21919"/>
    <cellStyle name="40% - Accent5 2 6 2 5 2" xfId="21920"/>
    <cellStyle name="40% - Accent5 2 6 2 5 2 2" xfId="21921"/>
    <cellStyle name="40% - Accent5 2 6 2 5 2 3" xfId="54329"/>
    <cellStyle name="40% - Accent5 2 6 2 5 3" xfId="21922"/>
    <cellStyle name="40% - Accent5 2 6 2 5 4" xfId="21923"/>
    <cellStyle name="40% - Accent5 2 6 2 6" xfId="21924"/>
    <cellStyle name="40% - Accent5 2 6 2 6 2" xfId="21925"/>
    <cellStyle name="40% - Accent5 2 6 2 6 3" xfId="54330"/>
    <cellStyle name="40% - Accent5 2 6 2 7" xfId="21926"/>
    <cellStyle name="40% - Accent5 2 6 2 8" xfId="21927"/>
    <cellStyle name="40% - Accent5 2 6 3" xfId="21928"/>
    <cellStyle name="40% - Accent5 2 6 3 2" xfId="21929"/>
    <cellStyle name="40% - Accent5 2 6 3 2 2" xfId="21930"/>
    <cellStyle name="40% - Accent5 2 6 3 2 2 2" xfId="21931"/>
    <cellStyle name="40% - Accent5 2 6 3 2 2 2 2" xfId="21932"/>
    <cellStyle name="40% - Accent5 2 6 3 2 2 2 3" xfId="54331"/>
    <cellStyle name="40% - Accent5 2 6 3 2 2 3" xfId="21933"/>
    <cellStyle name="40% - Accent5 2 6 3 2 2 4" xfId="21934"/>
    <cellStyle name="40% - Accent5 2 6 3 2 3" xfId="21935"/>
    <cellStyle name="40% - Accent5 2 6 3 2 3 2" xfId="21936"/>
    <cellStyle name="40% - Accent5 2 6 3 2 3 2 2" xfId="21937"/>
    <cellStyle name="40% - Accent5 2 6 3 2 3 2 3" xfId="54332"/>
    <cellStyle name="40% - Accent5 2 6 3 2 3 3" xfId="21938"/>
    <cellStyle name="40% - Accent5 2 6 3 2 3 4" xfId="21939"/>
    <cellStyle name="40% - Accent5 2 6 3 2 4" xfId="21940"/>
    <cellStyle name="40% - Accent5 2 6 3 2 4 2" xfId="21941"/>
    <cellStyle name="40% - Accent5 2 6 3 2 4 3" xfId="54333"/>
    <cellStyle name="40% - Accent5 2 6 3 2 5" xfId="21942"/>
    <cellStyle name="40% - Accent5 2 6 3 2 6" xfId="21943"/>
    <cellStyle name="40% - Accent5 2 6 3 3" xfId="21944"/>
    <cellStyle name="40% - Accent5 2 6 3 3 2" xfId="21945"/>
    <cellStyle name="40% - Accent5 2 6 3 3 2 2" xfId="21946"/>
    <cellStyle name="40% - Accent5 2 6 3 3 2 3" xfId="54334"/>
    <cellStyle name="40% - Accent5 2 6 3 3 3" xfId="21947"/>
    <cellStyle name="40% - Accent5 2 6 3 3 4" xfId="21948"/>
    <cellStyle name="40% - Accent5 2 6 3 4" xfId="21949"/>
    <cellStyle name="40% - Accent5 2 6 3 4 2" xfId="21950"/>
    <cellStyle name="40% - Accent5 2 6 3 4 2 2" xfId="21951"/>
    <cellStyle name="40% - Accent5 2 6 3 4 2 3" xfId="54335"/>
    <cellStyle name="40% - Accent5 2 6 3 4 3" xfId="21952"/>
    <cellStyle name="40% - Accent5 2 6 3 4 4" xfId="21953"/>
    <cellStyle name="40% - Accent5 2 6 3 5" xfId="21954"/>
    <cellStyle name="40% - Accent5 2 6 3 5 2" xfId="21955"/>
    <cellStyle name="40% - Accent5 2 6 3 5 3" xfId="54336"/>
    <cellStyle name="40% - Accent5 2 6 3 6" xfId="21956"/>
    <cellStyle name="40% - Accent5 2 6 3 7" xfId="21957"/>
    <cellStyle name="40% - Accent5 2 6 4" xfId="21958"/>
    <cellStyle name="40% - Accent5 2 6 4 2" xfId="21959"/>
    <cellStyle name="40% - Accent5 2 6 4 2 2" xfId="21960"/>
    <cellStyle name="40% - Accent5 2 6 4 2 2 2" xfId="21961"/>
    <cellStyle name="40% - Accent5 2 6 4 2 2 3" xfId="54337"/>
    <cellStyle name="40% - Accent5 2 6 4 2 3" xfId="21962"/>
    <cellStyle name="40% - Accent5 2 6 4 2 4" xfId="21963"/>
    <cellStyle name="40% - Accent5 2 6 4 3" xfId="21964"/>
    <cellStyle name="40% - Accent5 2 6 4 3 2" xfId="21965"/>
    <cellStyle name="40% - Accent5 2 6 4 3 2 2" xfId="21966"/>
    <cellStyle name="40% - Accent5 2 6 4 3 2 3" xfId="54338"/>
    <cellStyle name="40% - Accent5 2 6 4 3 3" xfId="21967"/>
    <cellStyle name="40% - Accent5 2 6 4 3 4" xfId="21968"/>
    <cellStyle name="40% - Accent5 2 6 4 4" xfId="21969"/>
    <cellStyle name="40% - Accent5 2 6 4 4 2" xfId="21970"/>
    <cellStyle name="40% - Accent5 2 6 4 4 3" xfId="54339"/>
    <cellStyle name="40% - Accent5 2 6 4 5" xfId="21971"/>
    <cellStyle name="40% - Accent5 2 6 4 6" xfId="21972"/>
    <cellStyle name="40% - Accent5 2 6 5" xfId="21973"/>
    <cellStyle name="40% - Accent5 2 6 5 2" xfId="21974"/>
    <cellStyle name="40% - Accent5 2 6 5 2 2" xfId="21975"/>
    <cellStyle name="40% - Accent5 2 6 5 2 2 2" xfId="21976"/>
    <cellStyle name="40% - Accent5 2 6 5 2 2 3" xfId="54340"/>
    <cellStyle name="40% - Accent5 2 6 5 2 3" xfId="21977"/>
    <cellStyle name="40% - Accent5 2 6 5 2 4" xfId="21978"/>
    <cellStyle name="40% - Accent5 2 6 5 3" xfId="21979"/>
    <cellStyle name="40% - Accent5 2 6 5 3 2" xfId="21980"/>
    <cellStyle name="40% - Accent5 2 6 5 3 3" xfId="54341"/>
    <cellStyle name="40% - Accent5 2 6 5 4" xfId="21981"/>
    <cellStyle name="40% - Accent5 2 6 5 5" xfId="21982"/>
    <cellStyle name="40% - Accent5 2 6 6" xfId="21983"/>
    <cellStyle name="40% - Accent5 2 6 6 2" xfId="21984"/>
    <cellStyle name="40% - Accent5 2 6 6 2 2" xfId="21985"/>
    <cellStyle name="40% - Accent5 2 6 6 2 3" xfId="54342"/>
    <cellStyle name="40% - Accent5 2 6 6 3" xfId="21986"/>
    <cellStyle name="40% - Accent5 2 6 6 4" xfId="21987"/>
    <cellStyle name="40% - Accent5 2 6 7" xfId="21988"/>
    <cellStyle name="40% - Accent5 2 6 7 2" xfId="21989"/>
    <cellStyle name="40% - Accent5 2 6 7 2 2" xfId="21990"/>
    <cellStyle name="40% - Accent5 2 6 7 2 3" xfId="54343"/>
    <cellStyle name="40% - Accent5 2 6 7 3" xfId="21991"/>
    <cellStyle name="40% - Accent5 2 6 7 4" xfId="21992"/>
    <cellStyle name="40% - Accent5 2 6 8" xfId="21993"/>
    <cellStyle name="40% - Accent5 2 6 8 2" xfId="21994"/>
    <cellStyle name="40% - Accent5 2 6 8 3" xfId="54344"/>
    <cellStyle name="40% - Accent5 2 6 9" xfId="21995"/>
    <cellStyle name="40% - Accent5 2 7" xfId="21996"/>
    <cellStyle name="40% - Accent5 2 7 2" xfId="21997"/>
    <cellStyle name="40% - Accent5 2 7 2 2" xfId="21998"/>
    <cellStyle name="40% - Accent5 2 7 2 2 2" xfId="21999"/>
    <cellStyle name="40% - Accent5 2 7 2 2 2 2" xfId="22000"/>
    <cellStyle name="40% - Accent5 2 7 2 2 2 2 2" xfId="22001"/>
    <cellStyle name="40% - Accent5 2 7 2 2 2 2 3" xfId="54345"/>
    <cellStyle name="40% - Accent5 2 7 2 2 2 3" xfId="22002"/>
    <cellStyle name="40% - Accent5 2 7 2 2 2 4" xfId="22003"/>
    <cellStyle name="40% - Accent5 2 7 2 2 3" xfId="22004"/>
    <cellStyle name="40% - Accent5 2 7 2 2 3 2" xfId="22005"/>
    <cellStyle name="40% - Accent5 2 7 2 2 3 2 2" xfId="22006"/>
    <cellStyle name="40% - Accent5 2 7 2 2 3 2 3" xfId="54346"/>
    <cellStyle name="40% - Accent5 2 7 2 2 3 3" xfId="22007"/>
    <cellStyle name="40% - Accent5 2 7 2 2 3 4" xfId="22008"/>
    <cellStyle name="40% - Accent5 2 7 2 2 4" xfId="22009"/>
    <cellStyle name="40% - Accent5 2 7 2 2 4 2" xfId="22010"/>
    <cellStyle name="40% - Accent5 2 7 2 2 4 3" xfId="54347"/>
    <cellStyle name="40% - Accent5 2 7 2 2 5" xfId="22011"/>
    <cellStyle name="40% - Accent5 2 7 2 2 6" xfId="22012"/>
    <cellStyle name="40% - Accent5 2 7 2 3" xfId="22013"/>
    <cellStyle name="40% - Accent5 2 7 2 3 2" xfId="22014"/>
    <cellStyle name="40% - Accent5 2 7 2 3 2 2" xfId="22015"/>
    <cellStyle name="40% - Accent5 2 7 2 3 2 3" xfId="54348"/>
    <cellStyle name="40% - Accent5 2 7 2 3 3" xfId="22016"/>
    <cellStyle name="40% - Accent5 2 7 2 3 4" xfId="22017"/>
    <cellStyle name="40% - Accent5 2 7 2 4" xfId="22018"/>
    <cellStyle name="40% - Accent5 2 7 2 4 2" xfId="22019"/>
    <cellStyle name="40% - Accent5 2 7 2 4 2 2" xfId="22020"/>
    <cellStyle name="40% - Accent5 2 7 2 4 2 3" xfId="54349"/>
    <cellStyle name="40% - Accent5 2 7 2 4 3" xfId="22021"/>
    <cellStyle name="40% - Accent5 2 7 2 4 4" xfId="22022"/>
    <cellStyle name="40% - Accent5 2 7 2 5" xfId="22023"/>
    <cellStyle name="40% - Accent5 2 7 2 5 2" xfId="22024"/>
    <cellStyle name="40% - Accent5 2 7 2 5 3" xfId="54350"/>
    <cellStyle name="40% - Accent5 2 7 2 6" xfId="22025"/>
    <cellStyle name="40% - Accent5 2 7 2 7" xfId="22026"/>
    <cellStyle name="40% - Accent5 2 7 3" xfId="22027"/>
    <cellStyle name="40% - Accent5 2 7 3 2" xfId="22028"/>
    <cellStyle name="40% - Accent5 2 7 3 2 2" xfId="22029"/>
    <cellStyle name="40% - Accent5 2 7 3 2 2 2" xfId="22030"/>
    <cellStyle name="40% - Accent5 2 7 3 2 2 3" xfId="54351"/>
    <cellStyle name="40% - Accent5 2 7 3 2 3" xfId="22031"/>
    <cellStyle name="40% - Accent5 2 7 3 2 4" xfId="22032"/>
    <cellStyle name="40% - Accent5 2 7 3 3" xfId="22033"/>
    <cellStyle name="40% - Accent5 2 7 3 3 2" xfId="22034"/>
    <cellStyle name="40% - Accent5 2 7 3 3 2 2" xfId="22035"/>
    <cellStyle name="40% - Accent5 2 7 3 3 2 3" xfId="54352"/>
    <cellStyle name="40% - Accent5 2 7 3 3 3" xfId="22036"/>
    <cellStyle name="40% - Accent5 2 7 3 3 4" xfId="22037"/>
    <cellStyle name="40% - Accent5 2 7 3 4" xfId="22038"/>
    <cellStyle name="40% - Accent5 2 7 3 4 2" xfId="22039"/>
    <cellStyle name="40% - Accent5 2 7 3 4 3" xfId="54353"/>
    <cellStyle name="40% - Accent5 2 7 3 5" xfId="22040"/>
    <cellStyle name="40% - Accent5 2 7 3 6" xfId="22041"/>
    <cellStyle name="40% - Accent5 2 7 4" xfId="22042"/>
    <cellStyle name="40% - Accent5 2 7 4 2" xfId="22043"/>
    <cellStyle name="40% - Accent5 2 7 4 2 2" xfId="22044"/>
    <cellStyle name="40% - Accent5 2 7 4 2 3" xfId="54354"/>
    <cellStyle name="40% - Accent5 2 7 4 3" xfId="22045"/>
    <cellStyle name="40% - Accent5 2 7 4 4" xfId="22046"/>
    <cellStyle name="40% - Accent5 2 7 5" xfId="22047"/>
    <cellStyle name="40% - Accent5 2 7 5 2" xfId="22048"/>
    <cellStyle name="40% - Accent5 2 7 5 2 2" xfId="22049"/>
    <cellStyle name="40% - Accent5 2 7 5 2 3" xfId="54355"/>
    <cellStyle name="40% - Accent5 2 7 5 3" xfId="22050"/>
    <cellStyle name="40% - Accent5 2 7 5 4" xfId="22051"/>
    <cellStyle name="40% - Accent5 2 7 6" xfId="22052"/>
    <cellStyle name="40% - Accent5 2 7 6 2" xfId="22053"/>
    <cellStyle name="40% - Accent5 2 7 6 3" xfId="54356"/>
    <cellStyle name="40% - Accent5 2 7 7" xfId="22054"/>
    <cellStyle name="40% - Accent5 2 7 8" xfId="22055"/>
    <cellStyle name="40% - Accent5 2 8" xfId="22056"/>
    <cellStyle name="40% - Accent5 2 8 2" xfId="22057"/>
    <cellStyle name="40% - Accent5 2 8 2 2" xfId="22058"/>
    <cellStyle name="40% - Accent5 2 8 2 2 2" xfId="22059"/>
    <cellStyle name="40% - Accent5 2 8 2 2 2 2" xfId="22060"/>
    <cellStyle name="40% - Accent5 2 8 2 2 2 3" xfId="54357"/>
    <cellStyle name="40% - Accent5 2 8 2 2 3" xfId="22061"/>
    <cellStyle name="40% - Accent5 2 8 2 2 4" xfId="22062"/>
    <cellStyle name="40% - Accent5 2 8 2 3" xfId="22063"/>
    <cellStyle name="40% - Accent5 2 8 2 3 2" xfId="22064"/>
    <cellStyle name="40% - Accent5 2 8 2 3 2 2" xfId="22065"/>
    <cellStyle name="40% - Accent5 2 8 2 3 2 3" xfId="54358"/>
    <cellStyle name="40% - Accent5 2 8 2 3 3" xfId="22066"/>
    <cellStyle name="40% - Accent5 2 8 2 3 4" xfId="22067"/>
    <cellStyle name="40% - Accent5 2 8 2 4" xfId="22068"/>
    <cellStyle name="40% - Accent5 2 8 2 4 2" xfId="22069"/>
    <cellStyle name="40% - Accent5 2 8 2 4 3" xfId="54359"/>
    <cellStyle name="40% - Accent5 2 8 2 5" xfId="22070"/>
    <cellStyle name="40% - Accent5 2 8 2 6" xfId="22071"/>
    <cellStyle name="40% - Accent5 2 8 3" xfId="22072"/>
    <cellStyle name="40% - Accent5 2 8 3 2" xfId="22073"/>
    <cellStyle name="40% - Accent5 2 8 3 2 2" xfId="22074"/>
    <cellStyle name="40% - Accent5 2 8 3 2 3" xfId="54360"/>
    <cellStyle name="40% - Accent5 2 8 3 3" xfId="22075"/>
    <cellStyle name="40% - Accent5 2 8 3 4" xfId="22076"/>
    <cellStyle name="40% - Accent5 2 8 4" xfId="22077"/>
    <cellStyle name="40% - Accent5 2 8 4 2" xfId="22078"/>
    <cellStyle name="40% - Accent5 2 8 4 2 2" xfId="22079"/>
    <cellStyle name="40% - Accent5 2 8 4 2 3" xfId="54361"/>
    <cellStyle name="40% - Accent5 2 8 4 3" xfId="22080"/>
    <cellStyle name="40% - Accent5 2 8 4 4" xfId="22081"/>
    <cellStyle name="40% - Accent5 2 8 5" xfId="22082"/>
    <cellStyle name="40% - Accent5 2 8 5 2" xfId="22083"/>
    <cellStyle name="40% - Accent5 2 8 5 3" xfId="54362"/>
    <cellStyle name="40% - Accent5 2 8 6" xfId="22084"/>
    <cellStyle name="40% - Accent5 2 8 7" xfId="22085"/>
    <cellStyle name="40% - Accent5 2 9" xfId="22086"/>
    <cellStyle name="40% - Accent5 2 9 2" xfId="22087"/>
    <cellStyle name="40% - Accent5 2 9 2 2" xfId="22088"/>
    <cellStyle name="40% - Accent5 2 9 2 2 2" xfId="22089"/>
    <cellStyle name="40% - Accent5 2 9 2 2 3" xfId="54363"/>
    <cellStyle name="40% - Accent5 2 9 2 3" xfId="22090"/>
    <cellStyle name="40% - Accent5 2 9 2 4" xfId="22091"/>
    <cellStyle name="40% - Accent5 2 9 3" xfId="22092"/>
    <cellStyle name="40% - Accent5 2 9 3 2" xfId="22093"/>
    <cellStyle name="40% - Accent5 2 9 3 2 2" xfId="22094"/>
    <cellStyle name="40% - Accent5 2 9 3 2 3" xfId="54364"/>
    <cellStyle name="40% - Accent5 2 9 3 3" xfId="22095"/>
    <cellStyle name="40% - Accent5 2 9 3 4" xfId="22096"/>
    <cellStyle name="40% - Accent5 2 9 4" xfId="22097"/>
    <cellStyle name="40% - Accent5 2 9 4 2" xfId="22098"/>
    <cellStyle name="40% - Accent5 2 9 4 3" xfId="54365"/>
    <cellStyle name="40% - Accent5 2 9 5" xfId="22099"/>
    <cellStyle name="40% - Accent5 2 9 6" xfId="22100"/>
    <cellStyle name="40% - Accent5 3" xfId="22101"/>
    <cellStyle name="40% - Accent5 3 10" xfId="22102"/>
    <cellStyle name="40% - Accent5 3 11" xfId="22103"/>
    <cellStyle name="40% - Accent5 3 12" xfId="60176"/>
    <cellStyle name="40% - Accent5 3 2" xfId="22104"/>
    <cellStyle name="40% - Accent5 3 2 10" xfId="22105"/>
    <cellStyle name="40% - Accent5 3 2 11" xfId="60359"/>
    <cellStyle name="40% - Accent5 3 2 2" xfId="22106"/>
    <cellStyle name="40% - Accent5 3 2 2 2" xfId="22107"/>
    <cellStyle name="40% - Accent5 3 2 2 2 2" xfId="22108"/>
    <cellStyle name="40% - Accent5 3 2 2 2 2 2" xfId="22109"/>
    <cellStyle name="40% - Accent5 3 2 2 2 2 2 2" xfId="22110"/>
    <cellStyle name="40% - Accent5 3 2 2 2 2 2 2 2" xfId="22111"/>
    <cellStyle name="40% - Accent5 3 2 2 2 2 2 2 3" xfId="54366"/>
    <cellStyle name="40% - Accent5 3 2 2 2 2 2 3" xfId="22112"/>
    <cellStyle name="40% - Accent5 3 2 2 2 2 2 4" xfId="22113"/>
    <cellStyle name="40% - Accent5 3 2 2 2 2 3" xfId="22114"/>
    <cellStyle name="40% - Accent5 3 2 2 2 2 3 2" xfId="22115"/>
    <cellStyle name="40% - Accent5 3 2 2 2 2 3 2 2" xfId="22116"/>
    <cellStyle name="40% - Accent5 3 2 2 2 2 3 2 3" xfId="54367"/>
    <cellStyle name="40% - Accent5 3 2 2 2 2 3 3" xfId="22117"/>
    <cellStyle name="40% - Accent5 3 2 2 2 2 3 4" xfId="22118"/>
    <cellStyle name="40% - Accent5 3 2 2 2 2 4" xfId="22119"/>
    <cellStyle name="40% - Accent5 3 2 2 2 2 4 2" xfId="22120"/>
    <cellStyle name="40% - Accent5 3 2 2 2 2 4 3" xfId="54368"/>
    <cellStyle name="40% - Accent5 3 2 2 2 2 5" xfId="22121"/>
    <cellStyle name="40% - Accent5 3 2 2 2 2 6" xfId="22122"/>
    <cellStyle name="40% - Accent5 3 2 2 2 3" xfId="22123"/>
    <cellStyle name="40% - Accent5 3 2 2 2 3 2" xfId="22124"/>
    <cellStyle name="40% - Accent5 3 2 2 2 3 2 2" xfId="22125"/>
    <cellStyle name="40% - Accent5 3 2 2 2 3 2 3" xfId="54369"/>
    <cellStyle name="40% - Accent5 3 2 2 2 3 3" xfId="22126"/>
    <cellStyle name="40% - Accent5 3 2 2 2 3 4" xfId="22127"/>
    <cellStyle name="40% - Accent5 3 2 2 2 4" xfId="22128"/>
    <cellStyle name="40% - Accent5 3 2 2 2 4 2" xfId="22129"/>
    <cellStyle name="40% - Accent5 3 2 2 2 4 2 2" xfId="22130"/>
    <cellStyle name="40% - Accent5 3 2 2 2 4 2 3" xfId="54370"/>
    <cellStyle name="40% - Accent5 3 2 2 2 4 3" xfId="22131"/>
    <cellStyle name="40% - Accent5 3 2 2 2 4 4" xfId="22132"/>
    <cellStyle name="40% - Accent5 3 2 2 2 5" xfId="22133"/>
    <cellStyle name="40% - Accent5 3 2 2 2 5 2" xfId="22134"/>
    <cellStyle name="40% - Accent5 3 2 2 2 5 3" xfId="54371"/>
    <cellStyle name="40% - Accent5 3 2 2 2 6" xfId="22135"/>
    <cellStyle name="40% - Accent5 3 2 2 2 7" xfId="22136"/>
    <cellStyle name="40% - Accent5 3 2 2 3" xfId="22137"/>
    <cellStyle name="40% - Accent5 3 2 2 3 2" xfId="22138"/>
    <cellStyle name="40% - Accent5 3 2 2 3 2 2" xfId="22139"/>
    <cellStyle name="40% - Accent5 3 2 2 3 2 2 2" xfId="22140"/>
    <cellStyle name="40% - Accent5 3 2 2 3 2 2 3" xfId="54372"/>
    <cellStyle name="40% - Accent5 3 2 2 3 2 3" xfId="22141"/>
    <cellStyle name="40% - Accent5 3 2 2 3 2 4" xfId="22142"/>
    <cellStyle name="40% - Accent5 3 2 2 3 3" xfId="22143"/>
    <cellStyle name="40% - Accent5 3 2 2 3 3 2" xfId="22144"/>
    <cellStyle name="40% - Accent5 3 2 2 3 3 2 2" xfId="22145"/>
    <cellStyle name="40% - Accent5 3 2 2 3 3 2 3" xfId="54373"/>
    <cellStyle name="40% - Accent5 3 2 2 3 3 3" xfId="22146"/>
    <cellStyle name="40% - Accent5 3 2 2 3 3 4" xfId="22147"/>
    <cellStyle name="40% - Accent5 3 2 2 3 4" xfId="22148"/>
    <cellStyle name="40% - Accent5 3 2 2 3 4 2" xfId="22149"/>
    <cellStyle name="40% - Accent5 3 2 2 3 4 3" xfId="54374"/>
    <cellStyle name="40% - Accent5 3 2 2 3 5" xfId="22150"/>
    <cellStyle name="40% - Accent5 3 2 2 3 6" xfId="22151"/>
    <cellStyle name="40% - Accent5 3 2 2 4" xfId="22152"/>
    <cellStyle name="40% - Accent5 3 2 2 4 2" xfId="22153"/>
    <cellStyle name="40% - Accent5 3 2 2 4 2 2" xfId="22154"/>
    <cellStyle name="40% - Accent5 3 2 2 4 2 3" xfId="54375"/>
    <cellStyle name="40% - Accent5 3 2 2 4 3" xfId="22155"/>
    <cellStyle name="40% - Accent5 3 2 2 4 4" xfId="22156"/>
    <cellStyle name="40% - Accent5 3 2 2 5" xfId="22157"/>
    <cellStyle name="40% - Accent5 3 2 2 5 2" xfId="22158"/>
    <cellStyle name="40% - Accent5 3 2 2 5 2 2" xfId="22159"/>
    <cellStyle name="40% - Accent5 3 2 2 5 2 3" xfId="54376"/>
    <cellStyle name="40% - Accent5 3 2 2 5 3" xfId="22160"/>
    <cellStyle name="40% - Accent5 3 2 2 5 4" xfId="22161"/>
    <cellStyle name="40% - Accent5 3 2 2 6" xfId="22162"/>
    <cellStyle name="40% - Accent5 3 2 2 6 2" xfId="22163"/>
    <cellStyle name="40% - Accent5 3 2 2 6 3" xfId="54377"/>
    <cellStyle name="40% - Accent5 3 2 2 7" xfId="22164"/>
    <cellStyle name="40% - Accent5 3 2 2 8" xfId="22165"/>
    <cellStyle name="40% - Accent5 3 2 2 9" xfId="60727"/>
    <cellStyle name="40% - Accent5 3 2 3" xfId="22166"/>
    <cellStyle name="40% - Accent5 3 2 3 2" xfId="22167"/>
    <cellStyle name="40% - Accent5 3 2 3 2 2" xfId="22168"/>
    <cellStyle name="40% - Accent5 3 2 3 2 2 2" xfId="22169"/>
    <cellStyle name="40% - Accent5 3 2 3 2 2 2 2" xfId="22170"/>
    <cellStyle name="40% - Accent5 3 2 3 2 2 2 3" xfId="54378"/>
    <cellStyle name="40% - Accent5 3 2 3 2 2 3" xfId="22171"/>
    <cellStyle name="40% - Accent5 3 2 3 2 2 4" xfId="22172"/>
    <cellStyle name="40% - Accent5 3 2 3 2 3" xfId="22173"/>
    <cellStyle name="40% - Accent5 3 2 3 2 3 2" xfId="22174"/>
    <cellStyle name="40% - Accent5 3 2 3 2 3 2 2" xfId="22175"/>
    <cellStyle name="40% - Accent5 3 2 3 2 3 2 3" xfId="54379"/>
    <cellStyle name="40% - Accent5 3 2 3 2 3 3" xfId="22176"/>
    <cellStyle name="40% - Accent5 3 2 3 2 3 4" xfId="22177"/>
    <cellStyle name="40% - Accent5 3 2 3 2 4" xfId="22178"/>
    <cellStyle name="40% - Accent5 3 2 3 2 4 2" xfId="22179"/>
    <cellStyle name="40% - Accent5 3 2 3 2 4 3" xfId="54380"/>
    <cellStyle name="40% - Accent5 3 2 3 2 5" xfId="22180"/>
    <cellStyle name="40% - Accent5 3 2 3 2 6" xfId="22181"/>
    <cellStyle name="40% - Accent5 3 2 3 3" xfId="22182"/>
    <cellStyle name="40% - Accent5 3 2 3 3 2" xfId="22183"/>
    <cellStyle name="40% - Accent5 3 2 3 3 2 2" xfId="22184"/>
    <cellStyle name="40% - Accent5 3 2 3 3 2 3" xfId="54381"/>
    <cellStyle name="40% - Accent5 3 2 3 3 3" xfId="22185"/>
    <cellStyle name="40% - Accent5 3 2 3 3 4" xfId="22186"/>
    <cellStyle name="40% - Accent5 3 2 3 4" xfId="22187"/>
    <cellStyle name="40% - Accent5 3 2 3 4 2" xfId="22188"/>
    <cellStyle name="40% - Accent5 3 2 3 4 2 2" xfId="22189"/>
    <cellStyle name="40% - Accent5 3 2 3 4 2 3" xfId="54382"/>
    <cellStyle name="40% - Accent5 3 2 3 4 3" xfId="22190"/>
    <cellStyle name="40% - Accent5 3 2 3 4 4" xfId="22191"/>
    <cellStyle name="40% - Accent5 3 2 3 5" xfId="22192"/>
    <cellStyle name="40% - Accent5 3 2 3 5 2" xfId="22193"/>
    <cellStyle name="40% - Accent5 3 2 3 5 3" xfId="54383"/>
    <cellStyle name="40% - Accent5 3 2 3 6" xfId="22194"/>
    <cellStyle name="40% - Accent5 3 2 3 7" xfId="22195"/>
    <cellStyle name="40% - Accent5 3 2 4" xfId="22196"/>
    <cellStyle name="40% - Accent5 3 2 4 2" xfId="22197"/>
    <cellStyle name="40% - Accent5 3 2 4 2 2" xfId="22198"/>
    <cellStyle name="40% - Accent5 3 2 4 2 2 2" xfId="22199"/>
    <cellStyle name="40% - Accent5 3 2 4 2 2 3" xfId="54384"/>
    <cellStyle name="40% - Accent5 3 2 4 2 3" xfId="22200"/>
    <cellStyle name="40% - Accent5 3 2 4 2 4" xfId="22201"/>
    <cellStyle name="40% - Accent5 3 2 4 3" xfId="22202"/>
    <cellStyle name="40% - Accent5 3 2 4 3 2" xfId="22203"/>
    <cellStyle name="40% - Accent5 3 2 4 3 2 2" xfId="22204"/>
    <cellStyle name="40% - Accent5 3 2 4 3 2 3" xfId="54385"/>
    <cellStyle name="40% - Accent5 3 2 4 3 3" xfId="22205"/>
    <cellStyle name="40% - Accent5 3 2 4 3 4" xfId="22206"/>
    <cellStyle name="40% - Accent5 3 2 4 4" xfId="22207"/>
    <cellStyle name="40% - Accent5 3 2 4 4 2" xfId="22208"/>
    <cellStyle name="40% - Accent5 3 2 4 4 3" xfId="54386"/>
    <cellStyle name="40% - Accent5 3 2 4 5" xfId="22209"/>
    <cellStyle name="40% - Accent5 3 2 4 6" xfId="22210"/>
    <cellStyle name="40% - Accent5 3 2 5" xfId="22211"/>
    <cellStyle name="40% - Accent5 3 2 5 2" xfId="22212"/>
    <cellStyle name="40% - Accent5 3 2 5 2 2" xfId="22213"/>
    <cellStyle name="40% - Accent5 3 2 5 2 2 2" xfId="22214"/>
    <cellStyle name="40% - Accent5 3 2 5 2 2 3" xfId="54387"/>
    <cellStyle name="40% - Accent5 3 2 5 2 3" xfId="22215"/>
    <cellStyle name="40% - Accent5 3 2 5 2 4" xfId="22216"/>
    <cellStyle name="40% - Accent5 3 2 5 3" xfId="22217"/>
    <cellStyle name="40% - Accent5 3 2 5 3 2" xfId="22218"/>
    <cellStyle name="40% - Accent5 3 2 5 3 3" xfId="54388"/>
    <cellStyle name="40% - Accent5 3 2 5 4" xfId="22219"/>
    <cellStyle name="40% - Accent5 3 2 5 5" xfId="22220"/>
    <cellStyle name="40% - Accent5 3 2 6" xfId="22221"/>
    <cellStyle name="40% - Accent5 3 2 6 2" xfId="22222"/>
    <cellStyle name="40% - Accent5 3 2 6 2 2" xfId="22223"/>
    <cellStyle name="40% - Accent5 3 2 6 2 3" xfId="54389"/>
    <cellStyle name="40% - Accent5 3 2 6 3" xfId="22224"/>
    <cellStyle name="40% - Accent5 3 2 6 4" xfId="22225"/>
    <cellStyle name="40% - Accent5 3 2 7" xfId="22226"/>
    <cellStyle name="40% - Accent5 3 2 7 2" xfId="22227"/>
    <cellStyle name="40% - Accent5 3 2 7 2 2" xfId="22228"/>
    <cellStyle name="40% - Accent5 3 2 7 2 3" xfId="54390"/>
    <cellStyle name="40% - Accent5 3 2 7 3" xfId="22229"/>
    <cellStyle name="40% - Accent5 3 2 7 4" xfId="22230"/>
    <cellStyle name="40% - Accent5 3 2 8" xfId="22231"/>
    <cellStyle name="40% - Accent5 3 2 8 2" xfId="22232"/>
    <cellStyle name="40% - Accent5 3 2 8 3" xfId="54391"/>
    <cellStyle name="40% - Accent5 3 2 9" xfId="22233"/>
    <cellStyle name="40% - Accent5 3 3" xfId="22234"/>
    <cellStyle name="40% - Accent5 3 3 10" xfId="60544"/>
    <cellStyle name="40% - Accent5 3 3 2" xfId="22235"/>
    <cellStyle name="40% - Accent5 3 3 2 2" xfId="22236"/>
    <cellStyle name="40% - Accent5 3 3 2 2 2" xfId="22237"/>
    <cellStyle name="40% - Accent5 3 3 2 2 2 2" xfId="22238"/>
    <cellStyle name="40% - Accent5 3 3 2 2 2 2 2" xfId="22239"/>
    <cellStyle name="40% - Accent5 3 3 2 2 2 2 3" xfId="54392"/>
    <cellStyle name="40% - Accent5 3 3 2 2 2 3" xfId="22240"/>
    <cellStyle name="40% - Accent5 3 3 2 2 2 4" xfId="22241"/>
    <cellStyle name="40% - Accent5 3 3 2 2 3" xfId="22242"/>
    <cellStyle name="40% - Accent5 3 3 2 2 3 2" xfId="22243"/>
    <cellStyle name="40% - Accent5 3 3 2 2 3 2 2" xfId="22244"/>
    <cellStyle name="40% - Accent5 3 3 2 2 3 2 3" xfId="54393"/>
    <cellStyle name="40% - Accent5 3 3 2 2 3 3" xfId="22245"/>
    <cellStyle name="40% - Accent5 3 3 2 2 3 4" xfId="22246"/>
    <cellStyle name="40% - Accent5 3 3 2 2 4" xfId="22247"/>
    <cellStyle name="40% - Accent5 3 3 2 2 4 2" xfId="22248"/>
    <cellStyle name="40% - Accent5 3 3 2 2 4 3" xfId="54394"/>
    <cellStyle name="40% - Accent5 3 3 2 2 5" xfId="22249"/>
    <cellStyle name="40% - Accent5 3 3 2 2 6" xfId="22250"/>
    <cellStyle name="40% - Accent5 3 3 2 3" xfId="22251"/>
    <cellStyle name="40% - Accent5 3 3 2 3 2" xfId="22252"/>
    <cellStyle name="40% - Accent5 3 3 2 3 2 2" xfId="22253"/>
    <cellStyle name="40% - Accent5 3 3 2 3 2 3" xfId="54395"/>
    <cellStyle name="40% - Accent5 3 3 2 3 3" xfId="22254"/>
    <cellStyle name="40% - Accent5 3 3 2 3 4" xfId="22255"/>
    <cellStyle name="40% - Accent5 3 3 2 4" xfId="22256"/>
    <cellStyle name="40% - Accent5 3 3 2 4 2" xfId="22257"/>
    <cellStyle name="40% - Accent5 3 3 2 4 2 2" xfId="22258"/>
    <cellStyle name="40% - Accent5 3 3 2 4 2 3" xfId="54396"/>
    <cellStyle name="40% - Accent5 3 3 2 4 3" xfId="22259"/>
    <cellStyle name="40% - Accent5 3 3 2 4 4" xfId="22260"/>
    <cellStyle name="40% - Accent5 3 3 2 5" xfId="22261"/>
    <cellStyle name="40% - Accent5 3 3 2 5 2" xfId="22262"/>
    <cellStyle name="40% - Accent5 3 3 2 5 3" xfId="54397"/>
    <cellStyle name="40% - Accent5 3 3 2 6" xfId="22263"/>
    <cellStyle name="40% - Accent5 3 3 2 7" xfId="22264"/>
    <cellStyle name="40% - Accent5 3 3 3" xfId="22265"/>
    <cellStyle name="40% - Accent5 3 3 3 2" xfId="22266"/>
    <cellStyle name="40% - Accent5 3 3 3 2 2" xfId="22267"/>
    <cellStyle name="40% - Accent5 3 3 3 2 2 2" xfId="22268"/>
    <cellStyle name="40% - Accent5 3 3 3 2 2 3" xfId="54398"/>
    <cellStyle name="40% - Accent5 3 3 3 2 3" xfId="22269"/>
    <cellStyle name="40% - Accent5 3 3 3 2 4" xfId="22270"/>
    <cellStyle name="40% - Accent5 3 3 3 3" xfId="22271"/>
    <cellStyle name="40% - Accent5 3 3 3 3 2" xfId="22272"/>
    <cellStyle name="40% - Accent5 3 3 3 3 2 2" xfId="22273"/>
    <cellStyle name="40% - Accent5 3 3 3 3 2 3" xfId="54399"/>
    <cellStyle name="40% - Accent5 3 3 3 3 3" xfId="22274"/>
    <cellStyle name="40% - Accent5 3 3 3 3 4" xfId="22275"/>
    <cellStyle name="40% - Accent5 3 3 3 4" xfId="22276"/>
    <cellStyle name="40% - Accent5 3 3 3 4 2" xfId="22277"/>
    <cellStyle name="40% - Accent5 3 3 3 4 3" xfId="54400"/>
    <cellStyle name="40% - Accent5 3 3 3 5" xfId="22278"/>
    <cellStyle name="40% - Accent5 3 3 3 6" xfId="22279"/>
    <cellStyle name="40% - Accent5 3 3 4" xfId="22280"/>
    <cellStyle name="40% - Accent5 3 3 4 2" xfId="22281"/>
    <cellStyle name="40% - Accent5 3 3 4 2 2" xfId="22282"/>
    <cellStyle name="40% - Accent5 3 3 4 2 2 2" xfId="22283"/>
    <cellStyle name="40% - Accent5 3 3 4 2 2 3" xfId="54401"/>
    <cellStyle name="40% - Accent5 3 3 4 2 3" xfId="22284"/>
    <cellStyle name="40% - Accent5 3 3 4 2 4" xfId="22285"/>
    <cellStyle name="40% - Accent5 3 3 4 3" xfId="22286"/>
    <cellStyle name="40% - Accent5 3 3 4 3 2" xfId="22287"/>
    <cellStyle name="40% - Accent5 3 3 4 3 3" xfId="54402"/>
    <cellStyle name="40% - Accent5 3 3 4 4" xfId="22288"/>
    <cellStyle name="40% - Accent5 3 3 4 5" xfId="22289"/>
    <cellStyle name="40% - Accent5 3 3 5" xfId="22290"/>
    <cellStyle name="40% - Accent5 3 3 5 2" xfId="22291"/>
    <cellStyle name="40% - Accent5 3 3 5 2 2" xfId="22292"/>
    <cellStyle name="40% - Accent5 3 3 5 2 3" xfId="54403"/>
    <cellStyle name="40% - Accent5 3 3 5 3" xfId="22293"/>
    <cellStyle name="40% - Accent5 3 3 5 4" xfId="22294"/>
    <cellStyle name="40% - Accent5 3 3 6" xfId="22295"/>
    <cellStyle name="40% - Accent5 3 3 6 2" xfId="22296"/>
    <cellStyle name="40% - Accent5 3 3 6 2 2" xfId="22297"/>
    <cellStyle name="40% - Accent5 3 3 6 2 3" xfId="54404"/>
    <cellStyle name="40% - Accent5 3 3 6 3" xfId="22298"/>
    <cellStyle name="40% - Accent5 3 3 6 4" xfId="22299"/>
    <cellStyle name="40% - Accent5 3 3 7" xfId="22300"/>
    <cellStyle name="40% - Accent5 3 3 7 2" xfId="22301"/>
    <cellStyle name="40% - Accent5 3 3 7 3" xfId="54405"/>
    <cellStyle name="40% - Accent5 3 3 8" xfId="22302"/>
    <cellStyle name="40% - Accent5 3 3 9" xfId="22303"/>
    <cellStyle name="40% - Accent5 3 4" xfId="22304"/>
    <cellStyle name="40% - Accent5 3 4 2" xfId="22305"/>
    <cellStyle name="40% - Accent5 3 4 2 2" xfId="22306"/>
    <cellStyle name="40% - Accent5 3 4 2 2 2" xfId="22307"/>
    <cellStyle name="40% - Accent5 3 4 2 2 2 2" xfId="22308"/>
    <cellStyle name="40% - Accent5 3 4 2 2 2 3" xfId="54406"/>
    <cellStyle name="40% - Accent5 3 4 2 2 3" xfId="22309"/>
    <cellStyle name="40% - Accent5 3 4 2 2 4" xfId="22310"/>
    <cellStyle name="40% - Accent5 3 4 2 3" xfId="22311"/>
    <cellStyle name="40% - Accent5 3 4 2 3 2" xfId="22312"/>
    <cellStyle name="40% - Accent5 3 4 2 3 2 2" xfId="22313"/>
    <cellStyle name="40% - Accent5 3 4 2 3 2 3" xfId="54407"/>
    <cellStyle name="40% - Accent5 3 4 2 3 3" xfId="22314"/>
    <cellStyle name="40% - Accent5 3 4 2 3 4" xfId="22315"/>
    <cellStyle name="40% - Accent5 3 4 2 4" xfId="22316"/>
    <cellStyle name="40% - Accent5 3 4 2 4 2" xfId="22317"/>
    <cellStyle name="40% - Accent5 3 4 2 4 3" xfId="54408"/>
    <cellStyle name="40% - Accent5 3 4 2 5" xfId="22318"/>
    <cellStyle name="40% - Accent5 3 4 2 6" xfId="22319"/>
    <cellStyle name="40% - Accent5 3 4 3" xfId="22320"/>
    <cellStyle name="40% - Accent5 3 4 3 2" xfId="22321"/>
    <cellStyle name="40% - Accent5 3 4 3 2 2" xfId="22322"/>
    <cellStyle name="40% - Accent5 3 4 3 2 3" xfId="54409"/>
    <cellStyle name="40% - Accent5 3 4 3 3" xfId="22323"/>
    <cellStyle name="40% - Accent5 3 4 3 4" xfId="22324"/>
    <cellStyle name="40% - Accent5 3 4 4" xfId="22325"/>
    <cellStyle name="40% - Accent5 3 4 4 2" xfId="22326"/>
    <cellStyle name="40% - Accent5 3 4 4 2 2" xfId="22327"/>
    <cellStyle name="40% - Accent5 3 4 4 2 3" xfId="54410"/>
    <cellStyle name="40% - Accent5 3 4 4 3" xfId="22328"/>
    <cellStyle name="40% - Accent5 3 4 4 4" xfId="22329"/>
    <cellStyle name="40% - Accent5 3 4 5" xfId="22330"/>
    <cellStyle name="40% - Accent5 3 4 5 2" xfId="22331"/>
    <cellStyle name="40% - Accent5 3 4 5 3" xfId="54411"/>
    <cellStyle name="40% - Accent5 3 4 6" xfId="22332"/>
    <cellStyle name="40% - Accent5 3 4 7" xfId="22333"/>
    <cellStyle name="40% - Accent5 3 5" xfId="22334"/>
    <cellStyle name="40% - Accent5 3 5 2" xfId="22335"/>
    <cellStyle name="40% - Accent5 3 5 2 2" xfId="22336"/>
    <cellStyle name="40% - Accent5 3 5 2 2 2" xfId="22337"/>
    <cellStyle name="40% - Accent5 3 5 2 2 3" xfId="54412"/>
    <cellStyle name="40% - Accent5 3 5 2 3" xfId="22338"/>
    <cellStyle name="40% - Accent5 3 5 2 4" xfId="22339"/>
    <cellStyle name="40% - Accent5 3 5 3" xfId="22340"/>
    <cellStyle name="40% - Accent5 3 5 3 2" xfId="22341"/>
    <cellStyle name="40% - Accent5 3 5 3 2 2" xfId="22342"/>
    <cellStyle name="40% - Accent5 3 5 3 2 3" xfId="54413"/>
    <cellStyle name="40% - Accent5 3 5 3 3" xfId="22343"/>
    <cellStyle name="40% - Accent5 3 5 3 4" xfId="22344"/>
    <cellStyle name="40% - Accent5 3 5 4" xfId="22345"/>
    <cellStyle name="40% - Accent5 3 5 4 2" xfId="22346"/>
    <cellStyle name="40% - Accent5 3 5 4 3" xfId="54414"/>
    <cellStyle name="40% - Accent5 3 5 5" xfId="22347"/>
    <cellStyle name="40% - Accent5 3 5 6" xfId="22348"/>
    <cellStyle name="40% - Accent5 3 6" xfId="22349"/>
    <cellStyle name="40% - Accent5 3 6 2" xfId="22350"/>
    <cellStyle name="40% - Accent5 3 6 2 2" xfId="22351"/>
    <cellStyle name="40% - Accent5 3 6 2 2 2" xfId="22352"/>
    <cellStyle name="40% - Accent5 3 6 2 2 3" xfId="54415"/>
    <cellStyle name="40% - Accent5 3 6 2 3" xfId="22353"/>
    <cellStyle name="40% - Accent5 3 6 2 4" xfId="22354"/>
    <cellStyle name="40% - Accent5 3 6 3" xfId="22355"/>
    <cellStyle name="40% - Accent5 3 6 3 2" xfId="22356"/>
    <cellStyle name="40% - Accent5 3 6 3 3" xfId="54416"/>
    <cellStyle name="40% - Accent5 3 6 4" xfId="22357"/>
    <cellStyle name="40% - Accent5 3 6 5" xfId="22358"/>
    <cellStyle name="40% - Accent5 3 7" xfId="22359"/>
    <cellStyle name="40% - Accent5 3 7 2" xfId="22360"/>
    <cellStyle name="40% - Accent5 3 7 2 2" xfId="22361"/>
    <cellStyle name="40% - Accent5 3 7 2 3" xfId="54417"/>
    <cellStyle name="40% - Accent5 3 7 3" xfId="22362"/>
    <cellStyle name="40% - Accent5 3 7 4" xfId="22363"/>
    <cellStyle name="40% - Accent5 3 8" xfId="22364"/>
    <cellStyle name="40% - Accent5 3 8 2" xfId="22365"/>
    <cellStyle name="40% - Accent5 3 8 2 2" xfId="22366"/>
    <cellStyle name="40% - Accent5 3 8 2 3" xfId="54418"/>
    <cellStyle name="40% - Accent5 3 8 3" xfId="22367"/>
    <cellStyle name="40% - Accent5 3 8 4" xfId="22368"/>
    <cellStyle name="40% - Accent5 3 9" xfId="22369"/>
    <cellStyle name="40% - Accent5 3 9 2" xfId="22370"/>
    <cellStyle name="40% - Accent5 3 9 3" xfId="54419"/>
    <cellStyle name="40% - Accent5 4" xfId="22371"/>
    <cellStyle name="40% - Accent5 4 10" xfId="22372"/>
    <cellStyle name="40% - Accent5 4 11" xfId="22373"/>
    <cellStyle name="40% - Accent5 4 12" xfId="60190"/>
    <cellStyle name="40% - Accent5 4 2" xfId="22374"/>
    <cellStyle name="40% - Accent5 4 2 10" xfId="22375"/>
    <cellStyle name="40% - Accent5 4 2 11" xfId="60373"/>
    <cellStyle name="40% - Accent5 4 2 2" xfId="22376"/>
    <cellStyle name="40% - Accent5 4 2 2 2" xfId="22377"/>
    <cellStyle name="40% - Accent5 4 2 2 2 2" xfId="22378"/>
    <cellStyle name="40% - Accent5 4 2 2 2 2 2" xfId="22379"/>
    <cellStyle name="40% - Accent5 4 2 2 2 2 2 2" xfId="22380"/>
    <cellStyle name="40% - Accent5 4 2 2 2 2 2 2 2" xfId="22381"/>
    <cellStyle name="40% - Accent5 4 2 2 2 2 2 2 3" xfId="54420"/>
    <cellStyle name="40% - Accent5 4 2 2 2 2 2 3" xfId="22382"/>
    <cellStyle name="40% - Accent5 4 2 2 2 2 2 4" xfId="22383"/>
    <cellStyle name="40% - Accent5 4 2 2 2 2 3" xfId="22384"/>
    <cellStyle name="40% - Accent5 4 2 2 2 2 3 2" xfId="22385"/>
    <cellStyle name="40% - Accent5 4 2 2 2 2 3 2 2" xfId="22386"/>
    <cellStyle name="40% - Accent5 4 2 2 2 2 3 2 3" xfId="54421"/>
    <cellStyle name="40% - Accent5 4 2 2 2 2 3 3" xfId="22387"/>
    <cellStyle name="40% - Accent5 4 2 2 2 2 3 4" xfId="22388"/>
    <cellStyle name="40% - Accent5 4 2 2 2 2 4" xfId="22389"/>
    <cellStyle name="40% - Accent5 4 2 2 2 2 4 2" xfId="22390"/>
    <cellStyle name="40% - Accent5 4 2 2 2 2 4 3" xfId="54422"/>
    <cellStyle name="40% - Accent5 4 2 2 2 2 5" xfId="22391"/>
    <cellStyle name="40% - Accent5 4 2 2 2 2 6" xfId="22392"/>
    <cellStyle name="40% - Accent5 4 2 2 2 3" xfId="22393"/>
    <cellStyle name="40% - Accent5 4 2 2 2 3 2" xfId="22394"/>
    <cellStyle name="40% - Accent5 4 2 2 2 3 2 2" xfId="22395"/>
    <cellStyle name="40% - Accent5 4 2 2 2 3 2 3" xfId="54423"/>
    <cellStyle name="40% - Accent5 4 2 2 2 3 3" xfId="22396"/>
    <cellStyle name="40% - Accent5 4 2 2 2 3 4" xfId="22397"/>
    <cellStyle name="40% - Accent5 4 2 2 2 4" xfId="22398"/>
    <cellStyle name="40% - Accent5 4 2 2 2 4 2" xfId="22399"/>
    <cellStyle name="40% - Accent5 4 2 2 2 4 2 2" xfId="22400"/>
    <cellStyle name="40% - Accent5 4 2 2 2 4 2 3" xfId="54424"/>
    <cellStyle name="40% - Accent5 4 2 2 2 4 3" xfId="22401"/>
    <cellStyle name="40% - Accent5 4 2 2 2 4 4" xfId="22402"/>
    <cellStyle name="40% - Accent5 4 2 2 2 5" xfId="22403"/>
    <cellStyle name="40% - Accent5 4 2 2 2 5 2" xfId="22404"/>
    <cellStyle name="40% - Accent5 4 2 2 2 5 3" xfId="54425"/>
    <cellStyle name="40% - Accent5 4 2 2 2 6" xfId="22405"/>
    <cellStyle name="40% - Accent5 4 2 2 2 7" xfId="22406"/>
    <cellStyle name="40% - Accent5 4 2 2 3" xfId="22407"/>
    <cellStyle name="40% - Accent5 4 2 2 3 2" xfId="22408"/>
    <cellStyle name="40% - Accent5 4 2 2 3 2 2" xfId="22409"/>
    <cellStyle name="40% - Accent5 4 2 2 3 2 2 2" xfId="22410"/>
    <cellStyle name="40% - Accent5 4 2 2 3 2 2 3" xfId="54426"/>
    <cellStyle name="40% - Accent5 4 2 2 3 2 3" xfId="22411"/>
    <cellStyle name="40% - Accent5 4 2 2 3 2 4" xfId="22412"/>
    <cellStyle name="40% - Accent5 4 2 2 3 3" xfId="22413"/>
    <cellStyle name="40% - Accent5 4 2 2 3 3 2" xfId="22414"/>
    <cellStyle name="40% - Accent5 4 2 2 3 3 2 2" xfId="22415"/>
    <cellStyle name="40% - Accent5 4 2 2 3 3 2 3" xfId="54427"/>
    <cellStyle name="40% - Accent5 4 2 2 3 3 3" xfId="22416"/>
    <cellStyle name="40% - Accent5 4 2 2 3 3 4" xfId="22417"/>
    <cellStyle name="40% - Accent5 4 2 2 3 4" xfId="22418"/>
    <cellStyle name="40% - Accent5 4 2 2 3 4 2" xfId="22419"/>
    <cellStyle name="40% - Accent5 4 2 2 3 4 3" xfId="54428"/>
    <cellStyle name="40% - Accent5 4 2 2 3 5" xfId="22420"/>
    <cellStyle name="40% - Accent5 4 2 2 3 6" xfId="22421"/>
    <cellStyle name="40% - Accent5 4 2 2 4" xfId="22422"/>
    <cellStyle name="40% - Accent5 4 2 2 4 2" xfId="22423"/>
    <cellStyle name="40% - Accent5 4 2 2 4 2 2" xfId="22424"/>
    <cellStyle name="40% - Accent5 4 2 2 4 2 3" xfId="54429"/>
    <cellStyle name="40% - Accent5 4 2 2 4 3" xfId="22425"/>
    <cellStyle name="40% - Accent5 4 2 2 4 4" xfId="22426"/>
    <cellStyle name="40% - Accent5 4 2 2 5" xfId="22427"/>
    <cellStyle name="40% - Accent5 4 2 2 5 2" xfId="22428"/>
    <cellStyle name="40% - Accent5 4 2 2 5 2 2" xfId="22429"/>
    <cellStyle name="40% - Accent5 4 2 2 5 2 3" xfId="54430"/>
    <cellStyle name="40% - Accent5 4 2 2 5 3" xfId="22430"/>
    <cellStyle name="40% - Accent5 4 2 2 5 4" xfId="22431"/>
    <cellStyle name="40% - Accent5 4 2 2 6" xfId="22432"/>
    <cellStyle name="40% - Accent5 4 2 2 6 2" xfId="22433"/>
    <cellStyle name="40% - Accent5 4 2 2 6 3" xfId="54431"/>
    <cellStyle name="40% - Accent5 4 2 2 7" xfId="22434"/>
    <cellStyle name="40% - Accent5 4 2 2 8" xfId="22435"/>
    <cellStyle name="40% - Accent5 4 2 2 9" xfId="60741"/>
    <cellStyle name="40% - Accent5 4 2 3" xfId="22436"/>
    <cellStyle name="40% - Accent5 4 2 3 2" xfId="22437"/>
    <cellStyle name="40% - Accent5 4 2 3 2 2" xfId="22438"/>
    <cellStyle name="40% - Accent5 4 2 3 2 2 2" xfId="22439"/>
    <cellStyle name="40% - Accent5 4 2 3 2 2 2 2" xfId="22440"/>
    <cellStyle name="40% - Accent5 4 2 3 2 2 2 3" xfId="54432"/>
    <cellStyle name="40% - Accent5 4 2 3 2 2 3" xfId="22441"/>
    <cellStyle name="40% - Accent5 4 2 3 2 2 4" xfId="22442"/>
    <cellStyle name="40% - Accent5 4 2 3 2 3" xfId="22443"/>
    <cellStyle name="40% - Accent5 4 2 3 2 3 2" xfId="22444"/>
    <cellStyle name="40% - Accent5 4 2 3 2 3 2 2" xfId="22445"/>
    <cellStyle name="40% - Accent5 4 2 3 2 3 2 3" xfId="54433"/>
    <cellStyle name="40% - Accent5 4 2 3 2 3 3" xfId="22446"/>
    <cellStyle name="40% - Accent5 4 2 3 2 3 4" xfId="22447"/>
    <cellStyle name="40% - Accent5 4 2 3 2 4" xfId="22448"/>
    <cellStyle name="40% - Accent5 4 2 3 2 4 2" xfId="22449"/>
    <cellStyle name="40% - Accent5 4 2 3 2 4 3" xfId="54434"/>
    <cellStyle name="40% - Accent5 4 2 3 2 5" xfId="22450"/>
    <cellStyle name="40% - Accent5 4 2 3 2 6" xfId="22451"/>
    <cellStyle name="40% - Accent5 4 2 3 3" xfId="22452"/>
    <cellStyle name="40% - Accent5 4 2 3 3 2" xfId="22453"/>
    <cellStyle name="40% - Accent5 4 2 3 3 2 2" xfId="22454"/>
    <cellStyle name="40% - Accent5 4 2 3 3 2 3" xfId="54435"/>
    <cellStyle name="40% - Accent5 4 2 3 3 3" xfId="22455"/>
    <cellStyle name="40% - Accent5 4 2 3 3 4" xfId="22456"/>
    <cellStyle name="40% - Accent5 4 2 3 4" xfId="22457"/>
    <cellStyle name="40% - Accent5 4 2 3 4 2" xfId="22458"/>
    <cellStyle name="40% - Accent5 4 2 3 4 2 2" xfId="22459"/>
    <cellStyle name="40% - Accent5 4 2 3 4 2 3" xfId="54436"/>
    <cellStyle name="40% - Accent5 4 2 3 4 3" xfId="22460"/>
    <cellStyle name="40% - Accent5 4 2 3 4 4" xfId="22461"/>
    <cellStyle name="40% - Accent5 4 2 3 5" xfId="22462"/>
    <cellStyle name="40% - Accent5 4 2 3 5 2" xfId="22463"/>
    <cellStyle name="40% - Accent5 4 2 3 5 3" xfId="54437"/>
    <cellStyle name="40% - Accent5 4 2 3 6" xfId="22464"/>
    <cellStyle name="40% - Accent5 4 2 3 7" xfId="22465"/>
    <cellStyle name="40% - Accent5 4 2 4" xfId="22466"/>
    <cellStyle name="40% - Accent5 4 2 4 2" xfId="22467"/>
    <cellStyle name="40% - Accent5 4 2 4 2 2" xfId="22468"/>
    <cellStyle name="40% - Accent5 4 2 4 2 2 2" xfId="22469"/>
    <cellStyle name="40% - Accent5 4 2 4 2 2 3" xfId="54438"/>
    <cellStyle name="40% - Accent5 4 2 4 2 3" xfId="22470"/>
    <cellStyle name="40% - Accent5 4 2 4 2 4" xfId="22471"/>
    <cellStyle name="40% - Accent5 4 2 4 3" xfId="22472"/>
    <cellStyle name="40% - Accent5 4 2 4 3 2" xfId="22473"/>
    <cellStyle name="40% - Accent5 4 2 4 3 2 2" xfId="22474"/>
    <cellStyle name="40% - Accent5 4 2 4 3 2 3" xfId="54439"/>
    <cellStyle name="40% - Accent5 4 2 4 3 3" xfId="22475"/>
    <cellStyle name="40% - Accent5 4 2 4 3 4" xfId="22476"/>
    <cellStyle name="40% - Accent5 4 2 4 4" xfId="22477"/>
    <cellStyle name="40% - Accent5 4 2 4 4 2" xfId="22478"/>
    <cellStyle name="40% - Accent5 4 2 4 4 3" xfId="54440"/>
    <cellStyle name="40% - Accent5 4 2 4 5" xfId="22479"/>
    <cellStyle name="40% - Accent5 4 2 4 6" xfId="22480"/>
    <cellStyle name="40% - Accent5 4 2 5" xfId="22481"/>
    <cellStyle name="40% - Accent5 4 2 5 2" xfId="22482"/>
    <cellStyle name="40% - Accent5 4 2 5 2 2" xfId="22483"/>
    <cellStyle name="40% - Accent5 4 2 5 2 2 2" xfId="22484"/>
    <cellStyle name="40% - Accent5 4 2 5 2 2 3" xfId="54441"/>
    <cellStyle name="40% - Accent5 4 2 5 2 3" xfId="22485"/>
    <cellStyle name="40% - Accent5 4 2 5 2 4" xfId="22486"/>
    <cellStyle name="40% - Accent5 4 2 5 3" xfId="22487"/>
    <cellStyle name="40% - Accent5 4 2 5 3 2" xfId="22488"/>
    <cellStyle name="40% - Accent5 4 2 5 3 3" xfId="54442"/>
    <cellStyle name="40% - Accent5 4 2 5 4" xfId="22489"/>
    <cellStyle name="40% - Accent5 4 2 5 5" xfId="22490"/>
    <cellStyle name="40% - Accent5 4 2 6" xfId="22491"/>
    <cellStyle name="40% - Accent5 4 2 6 2" xfId="22492"/>
    <cellStyle name="40% - Accent5 4 2 6 2 2" xfId="22493"/>
    <cellStyle name="40% - Accent5 4 2 6 2 3" xfId="54443"/>
    <cellStyle name="40% - Accent5 4 2 6 3" xfId="22494"/>
    <cellStyle name="40% - Accent5 4 2 6 4" xfId="22495"/>
    <cellStyle name="40% - Accent5 4 2 7" xfId="22496"/>
    <cellStyle name="40% - Accent5 4 2 7 2" xfId="22497"/>
    <cellStyle name="40% - Accent5 4 2 7 2 2" xfId="22498"/>
    <cellStyle name="40% - Accent5 4 2 7 2 3" xfId="54444"/>
    <cellStyle name="40% - Accent5 4 2 7 3" xfId="22499"/>
    <cellStyle name="40% - Accent5 4 2 7 4" xfId="22500"/>
    <cellStyle name="40% - Accent5 4 2 8" xfId="22501"/>
    <cellStyle name="40% - Accent5 4 2 8 2" xfId="22502"/>
    <cellStyle name="40% - Accent5 4 2 8 3" xfId="54445"/>
    <cellStyle name="40% - Accent5 4 2 9" xfId="22503"/>
    <cellStyle name="40% - Accent5 4 3" xfId="22504"/>
    <cellStyle name="40% - Accent5 4 3 2" xfId="22505"/>
    <cellStyle name="40% - Accent5 4 3 2 2" xfId="22506"/>
    <cellStyle name="40% - Accent5 4 3 2 2 2" xfId="22507"/>
    <cellStyle name="40% - Accent5 4 3 2 2 2 2" xfId="22508"/>
    <cellStyle name="40% - Accent5 4 3 2 2 2 2 2" xfId="22509"/>
    <cellStyle name="40% - Accent5 4 3 2 2 2 2 3" xfId="54446"/>
    <cellStyle name="40% - Accent5 4 3 2 2 2 3" xfId="22510"/>
    <cellStyle name="40% - Accent5 4 3 2 2 2 4" xfId="22511"/>
    <cellStyle name="40% - Accent5 4 3 2 2 3" xfId="22512"/>
    <cellStyle name="40% - Accent5 4 3 2 2 3 2" xfId="22513"/>
    <cellStyle name="40% - Accent5 4 3 2 2 3 2 2" xfId="22514"/>
    <cellStyle name="40% - Accent5 4 3 2 2 3 2 3" xfId="54447"/>
    <cellStyle name="40% - Accent5 4 3 2 2 3 3" xfId="22515"/>
    <cellStyle name="40% - Accent5 4 3 2 2 3 4" xfId="22516"/>
    <cellStyle name="40% - Accent5 4 3 2 2 4" xfId="22517"/>
    <cellStyle name="40% - Accent5 4 3 2 2 4 2" xfId="22518"/>
    <cellStyle name="40% - Accent5 4 3 2 2 4 3" xfId="54448"/>
    <cellStyle name="40% - Accent5 4 3 2 2 5" xfId="22519"/>
    <cellStyle name="40% - Accent5 4 3 2 2 6" xfId="22520"/>
    <cellStyle name="40% - Accent5 4 3 2 3" xfId="22521"/>
    <cellStyle name="40% - Accent5 4 3 2 3 2" xfId="22522"/>
    <cellStyle name="40% - Accent5 4 3 2 3 2 2" xfId="22523"/>
    <cellStyle name="40% - Accent5 4 3 2 3 2 3" xfId="54449"/>
    <cellStyle name="40% - Accent5 4 3 2 3 3" xfId="22524"/>
    <cellStyle name="40% - Accent5 4 3 2 3 4" xfId="22525"/>
    <cellStyle name="40% - Accent5 4 3 2 4" xfId="22526"/>
    <cellStyle name="40% - Accent5 4 3 2 4 2" xfId="22527"/>
    <cellStyle name="40% - Accent5 4 3 2 4 2 2" xfId="22528"/>
    <cellStyle name="40% - Accent5 4 3 2 4 2 3" xfId="54450"/>
    <cellStyle name="40% - Accent5 4 3 2 4 3" xfId="22529"/>
    <cellStyle name="40% - Accent5 4 3 2 4 4" xfId="22530"/>
    <cellStyle name="40% - Accent5 4 3 2 5" xfId="22531"/>
    <cellStyle name="40% - Accent5 4 3 2 5 2" xfId="22532"/>
    <cellStyle name="40% - Accent5 4 3 2 5 3" xfId="54451"/>
    <cellStyle name="40% - Accent5 4 3 2 6" xfId="22533"/>
    <cellStyle name="40% - Accent5 4 3 2 7" xfId="22534"/>
    <cellStyle name="40% - Accent5 4 3 3" xfId="22535"/>
    <cellStyle name="40% - Accent5 4 3 3 2" xfId="22536"/>
    <cellStyle name="40% - Accent5 4 3 3 2 2" xfId="22537"/>
    <cellStyle name="40% - Accent5 4 3 3 2 2 2" xfId="22538"/>
    <cellStyle name="40% - Accent5 4 3 3 2 2 3" xfId="54452"/>
    <cellStyle name="40% - Accent5 4 3 3 2 3" xfId="22539"/>
    <cellStyle name="40% - Accent5 4 3 3 2 4" xfId="22540"/>
    <cellStyle name="40% - Accent5 4 3 3 3" xfId="22541"/>
    <cellStyle name="40% - Accent5 4 3 3 3 2" xfId="22542"/>
    <cellStyle name="40% - Accent5 4 3 3 3 2 2" xfId="22543"/>
    <cellStyle name="40% - Accent5 4 3 3 3 2 3" xfId="54453"/>
    <cellStyle name="40% - Accent5 4 3 3 3 3" xfId="22544"/>
    <cellStyle name="40% - Accent5 4 3 3 3 4" xfId="22545"/>
    <cellStyle name="40% - Accent5 4 3 3 4" xfId="22546"/>
    <cellStyle name="40% - Accent5 4 3 3 4 2" xfId="22547"/>
    <cellStyle name="40% - Accent5 4 3 3 4 3" xfId="54454"/>
    <cellStyle name="40% - Accent5 4 3 3 5" xfId="22548"/>
    <cellStyle name="40% - Accent5 4 3 3 6" xfId="22549"/>
    <cellStyle name="40% - Accent5 4 3 4" xfId="22550"/>
    <cellStyle name="40% - Accent5 4 3 4 2" xfId="22551"/>
    <cellStyle name="40% - Accent5 4 3 4 2 2" xfId="22552"/>
    <cellStyle name="40% - Accent5 4 3 4 2 3" xfId="54455"/>
    <cellStyle name="40% - Accent5 4 3 4 3" xfId="22553"/>
    <cellStyle name="40% - Accent5 4 3 4 4" xfId="22554"/>
    <cellStyle name="40% - Accent5 4 3 5" xfId="22555"/>
    <cellStyle name="40% - Accent5 4 3 5 2" xfId="22556"/>
    <cellStyle name="40% - Accent5 4 3 5 2 2" xfId="22557"/>
    <cellStyle name="40% - Accent5 4 3 5 2 3" xfId="54456"/>
    <cellStyle name="40% - Accent5 4 3 5 3" xfId="22558"/>
    <cellStyle name="40% - Accent5 4 3 5 4" xfId="22559"/>
    <cellStyle name="40% - Accent5 4 3 6" xfId="22560"/>
    <cellStyle name="40% - Accent5 4 3 6 2" xfId="22561"/>
    <cellStyle name="40% - Accent5 4 3 6 3" xfId="54457"/>
    <cellStyle name="40% - Accent5 4 3 7" xfId="22562"/>
    <cellStyle name="40% - Accent5 4 3 8" xfId="22563"/>
    <cellStyle name="40% - Accent5 4 3 9" xfId="60558"/>
    <cellStyle name="40% - Accent5 4 4" xfId="22564"/>
    <cellStyle name="40% - Accent5 4 4 2" xfId="22565"/>
    <cellStyle name="40% - Accent5 4 4 2 2" xfId="22566"/>
    <cellStyle name="40% - Accent5 4 4 2 2 2" xfId="22567"/>
    <cellStyle name="40% - Accent5 4 4 2 2 2 2" xfId="22568"/>
    <cellStyle name="40% - Accent5 4 4 2 2 2 3" xfId="54458"/>
    <cellStyle name="40% - Accent5 4 4 2 2 3" xfId="22569"/>
    <cellStyle name="40% - Accent5 4 4 2 2 4" xfId="22570"/>
    <cellStyle name="40% - Accent5 4 4 2 3" xfId="22571"/>
    <cellStyle name="40% - Accent5 4 4 2 3 2" xfId="22572"/>
    <cellStyle name="40% - Accent5 4 4 2 3 2 2" xfId="22573"/>
    <cellStyle name="40% - Accent5 4 4 2 3 2 3" xfId="54459"/>
    <cellStyle name="40% - Accent5 4 4 2 3 3" xfId="22574"/>
    <cellStyle name="40% - Accent5 4 4 2 3 4" xfId="22575"/>
    <cellStyle name="40% - Accent5 4 4 2 4" xfId="22576"/>
    <cellStyle name="40% - Accent5 4 4 2 4 2" xfId="22577"/>
    <cellStyle name="40% - Accent5 4 4 2 4 3" xfId="54460"/>
    <cellStyle name="40% - Accent5 4 4 2 5" xfId="22578"/>
    <cellStyle name="40% - Accent5 4 4 2 6" xfId="22579"/>
    <cellStyle name="40% - Accent5 4 4 3" xfId="22580"/>
    <cellStyle name="40% - Accent5 4 4 3 2" xfId="22581"/>
    <cellStyle name="40% - Accent5 4 4 3 2 2" xfId="22582"/>
    <cellStyle name="40% - Accent5 4 4 3 2 3" xfId="54461"/>
    <cellStyle name="40% - Accent5 4 4 3 3" xfId="22583"/>
    <cellStyle name="40% - Accent5 4 4 3 4" xfId="22584"/>
    <cellStyle name="40% - Accent5 4 4 4" xfId="22585"/>
    <cellStyle name="40% - Accent5 4 4 4 2" xfId="22586"/>
    <cellStyle name="40% - Accent5 4 4 4 2 2" xfId="22587"/>
    <cellStyle name="40% - Accent5 4 4 4 2 3" xfId="54462"/>
    <cellStyle name="40% - Accent5 4 4 4 3" xfId="22588"/>
    <cellStyle name="40% - Accent5 4 4 4 4" xfId="22589"/>
    <cellStyle name="40% - Accent5 4 4 5" xfId="22590"/>
    <cellStyle name="40% - Accent5 4 4 5 2" xfId="22591"/>
    <cellStyle name="40% - Accent5 4 4 5 3" xfId="54463"/>
    <cellStyle name="40% - Accent5 4 4 6" xfId="22592"/>
    <cellStyle name="40% - Accent5 4 4 7" xfId="22593"/>
    <cellStyle name="40% - Accent5 4 5" xfId="22594"/>
    <cellStyle name="40% - Accent5 4 5 2" xfId="22595"/>
    <cellStyle name="40% - Accent5 4 5 2 2" xfId="22596"/>
    <cellStyle name="40% - Accent5 4 5 2 2 2" xfId="22597"/>
    <cellStyle name="40% - Accent5 4 5 2 2 3" xfId="54464"/>
    <cellStyle name="40% - Accent5 4 5 2 3" xfId="22598"/>
    <cellStyle name="40% - Accent5 4 5 2 4" xfId="22599"/>
    <cellStyle name="40% - Accent5 4 5 3" xfId="22600"/>
    <cellStyle name="40% - Accent5 4 5 3 2" xfId="22601"/>
    <cellStyle name="40% - Accent5 4 5 3 2 2" xfId="22602"/>
    <cellStyle name="40% - Accent5 4 5 3 2 3" xfId="54465"/>
    <cellStyle name="40% - Accent5 4 5 3 3" xfId="22603"/>
    <cellStyle name="40% - Accent5 4 5 3 4" xfId="22604"/>
    <cellStyle name="40% - Accent5 4 5 4" xfId="22605"/>
    <cellStyle name="40% - Accent5 4 5 4 2" xfId="22606"/>
    <cellStyle name="40% - Accent5 4 5 4 3" xfId="54466"/>
    <cellStyle name="40% - Accent5 4 5 5" xfId="22607"/>
    <cellStyle name="40% - Accent5 4 5 6" xfId="22608"/>
    <cellStyle name="40% - Accent5 4 6" xfId="22609"/>
    <cellStyle name="40% - Accent5 4 6 2" xfId="22610"/>
    <cellStyle name="40% - Accent5 4 6 2 2" xfId="22611"/>
    <cellStyle name="40% - Accent5 4 6 2 2 2" xfId="22612"/>
    <cellStyle name="40% - Accent5 4 6 2 2 3" xfId="54467"/>
    <cellStyle name="40% - Accent5 4 6 2 3" xfId="22613"/>
    <cellStyle name="40% - Accent5 4 6 2 4" xfId="22614"/>
    <cellStyle name="40% - Accent5 4 6 3" xfId="22615"/>
    <cellStyle name="40% - Accent5 4 6 3 2" xfId="22616"/>
    <cellStyle name="40% - Accent5 4 6 3 3" xfId="54468"/>
    <cellStyle name="40% - Accent5 4 6 4" xfId="22617"/>
    <cellStyle name="40% - Accent5 4 6 5" xfId="22618"/>
    <cellStyle name="40% - Accent5 4 7" xfId="22619"/>
    <cellStyle name="40% - Accent5 4 7 2" xfId="22620"/>
    <cellStyle name="40% - Accent5 4 7 2 2" xfId="22621"/>
    <cellStyle name="40% - Accent5 4 7 2 3" xfId="54469"/>
    <cellStyle name="40% - Accent5 4 7 3" xfId="22622"/>
    <cellStyle name="40% - Accent5 4 7 4" xfId="22623"/>
    <cellStyle name="40% - Accent5 4 8" xfId="22624"/>
    <cellStyle name="40% - Accent5 4 8 2" xfId="22625"/>
    <cellStyle name="40% - Accent5 4 8 2 2" xfId="22626"/>
    <cellStyle name="40% - Accent5 4 8 2 3" xfId="54470"/>
    <cellStyle name="40% - Accent5 4 8 3" xfId="22627"/>
    <cellStyle name="40% - Accent5 4 8 4" xfId="22628"/>
    <cellStyle name="40% - Accent5 4 9" xfId="22629"/>
    <cellStyle name="40% - Accent5 4 9 2" xfId="22630"/>
    <cellStyle name="40% - Accent5 4 9 3" xfId="54471"/>
    <cellStyle name="40% - Accent5 5" xfId="22631"/>
    <cellStyle name="40% - Accent5 5 10" xfId="22632"/>
    <cellStyle name="40% - Accent5 5 11" xfId="60204"/>
    <cellStyle name="40% - Accent5 5 2" xfId="22633"/>
    <cellStyle name="40% - Accent5 5 2 2" xfId="22634"/>
    <cellStyle name="40% - Accent5 5 2 2 2" xfId="22635"/>
    <cellStyle name="40% - Accent5 5 2 2 2 2" xfId="22636"/>
    <cellStyle name="40% - Accent5 5 2 2 2 2 2" xfId="22637"/>
    <cellStyle name="40% - Accent5 5 2 2 2 2 2 2" xfId="22638"/>
    <cellStyle name="40% - Accent5 5 2 2 2 2 2 3" xfId="54472"/>
    <cellStyle name="40% - Accent5 5 2 2 2 2 3" xfId="22639"/>
    <cellStyle name="40% - Accent5 5 2 2 2 2 4" xfId="22640"/>
    <cellStyle name="40% - Accent5 5 2 2 2 3" xfId="22641"/>
    <cellStyle name="40% - Accent5 5 2 2 2 3 2" xfId="22642"/>
    <cellStyle name="40% - Accent5 5 2 2 2 3 2 2" xfId="22643"/>
    <cellStyle name="40% - Accent5 5 2 2 2 3 2 3" xfId="54473"/>
    <cellStyle name="40% - Accent5 5 2 2 2 3 3" xfId="22644"/>
    <cellStyle name="40% - Accent5 5 2 2 2 3 4" xfId="22645"/>
    <cellStyle name="40% - Accent5 5 2 2 2 4" xfId="22646"/>
    <cellStyle name="40% - Accent5 5 2 2 2 4 2" xfId="22647"/>
    <cellStyle name="40% - Accent5 5 2 2 2 4 3" xfId="54474"/>
    <cellStyle name="40% - Accent5 5 2 2 2 5" xfId="22648"/>
    <cellStyle name="40% - Accent5 5 2 2 2 6" xfId="22649"/>
    <cellStyle name="40% - Accent5 5 2 2 3" xfId="22650"/>
    <cellStyle name="40% - Accent5 5 2 2 3 2" xfId="22651"/>
    <cellStyle name="40% - Accent5 5 2 2 3 2 2" xfId="22652"/>
    <cellStyle name="40% - Accent5 5 2 2 3 2 3" xfId="54475"/>
    <cellStyle name="40% - Accent5 5 2 2 3 3" xfId="22653"/>
    <cellStyle name="40% - Accent5 5 2 2 3 4" xfId="22654"/>
    <cellStyle name="40% - Accent5 5 2 2 4" xfId="22655"/>
    <cellStyle name="40% - Accent5 5 2 2 4 2" xfId="22656"/>
    <cellStyle name="40% - Accent5 5 2 2 4 2 2" xfId="22657"/>
    <cellStyle name="40% - Accent5 5 2 2 4 2 3" xfId="54476"/>
    <cellStyle name="40% - Accent5 5 2 2 4 3" xfId="22658"/>
    <cellStyle name="40% - Accent5 5 2 2 4 4" xfId="22659"/>
    <cellStyle name="40% - Accent5 5 2 2 5" xfId="22660"/>
    <cellStyle name="40% - Accent5 5 2 2 5 2" xfId="22661"/>
    <cellStyle name="40% - Accent5 5 2 2 5 3" xfId="54477"/>
    <cellStyle name="40% - Accent5 5 2 2 6" xfId="22662"/>
    <cellStyle name="40% - Accent5 5 2 2 7" xfId="22663"/>
    <cellStyle name="40% - Accent5 5 2 2 8" xfId="60755"/>
    <cellStyle name="40% - Accent5 5 2 3" xfId="22664"/>
    <cellStyle name="40% - Accent5 5 2 3 2" xfId="22665"/>
    <cellStyle name="40% - Accent5 5 2 3 2 2" xfId="22666"/>
    <cellStyle name="40% - Accent5 5 2 3 2 2 2" xfId="22667"/>
    <cellStyle name="40% - Accent5 5 2 3 2 2 3" xfId="54478"/>
    <cellStyle name="40% - Accent5 5 2 3 2 3" xfId="22668"/>
    <cellStyle name="40% - Accent5 5 2 3 2 4" xfId="22669"/>
    <cellStyle name="40% - Accent5 5 2 3 3" xfId="22670"/>
    <cellStyle name="40% - Accent5 5 2 3 3 2" xfId="22671"/>
    <cellStyle name="40% - Accent5 5 2 3 3 2 2" xfId="22672"/>
    <cellStyle name="40% - Accent5 5 2 3 3 2 3" xfId="54479"/>
    <cellStyle name="40% - Accent5 5 2 3 3 3" xfId="22673"/>
    <cellStyle name="40% - Accent5 5 2 3 3 4" xfId="22674"/>
    <cellStyle name="40% - Accent5 5 2 3 4" xfId="22675"/>
    <cellStyle name="40% - Accent5 5 2 3 4 2" xfId="22676"/>
    <cellStyle name="40% - Accent5 5 2 3 4 3" xfId="54480"/>
    <cellStyle name="40% - Accent5 5 2 3 5" xfId="22677"/>
    <cellStyle name="40% - Accent5 5 2 3 6" xfId="22678"/>
    <cellStyle name="40% - Accent5 5 2 4" xfId="22679"/>
    <cellStyle name="40% - Accent5 5 2 4 2" xfId="22680"/>
    <cellStyle name="40% - Accent5 5 2 4 2 2" xfId="22681"/>
    <cellStyle name="40% - Accent5 5 2 4 2 3" xfId="54481"/>
    <cellStyle name="40% - Accent5 5 2 4 3" xfId="22682"/>
    <cellStyle name="40% - Accent5 5 2 4 4" xfId="22683"/>
    <cellStyle name="40% - Accent5 5 2 5" xfId="22684"/>
    <cellStyle name="40% - Accent5 5 2 5 2" xfId="22685"/>
    <cellStyle name="40% - Accent5 5 2 5 2 2" xfId="22686"/>
    <cellStyle name="40% - Accent5 5 2 5 2 3" xfId="54482"/>
    <cellStyle name="40% - Accent5 5 2 5 3" xfId="22687"/>
    <cellStyle name="40% - Accent5 5 2 5 4" xfId="22688"/>
    <cellStyle name="40% - Accent5 5 2 6" xfId="22689"/>
    <cellStyle name="40% - Accent5 5 2 6 2" xfId="22690"/>
    <cellStyle name="40% - Accent5 5 2 6 3" xfId="54483"/>
    <cellStyle name="40% - Accent5 5 2 7" xfId="22691"/>
    <cellStyle name="40% - Accent5 5 2 8" xfId="22692"/>
    <cellStyle name="40% - Accent5 5 2 9" xfId="60387"/>
    <cellStyle name="40% - Accent5 5 3" xfId="22693"/>
    <cellStyle name="40% - Accent5 5 3 2" xfId="22694"/>
    <cellStyle name="40% - Accent5 5 3 2 2" xfId="22695"/>
    <cellStyle name="40% - Accent5 5 3 2 2 2" xfId="22696"/>
    <cellStyle name="40% - Accent5 5 3 2 2 2 2" xfId="22697"/>
    <cellStyle name="40% - Accent5 5 3 2 2 2 3" xfId="54484"/>
    <cellStyle name="40% - Accent5 5 3 2 2 3" xfId="22698"/>
    <cellStyle name="40% - Accent5 5 3 2 2 4" xfId="22699"/>
    <cellStyle name="40% - Accent5 5 3 2 3" xfId="22700"/>
    <cellStyle name="40% - Accent5 5 3 2 3 2" xfId="22701"/>
    <cellStyle name="40% - Accent5 5 3 2 3 2 2" xfId="22702"/>
    <cellStyle name="40% - Accent5 5 3 2 3 2 3" xfId="54485"/>
    <cellStyle name="40% - Accent5 5 3 2 3 3" xfId="22703"/>
    <cellStyle name="40% - Accent5 5 3 2 3 4" xfId="22704"/>
    <cellStyle name="40% - Accent5 5 3 2 4" xfId="22705"/>
    <cellStyle name="40% - Accent5 5 3 2 4 2" xfId="22706"/>
    <cellStyle name="40% - Accent5 5 3 2 4 3" xfId="54486"/>
    <cellStyle name="40% - Accent5 5 3 2 5" xfId="22707"/>
    <cellStyle name="40% - Accent5 5 3 2 6" xfId="22708"/>
    <cellStyle name="40% - Accent5 5 3 3" xfId="22709"/>
    <cellStyle name="40% - Accent5 5 3 3 2" xfId="22710"/>
    <cellStyle name="40% - Accent5 5 3 3 2 2" xfId="22711"/>
    <cellStyle name="40% - Accent5 5 3 3 2 3" xfId="54487"/>
    <cellStyle name="40% - Accent5 5 3 3 3" xfId="22712"/>
    <cellStyle name="40% - Accent5 5 3 3 4" xfId="22713"/>
    <cellStyle name="40% - Accent5 5 3 4" xfId="22714"/>
    <cellStyle name="40% - Accent5 5 3 4 2" xfId="22715"/>
    <cellStyle name="40% - Accent5 5 3 4 2 2" xfId="22716"/>
    <cellStyle name="40% - Accent5 5 3 4 2 3" xfId="54488"/>
    <cellStyle name="40% - Accent5 5 3 4 3" xfId="22717"/>
    <cellStyle name="40% - Accent5 5 3 4 4" xfId="22718"/>
    <cellStyle name="40% - Accent5 5 3 5" xfId="22719"/>
    <cellStyle name="40% - Accent5 5 3 5 2" xfId="22720"/>
    <cellStyle name="40% - Accent5 5 3 5 3" xfId="54489"/>
    <cellStyle name="40% - Accent5 5 3 6" xfId="22721"/>
    <cellStyle name="40% - Accent5 5 3 7" xfId="22722"/>
    <cellStyle name="40% - Accent5 5 3 8" xfId="60572"/>
    <cellStyle name="40% - Accent5 5 4" xfId="22723"/>
    <cellStyle name="40% - Accent5 5 4 2" xfId="22724"/>
    <cellStyle name="40% - Accent5 5 4 2 2" xfId="22725"/>
    <cellStyle name="40% - Accent5 5 4 2 2 2" xfId="22726"/>
    <cellStyle name="40% - Accent5 5 4 2 2 3" xfId="54490"/>
    <cellStyle name="40% - Accent5 5 4 2 3" xfId="22727"/>
    <cellStyle name="40% - Accent5 5 4 2 4" xfId="22728"/>
    <cellStyle name="40% - Accent5 5 4 3" xfId="22729"/>
    <cellStyle name="40% - Accent5 5 4 3 2" xfId="22730"/>
    <cellStyle name="40% - Accent5 5 4 3 2 2" xfId="22731"/>
    <cellStyle name="40% - Accent5 5 4 3 2 3" xfId="54491"/>
    <cellStyle name="40% - Accent5 5 4 3 3" xfId="22732"/>
    <cellStyle name="40% - Accent5 5 4 3 4" xfId="22733"/>
    <cellStyle name="40% - Accent5 5 4 4" xfId="22734"/>
    <cellStyle name="40% - Accent5 5 4 4 2" xfId="22735"/>
    <cellStyle name="40% - Accent5 5 4 4 3" xfId="54492"/>
    <cellStyle name="40% - Accent5 5 4 5" xfId="22736"/>
    <cellStyle name="40% - Accent5 5 4 6" xfId="22737"/>
    <cellStyle name="40% - Accent5 5 5" xfId="22738"/>
    <cellStyle name="40% - Accent5 5 5 2" xfId="22739"/>
    <cellStyle name="40% - Accent5 5 5 2 2" xfId="22740"/>
    <cellStyle name="40% - Accent5 5 5 2 2 2" xfId="22741"/>
    <cellStyle name="40% - Accent5 5 5 2 2 3" xfId="54493"/>
    <cellStyle name="40% - Accent5 5 5 2 3" xfId="22742"/>
    <cellStyle name="40% - Accent5 5 5 2 4" xfId="22743"/>
    <cellStyle name="40% - Accent5 5 5 3" xfId="22744"/>
    <cellStyle name="40% - Accent5 5 5 3 2" xfId="22745"/>
    <cellStyle name="40% - Accent5 5 5 3 3" xfId="54494"/>
    <cellStyle name="40% - Accent5 5 5 4" xfId="22746"/>
    <cellStyle name="40% - Accent5 5 5 5" xfId="22747"/>
    <cellStyle name="40% - Accent5 5 6" xfId="22748"/>
    <cellStyle name="40% - Accent5 5 6 2" xfId="22749"/>
    <cellStyle name="40% - Accent5 5 6 2 2" xfId="22750"/>
    <cellStyle name="40% - Accent5 5 6 2 3" xfId="54495"/>
    <cellStyle name="40% - Accent5 5 6 3" xfId="22751"/>
    <cellStyle name="40% - Accent5 5 6 4" xfId="22752"/>
    <cellStyle name="40% - Accent5 5 7" xfId="22753"/>
    <cellStyle name="40% - Accent5 5 7 2" xfId="22754"/>
    <cellStyle name="40% - Accent5 5 7 2 2" xfId="22755"/>
    <cellStyle name="40% - Accent5 5 7 2 3" xfId="54496"/>
    <cellStyle name="40% - Accent5 5 7 3" xfId="22756"/>
    <cellStyle name="40% - Accent5 5 7 4" xfId="22757"/>
    <cellStyle name="40% - Accent5 5 8" xfId="22758"/>
    <cellStyle name="40% - Accent5 5 8 2" xfId="22759"/>
    <cellStyle name="40% - Accent5 5 8 3" xfId="54497"/>
    <cellStyle name="40% - Accent5 5 9" xfId="22760"/>
    <cellStyle name="40% - Accent5 6" xfId="22761"/>
    <cellStyle name="40% - Accent5 6 10" xfId="22762"/>
    <cellStyle name="40% - Accent5 6 11" xfId="60218"/>
    <cellStyle name="40% - Accent5 6 2" xfId="22763"/>
    <cellStyle name="40% - Accent5 6 2 2" xfId="22764"/>
    <cellStyle name="40% - Accent5 6 2 2 2" xfId="22765"/>
    <cellStyle name="40% - Accent5 6 2 2 2 2" xfId="22766"/>
    <cellStyle name="40% - Accent5 6 2 2 2 2 2" xfId="22767"/>
    <cellStyle name="40% - Accent5 6 2 2 2 2 2 2" xfId="22768"/>
    <cellStyle name="40% - Accent5 6 2 2 2 2 2 3" xfId="54498"/>
    <cellStyle name="40% - Accent5 6 2 2 2 2 3" xfId="22769"/>
    <cellStyle name="40% - Accent5 6 2 2 2 2 4" xfId="22770"/>
    <cellStyle name="40% - Accent5 6 2 2 2 3" xfId="22771"/>
    <cellStyle name="40% - Accent5 6 2 2 2 3 2" xfId="22772"/>
    <cellStyle name="40% - Accent5 6 2 2 2 3 2 2" xfId="22773"/>
    <cellStyle name="40% - Accent5 6 2 2 2 3 2 3" xfId="54499"/>
    <cellStyle name="40% - Accent5 6 2 2 2 3 3" xfId="22774"/>
    <cellStyle name="40% - Accent5 6 2 2 2 3 4" xfId="22775"/>
    <cellStyle name="40% - Accent5 6 2 2 2 4" xfId="22776"/>
    <cellStyle name="40% - Accent5 6 2 2 2 4 2" xfId="22777"/>
    <cellStyle name="40% - Accent5 6 2 2 2 4 3" xfId="54500"/>
    <cellStyle name="40% - Accent5 6 2 2 2 5" xfId="22778"/>
    <cellStyle name="40% - Accent5 6 2 2 2 6" xfId="22779"/>
    <cellStyle name="40% - Accent5 6 2 2 3" xfId="22780"/>
    <cellStyle name="40% - Accent5 6 2 2 3 2" xfId="22781"/>
    <cellStyle name="40% - Accent5 6 2 2 3 2 2" xfId="22782"/>
    <cellStyle name="40% - Accent5 6 2 2 3 2 3" xfId="54501"/>
    <cellStyle name="40% - Accent5 6 2 2 3 3" xfId="22783"/>
    <cellStyle name="40% - Accent5 6 2 2 3 4" xfId="22784"/>
    <cellStyle name="40% - Accent5 6 2 2 4" xfId="22785"/>
    <cellStyle name="40% - Accent5 6 2 2 4 2" xfId="22786"/>
    <cellStyle name="40% - Accent5 6 2 2 4 2 2" xfId="22787"/>
    <cellStyle name="40% - Accent5 6 2 2 4 2 3" xfId="54502"/>
    <cellStyle name="40% - Accent5 6 2 2 4 3" xfId="22788"/>
    <cellStyle name="40% - Accent5 6 2 2 4 4" xfId="22789"/>
    <cellStyle name="40% - Accent5 6 2 2 5" xfId="22790"/>
    <cellStyle name="40% - Accent5 6 2 2 5 2" xfId="22791"/>
    <cellStyle name="40% - Accent5 6 2 2 5 3" xfId="54503"/>
    <cellStyle name="40% - Accent5 6 2 2 6" xfId="22792"/>
    <cellStyle name="40% - Accent5 6 2 2 7" xfId="22793"/>
    <cellStyle name="40% - Accent5 6 2 2 8" xfId="60769"/>
    <cellStyle name="40% - Accent5 6 2 3" xfId="22794"/>
    <cellStyle name="40% - Accent5 6 2 3 2" xfId="22795"/>
    <cellStyle name="40% - Accent5 6 2 3 2 2" xfId="22796"/>
    <cellStyle name="40% - Accent5 6 2 3 2 2 2" xfId="22797"/>
    <cellStyle name="40% - Accent5 6 2 3 2 2 3" xfId="54504"/>
    <cellStyle name="40% - Accent5 6 2 3 2 3" xfId="22798"/>
    <cellStyle name="40% - Accent5 6 2 3 2 4" xfId="22799"/>
    <cellStyle name="40% - Accent5 6 2 3 3" xfId="22800"/>
    <cellStyle name="40% - Accent5 6 2 3 3 2" xfId="22801"/>
    <cellStyle name="40% - Accent5 6 2 3 3 2 2" xfId="22802"/>
    <cellStyle name="40% - Accent5 6 2 3 3 2 3" xfId="54505"/>
    <cellStyle name="40% - Accent5 6 2 3 3 3" xfId="22803"/>
    <cellStyle name="40% - Accent5 6 2 3 3 4" xfId="22804"/>
    <cellStyle name="40% - Accent5 6 2 3 4" xfId="22805"/>
    <cellStyle name="40% - Accent5 6 2 3 4 2" xfId="22806"/>
    <cellStyle name="40% - Accent5 6 2 3 4 3" xfId="54506"/>
    <cellStyle name="40% - Accent5 6 2 3 5" xfId="22807"/>
    <cellStyle name="40% - Accent5 6 2 3 6" xfId="22808"/>
    <cellStyle name="40% - Accent5 6 2 4" xfId="22809"/>
    <cellStyle name="40% - Accent5 6 2 4 2" xfId="22810"/>
    <cellStyle name="40% - Accent5 6 2 4 2 2" xfId="22811"/>
    <cellStyle name="40% - Accent5 6 2 4 2 3" xfId="54507"/>
    <cellStyle name="40% - Accent5 6 2 4 3" xfId="22812"/>
    <cellStyle name="40% - Accent5 6 2 4 4" xfId="22813"/>
    <cellStyle name="40% - Accent5 6 2 5" xfId="22814"/>
    <cellStyle name="40% - Accent5 6 2 5 2" xfId="22815"/>
    <cellStyle name="40% - Accent5 6 2 5 2 2" xfId="22816"/>
    <cellStyle name="40% - Accent5 6 2 5 2 3" xfId="54508"/>
    <cellStyle name="40% - Accent5 6 2 5 3" xfId="22817"/>
    <cellStyle name="40% - Accent5 6 2 5 4" xfId="22818"/>
    <cellStyle name="40% - Accent5 6 2 6" xfId="22819"/>
    <cellStyle name="40% - Accent5 6 2 6 2" xfId="22820"/>
    <cellStyle name="40% - Accent5 6 2 6 3" xfId="54509"/>
    <cellStyle name="40% - Accent5 6 2 7" xfId="22821"/>
    <cellStyle name="40% - Accent5 6 2 8" xfId="22822"/>
    <cellStyle name="40% - Accent5 6 2 9" xfId="60401"/>
    <cellStyle name="40% - Accent5 6 3" xfId="22823"/>
    <cellStyle name="40% - Accent5 6 3 2" xfId="22824"/>
    <cellStyle name="40% - Accent5 6 3 2 2" xfId="22825"/>
    <cellStyle name="40% - Accent5 6 3 2 2 2" xfId="22826"/>
    <cellStyle name="40% - Accent5 6 3 2 2 2 2" xfId="22827"/>
    <cellStyle name="40% - Accent5 6 3 2 2 2 3" xfId="54510"/>
    <cellStyle name="40% - Accent5 6 3 2 2 3" xfId="22828"/>
    <cellStyle name="40% - Accent5 6 3 2 2 4" xfId="22829"/>
    <cellStyle name="40% - Accent5 6 3 2 3" xfId="22830"/>
    <cellStyle name="40% - Accent5 6 3 2 3 2" xfId="22831"/>
    <cellStyle name="40% - Accent5 6 3 2 3 2 2" xfId="22832"/>
    <cellStyle name="40% - Accent5 6 3 2 3 2 3" xfId="54511"/>
    <cellStyle name="40% - Accent5 6 3 2 3 3" xfId="22833"/>
    <cellStyle name="40% - Accent5 6 3 2 3 4" xfId="22834"/>
    <cellStyle name="40% - Accent5 6 3 2 4" xfId="22835"/>
    <cellStyle name="40% - Accent5 6 3 2 4 2" xfId="22836"/>
    <cellStyle name="40% - Accent5 6 3 2 4 3" xfId="54512"/>
    <cellStyle name="40% - Accent5 6 3 2 5" xfId="22837"/>
    <cellStyle name="40% - Accent5 6 3 2 6" xfId="22838"/>
    <cellStyle name="40% - Accent5 6 3 3" xfId="22839"/>
    <cellStyle name="40% - Accent5 6 3 3 2" xfId="22840"/>
    <cellStyle name="40% - Accent5 6 3 3 2 2" xfId="22841"/>
    <cellStyle name="40% - Accent5 6 3 3 2 3" xfId="54513"/>
    <cellStyle name="40% - Accent5 6 3 3 3" xfId="22842"/>
    <cellStyle name="40% - Accent5 6 3 3 4" xfId="22843"/>
    <cellStyle name="40% - Accent5 6 3 4" xfId="22844"/>
    <cellStyle name="40% - Accent5 6 3 4 2" xfId="22845"/>
    <cellStyle name="40% - Accent5 6 3 4 2 2" xfId="22846"/>
    <cellStyle name="40% - Accent5 6 3 4 2 3" xfId="54514"/>
    <cellStyle name="40% - Accent5 6 3 4 3" xfId="22847"/>
    <cellStyle name="40% - Accent5 6 3 4 4" xfId="22848"/>
    <cellStyle name="40% - Accent5 6 3 5" xfId="22849"/>
    <cellStyle name="40% - Accent5 6 3 5 2" xfId="22850"/>
    <cellStyle name="40% - Accent5 6 3 5 3" xfId="54515"/>
    <cellStyle name="40% - Accent5 6 3 6" xfId="22851"/>
    <cellStyle name="40% - Accent5 6 3 7" xfId="22852"/>
    <cellStyle name="40% - Accent5 6 3 8" xfId="60586"/>
    <cellStyle name="40% - Accent5 6 4" xfId="22853"/>
    <cellStyle name="40% - Accent5 6 4 2" xfId="22854"/>
    <cellStyle name="40% - Accent5 6 4 2 2" xfId="22855"/>
    <cellStyle name="40% - Accent5 6 4 2 2 2" xfId="22856"/>
    <cellStyle name="40% - Accent5 6 4 2 2 3" xfId="54516"/>
    <cellStyle name="40% - Accent5 6 4 2 3" xfId="22857"/>
    <cellStyle name="40% - Accent5 6 4 2 4" xfId="22858"/>
    <cellStyle name="40% - Accent5 6 4 3" xfId="22859"/>
    <cellStyle name="40% - Accent5 6 4 3 2" xfId="22860"/>
    <cellStyle name="40% - Accent5 6 4 3 2 2" xfId="22861"/>
    <cellStyle name="40% - Accent5 6 4 3 2 3" xfId="54517"/>
    <cellStyle name="40% - Accent5 6 4 3 3" xfId="22862"/>
    <cellStyle name="40% - Accent5 6 4 3 4" xfId="22863"/>
    <cellStyle name="40% - Accent5 6 4 4" xfId="22864"/>
    <cellStyle name="40% - Accent5 6 4 4 2" xfId="22865"/>
    <cellStyle name="40% - Accent5 6 4 4 3" xfId="54518"/>
    <cellStyle name="40% - Accent5 6 4 5" xfId="22866"/>
    <cellStyle name="40% - Accent5 6 4 6" xfId="22867"/>
    <cellStyle name="40% - Accent5 6 5" xfId="22868"/>
    <cellStyle name="40% - Accent5 6 5 2" xfId="22869"/>
    <cellStyle name="40% - Accent5 6 5 2 2" xfId="22870"/>
    <cellStyle name="40% - Accent5 6 5 2 2 2" xfId="22871"/>
    <cellStyle name="40% - Accent5 6 5 2 2 3" xfId="54519"/>
    <cellStyle name="40% - Accent5 6 5 2 3" xfId="22872"/>
    <cellStyle name="40% - Accent5 6 5 2 4" xfId="22873"/>
    <cellStyle name="40% - Accent5 6 5 3" xfId="22874"/>
    <cellStyle name="40% - Accent5 6 5 3 2" xfId="22875"/>
    <cellStyle name="40% - Accent5 6 5 3 3" xfId="54520"/>
    <cellStyle name="40% - Accent5 6 5 4" xfId="22876"/>
    <cellStyle name="40% - Accent5 6 5 5" xfId="22877"/>
    <cellStyle name="40% - Accent5 6 6" xfId="22878"/>
    <cellStyle name="40% - Accent5 6 6 2" xfId="22879"/>
    <cellStyle name="40% - Accent5 6 6 2 2" xfId="22880"/>
    <cellStyle name="40% - Accent5 6 6 2 3" xfId="54521"/>
    <cellStyle name="40% - Accent5 6 6 3" xfId="22881"/>
    <cellStyle name="40% - Accent5 6 6 4" xfId="22882"/>
    <cellStyle name="40% - Accent5 6 7" xfId="22883"/>
    <cellStyle name="40% - Accent5 6 7 2" xfId="22884"/>
    <cellStyle name="40% - Accent5 6 7 2 2" xfId="22885"/>
    <cellStyle name="40% - Accent5 6 7 2 3" xfId="54522"/>
    <cellStyle name="40% - Accent5 6 7 3" xfId="22886"/>
    <cellStyle name="40% - Accent5 6 7 4" xfId="22887"/>
    <cellStyle name="40% - Accent5 6 8" xfId="22888"/>
    <cellStyle name="40% - Accent5 6 8 2" xfId="22889"/>
    <cellStyle name="40% - Accent5 6 8 3" xfId="54523"/>
    <cellStyle name="40% - Accent5 6 9" xfId="22890"/>
    <cellStyle name="40% - Accent5 7" xfId="22891"/>
    <cellStyle name="40% - Accent5 7 10" xfId="22892"/>
    <cellStyle name="40% - Accent5 7 11" xfId="60232"/>
    <cellStyle name="40% - Accent5 7 2" xfId="22893"/>
    <cellStyle name="40% - Accent5 7 2 2" xfId="22894"/>
    <cellStyle name="40% - Accent5 7 2 2 2" xfId="22895"/>
    <cellStyle name="40% - Accent5 7 2 2 2 2" xfId="22896"/>
    <cellStyle name="40% - Accent5 7 2 2 2 2 2" xfId="22897"/>
    <cellStyle name="40% - Accent5 7 2 2 2 2 2 2" xfId="22898"/>
    <cellStyle name="40% - Accent5 7 2 2 2 2 2 3" xfId="54524"/>
    <cellStyle name="40% - Accent5 7 2 2 2 2 3" xfId="22899"/>
    <cellStyle name="40% - Accent5 7 2 2 2 2 4" xfId="22900"/>
    <cellStyle name="40% - Accent5 7 2 2 2 3" xfId="22901"/>
    <cellStyle name="40% - Accent5 7 2 2 2 3 2" xfId="22902"/>
    <cellStyle name="40% - Accent5 7 2 2 2 3 2 2" xfId="22903"/>
    <cellStyle name="40% - Accent5 7 2 2 2 3 2 3" xfId="54525"/>
    <cellStyle name="40% - Accent5 7 2 2 2 3 3" xfId="22904"/>
    <cellStyle name="40% - Accent5 7 2 2 2 3 4" xfId="22905"/>
    <cellStyle name="40% - Accent5 7 2 2 2 4" xfId="22906"/>
    <cellStyle name="40% - Accent5 7 2 2 2 4 2" xfId="22907"/>
    <cellStyle name="40% - Accent5 7 2 2 2 4 3" xfId="54526"/>
    <cellStyle name="40% - Accent5 7 2 2 2 5" xfId="22908"/>
    <cellStyle name="40% - Accent5 7 2 2 2 6" xfId="22909"/>
    <cellStyle name="40% - Accent5 7 2 2 3" xfId="22910"/>
    <cellStyle name="40% - Accent5 7 2 2 3 2" xfId="22911"/>
    <cellStyle name="40% - Accent5 7 2 2 3 2 2" xfId="22912"/>
    <cellStyle name="40% - Accent5 7 2 2 3 2 3" xfId="54527"/>
    <cellStyle name="40% - Accent5 7 2 2 3 3" xfId="22913"/>
    <cellStyle name="40% - Accent5 7 2 2 3 4" xfId="22914"/>
    <cellStyle name="40% - Accent5 7 2 2 4" xfId="22915"/>
    <cellStyle name="40% - Accent5 7 2 2 4 2" xfId="22916"/>
    <cellStyle name="40% - Accent5 7 2 2 4 2 2" xfId="22917"/>
    <cellStyle name="40% - Accent5 7 2 2 4 2 3" xfId="54528"/>
    <cellStyle name="40% - Accent5 7 2 2 4 3" xfId="22918"/>
    <cellStyle name="40% - Accent5 7 2 2 4 4" xfId="22919"/>
    <cellStyle name="40% - Accent5 7 2 2 5" xfId="22920"/>
    <cellStyle name="40% - Accent5 7 2 2 5 2" xfId="22921"/>
    <cellStyle name="40% - Accent5 7 2 2 5 3" xfId="54529"/>
    <cellStyle name="40% - Accent5 7 2 2 6" xfId="22922"/>
    <cellStyle name="40% - Accent5 7 2 2 7" xfId="22923"/>
    <cellStyle name="40% - Accent5 7 2 2 8" xfId="60783"/>
    <cellStyle name="40% - Accent5 7 2 3" xfId="22924"/>
    <cellStyle name="40% - Accent5 7 2 3 2" xfId="22925"/>
    <cellStyle name="40% - Accent5 7 2 3 2 2" xfId="22926"/>
    <cellStyle name="40% - Accent5 7 2 3 2 2 2" xfId="22927"/>
    <cellStyle name="40% - Accent5 7 2 3 2 2 3" xfId="54530"/>
    <cellStyle name="40% - Accent5 7 2 3 2 3" xfId="22928"/>
    <cellStyle name="40% - Accent5 7 2 3 2 4" xfId="22929"/>
    <cellStyle name="40% - Accent5 7 2 3 3" xfId="22930"/>
    <cellStyle name="40% - Accent5 7 2 3 3 2" xfId="22931"/>
    <cellStyle name="40% - Accent5 7 2 3 3 2 2" xfId="22932"/>
    <cellStyle name="40% - Accent5 7 2 3 3 2 3" xfId="54531"/>
    <cellStyle name="40% - Accent5 7 2 3 3 3" xfId="22933"/>
    <cellStyle name="40% - Accent5 7 2 3 3 4" xfId="22934"/>
    <cellStyle name="40% - Accent5 7 2 3 4" xfId="22935"/>
    <cellStyle name="40% - Accent5 7 2 3 4 2" xfId="22936"/>
    <cellStyle name="40% - Accent5 7 2 3 4 3" xfId="54532"/>
    <cellStyle name="40% - Accent5 7 2 3 5" xfId="22937"/>
    <cellStyle name="40% - Accent5 7 2 3 6" xfId="22938"/>
    <cellStyle name="40% - Accent5 7 2 4" xfId="22939"/>
    <cellStyle name="40% - Accent5 7 2 4 2" xfId="22940"/>
    <cellStyle name="40% - Accent5 7 2 4 2 2" xfId="22941"/>
    <cellStyle name="40% - Accent5 7 2 4 2 3" xfId="54533"/>
    <cellStyle name="40% - Accent5 7 2 4 3" xfId="22942"/>
    <cellStyle name="40% - Accent5 7 2 4 4" xfId="22943"/>
    <cellStyle name="40% - Accent5 7 2 5" xfId="22944"/>
    <cellStyle name="40% - Accent5 7 2 5 2" xfId="22945"/>
    <cellStyle name="40% - Accent5 7 2 5 2 2" xfId="22946"/>
    <cellStyle name="40% - Accent5 7 2 5 2 3" xfId="54534"/>
    <cellStyle name="40% - Accent5 7 2 5 3" xfId="22947"/>
    <cellStyle name="40% - Accent5 7 2 5 4" xfId="22948"/>
    <cellStyle name="40% - Accent5 7 2 6" xfId="22949"/>
    <cellStyle name="40% - Accent5 7 2 6 2" xfId="22950"/>
    <cellStyle name="40% - Accent5 7 2 6 3" xfId="54535"/>
    <cellStyle name="40% - Accent5 7 2 7" xfId="22951"/>
    <cellStyle name="40% - Accent5 7 2 8" xfId="22952"/>
    <cellStyle name="40% - Accent5 7 2 9" xfId="60415"/>
    <cellStyle name="40% - Accent5 7 3" xfId="22953"/>
    <cellStyle name="40% - Accent5 7 3 2" xfId="22954"/>
    <cellStyle name="40% - Accent5 7 3 2 2" xfId="22955"/>
    <cellStyle name="40% - Accent5 7 3 2 2 2" xfId="22956"/>
    <cellStyle name="40% - Accent5 7 3 2 2 2 2" xfId="22957"/>
    <cellStyle name="40% - Accent5 7 3 2 2 2 3" xfId="54536"/>
    <cellStyle name="40% - Accent5 7 3 2 2 3" xfId="22958"/>
    <cellStyle name="40% - Accent5 7 3 2 2 4" xfId="22959"/>
    <cellStyle name="40% - Accent5 7 3 2 3" xfId="22960"/>
    <cellStyle name="40% - Accent5 7 3 2 3 2" xfId="22961"/>
    <cellStyle name="40% - Accent5 7 3 2 3 2 2" xfId="22962"/>
    <cellStyle name="40% - Accent5 7 3 2 3 2 3" xfId="54537"/>
    <cellStyle name="40% - Accent5 7 3 2 3 3" xfId="22963"/>
    <cellStyle name="40% - Accent5 7 3 2 3 4" xfId="22964"/>
    <cellStyle name="40% - Accent5 7 3 2 4" xfId="22965"/>
    <cellStyle name="40% - Accent5 7 3 2 4 2" xfId="22966"/>
    <cellStyle name="40% - Accent5 7 3 2 4 3" xfId="54538"/>
    <cellStyle name="40% - Accent5 7 3 2 5" xfId="22967"/>
    <cellStyle name="40% - Accent5 7 3 2 6" xfId="22968"/>
    <cellStyle name="40% - Accent5 7 3 3" xfId="22969"/>
    <cellStyle name="40% - Accent5 7 3 3 2" xfId="22970"/>
    <cellStyle name="40% - Accent5 7 3 3 2 2" xfId="22971"/>
    <cellStyle name="40% - Accent5 7 3 3 2 3" xfId="54539"/>
    <cellStyle name="40% - Accent5 7 3 3 3" xfId="22972"/>
    <cellStyle name="40% - Accent5 7 3 3 4" xfId="22973"/>
    <cellStyle name="40% - Accent5 7 3 4" xfId="22974"/>
    <cellStyle name="40% - Accent5 7 3 4 2" xfId="22975"/>
    <cellStyle name="40% - Accent5 7 3 4 2 2" xfId="22976"/>
    <cellStyle name="40% - Accent5 7 3 4 2 3" xfId="54540"/>
    <cellStyle name="40% - Accent5 7 3 4 3" xfId="22977"/>
    <cellStyle name="40% - Accent5 7 3 4 4" xfId="22978"/>
    <cellStyle name="40% - Accent5 7 3 5" xfId="22979"/>
    <cellStyle name="40% - Accent5 7 3 5 2" xfId="22980"/>
    <cellStyle name="40% - Accent5 7 3 5 3" xfId="54541"/>
    <cellStyle name="40% - Accent5 7 3 6" xfId="22981"/>
    <cellStyle name="40% - Accent5 7 3 7" xfId="22982"/>
    <cellStyle name="40% - Accent5 7 3 8" xfId="60600"/>
    <cellStyle name="40% - Accent5 7 4" xfId="22983"/>
    <cellStyle name="40% - Accent5 7 4 2" xfId="22984"/>
    <cellStyle name="40% - Accent5 7 4 2 2" xfId="22985"/>
    <cellStyle name="40% - Accent5 7 4 2 2 2" xfId="22986"/>
    <cellStyle name="40% - Accent5 7 4 2 2 3" xfId="54542"/>
    <cellStyle name="40% - Accent5 7 4 2 3" xfId="22987"/>
    <cellStyle name="40% - Accent5 7 4 2 4" xfId="22988"/>
    <cellStyle name="40% - Accent5 7 4 3" xfId="22989"/>
    <cellStyle name="40% - Accent5 7 4 3 2" xfId="22990"/>
    <cellStyle name="40% - Accent5 7 4 3 2 2" xfId="22991"/>
    <cellStyle name="40% - Accent5 7 4 3 2 3" xfId="54543"/>
    <cellStyle name="40% - Accent5 7 4 3 3" xfId="22992"/>
    <cellStyle name="40% - Accent5 7 4 3 4" xfId="22993"/>
    <cellStyle name="40% - Accent5 7 4 4" xfId="22994"/>
    <cellStyle name="40% - Accent5 7 4 4 2" xfId="22995"/>
    <cellStyle name="40% - Accent5 7 4 4 3" xfId="54544"/>
    <cellStyle name="40% - Accent5 7 4 5" xfId="22996"/>
    <cellStyle name="40% - Accent5 7 4 6" xfId="22997"/>
    <cellStyle name="40% - Accent5 7 5" xfId="22998"/>
    <cellStyle name="40% - Accent5 7 5 2" xfId="22999"/>
    <cellStyle name="40% - Accent5 7 5 2 2" xfId="23000"/>
    <cellStyle name="40% - Accent5 7 5 2 2 2" xfId="23001"/>
    <cellStyle name="40% - Accent5 7 5 2 2 3" xfId="54545"/>
    <cellStyle name="40% - Accent5 7 5 2 3" xfId="23002"/>
    <cellStyle name="40% - Accent5 7 5 2 4" xfId="23003"/>
    <cellStyle name="40% - Accent5 7 5 3" xfId="23004"/>
    <cellStyle name="40% - Accent5 7 5 3 2" xfId="23005"/>
    <cellStyle name="40% - Accent5 7 5 3 3" xfId="54546"/>
    <cellStyle name="40% - Accent5 7 5 4" xfId="23006"/>
    <cellStyle name="40% - Accent5 7 5 5" xfId="23007"/>
    <cellStyle name="40% - Accent5 7 6" xfId="23008"/>
    <cellStyle name="40% - Accent5 7 6 2" xfId="23009"/>
    <cellStyle name="40% - Accent5 7 6 2 2" xfId="23010"/>
    <cellStyle name="40% - Accent5 7 6 2 3" xfId="54547"/>
    <cellStyle name="40% - Accent5 7 6 3" xfId="23011"/>
    <cellStyle name="40% - Accent5 7 6 4" xfId="23012"/>
    <cellStyle name="40% - Accent5 7 7" xfId="23013"/>
    <cellStyle name="40% - Accent5 7 7 2" xfId="23014"/>
    <cellStyle name="40% - Accent5 7 7 2 2" xfId="23015"/>
    <cellStyle name="40% - Accent5 7 7 2 3" xfId="54548"/>
    <cellStyle name="40% - Accent5 7 7 3" xfId="23016"/>
    <cellStyle name="40% - Accent5 7 7 4" xfId="23017"/>
    <cellStyle name="40% - Accent5 7 8" xfId="23018"/>
    <cellStyle name="40% - Accent5 7 8 2" xfId="23019"/>
    <cellStyle name="40% - Accent5 7 8 3" xfId="54549"/>
    <cellStyle name="40% - Accent5 7 9" xfId="23020"/>
    <cellStyle name="40% - Accent5 8" xfId="23021"/>
    <cellStyle name="40% - Accent5 8 2" xfId="23022"/>
    <cellStyle name="40% - Accent5 8 2 2" xfId="23023"/>
    <cellStyle name="40% - Accent5 8 2 2 2" xfId="23024"/>
    <cellStyle name="40% - Accent5 8 2 2 2 2" xfId="23025"/>
    <cellStyle name="40% - Accent5 8 2 2 2 2 2" xfId="23026"/>
    <cellStyle name="40% - Accent5 8 2 2 2 2 3" xfId="54550"/>
    <cellStyle name="40% - Accent5 8 2 2 2 3" xfId="23027"/>
    <cellStyle name="40% - Accent5 8 2 2 2 4" xfId="23028"/>
    <cellStyle name="40% - Accent5 8 2 2 3" xfId="23029"/>
    <cellStyle name="40% - Accent5 8 2 2 3 2" xfId="23030"/>
    <cellStyle name="40% - Accent5 8 2 2 3 2 2" xfId="23031"/>
    <cellStyle name="40% - Accent5 8 2 2 3 2 3" xfId="54551"/>
    <cellStyle name="40% - Accent5 8 2 2 3 3" xfId="23032"/>
    <cellStyle name="40% - Accent5 8 2 2 3 4" xfId="23033"/>
    <cellStyle name="40% - Accent5 8 2 2 4" xfId="23034"/>
    <cellStyle name="40% - Accent5 8 2 2 4 2" xfId="23035"/>
    <cellStyle name="40% - Accent5 8 2 2 4 3" xfId="54552"/>
    <cellStyle name="40% - Accent5 8 2 2 5" xfId="23036"/>
    <cellStyle name="40% - Accent5 8 2 2 6" xfId="23037"/>
    <cellStyle name="40% - Accent5 8 2 2 7" xfId="60797"/>
    <cellStyle name="40% - Accent5 8 2 3" xfId="23038"/>
    <cellStyle name="40% - Accent5 8 2 3 2" xfId="23039"/>
    <cellStyle name="40% - Accent5 8 2 3 2 2" xfId="23040"/>
    <cellStyle name="40% - Accent5 8 2 3 2 3" xfId="54553"/>
    <cellStyle name="40% - Accent5 8 2 3 3" xfId="23041"/>
    <cellStyle name="40% - Accent5 8 2 3 4" xfId="23042"/>
    <cellStyle name="40% - Accent5 8 2 4" xfId="23043"/>
    <cellStyle name="40% - Accent5 8 2 4 2" xfId="23044"/>
    <cellStyle name="40% - Accent5 8 2 4 2 2" xfId="23045"/>
    <cellStyle name="40% - Accent5 8 2 4 2 3" xfId="54554"/>
    <cellStyle name="40% - Accent5 8 2 4 3" xfId="23046"/>
    <cellStyle name="40% - Accent5 8 2 4 4" xfId="23047"/>
    <cellStyle name="40% - Accent5 8 2 5" xfId="23048"/>
    <cellStyle name="40% - Accent5 8 2 5 2" xfId="23049"/>
    <cellStyle name="40% - Accent5 8 2 5 3" xfId="54555"/>
    <cellStyle name="40% - Accent5 8 2 6" xfId="23050"/>
    <cellStyle name="40% - Accent5 8 2 7" xfId="23051"/>
    <cellStyle name="40% - Accent5 8 2 8" xfId="60429"/>
    <cellStyle name="40% - Accent5 8 3" xfId="23052"/>
    <cellStyle name="40% - Accent5 8 3 2" xfId="23053"/>
    <cellStyle name="40% - Accent5 8 3 2 2" xfId="23054"/>
    <cellStyle name="40% - Accent5 8 3 2 2 2" xfId="23055"/>
    <cellStyle name="40% - Accent5 8 3 2 2 3" xfId="54556"/>
    <cellStyle name="40% - Accent5 8 3 2 3" xfId="23056"/>
    <cellStyle name="40% - Accent5 8 3 2 4" xfId="23057"/>
    <cellStyle name="40% - Accent5 8 3 3" xfId="23058"/>
    <cellStyle name="40% - Accent5 8 3 3 2" xfId="23059"/>
    <cellStyle name="40% - Accent5 8 3 3 2 2" xfId="23060"/>
    <cellStyle name="40% - Accent5 8 3 3 2 3" xfId="54557"/>
    <cellStyle name="40% - Accent5 8 3 3 3" xfId="23061"/>
    <cellStyle name="40% - Accent5 8 3 3 4" xfId="23062"/>
    <cellStyle name="40% - Accent5 8 3 4" xfId="23063"/>
    <cellStyle name="40% - Accent5 8 3 4 2" xfId="23064"/>
    <cellStyle name="40% - Accent5 8 3 4 3" xfId="54558"/>
    <cellStyle name="40% - Accent5 8 3 5" xfId="23065"/>
    <cellStyle name="40% - Accent5 8 3 6" xfId="23066"/>
    <cellStyle name="40% - Accent5 8 3 7" xfId="60614"/>
    <cellStyle name="40% - Accent5 8 4" xfId="23067"/>
    <cellStyle name="40% - Accent5 8 4 2" xfId="23068"/>
    <cellStyle name="40% - Accent5 8 4 2 2" xfId="23069"/>
    <cellStyle name="40% - Accent5 8 4 2 3" xfId="54559"/>
    <cellStyle name="40% - Accent5 8 4 3" xfId="23070"/>
    <cellStyle name="40% - Accent5 8 4 4" xfId="23071"/>
    <cellStyle name="40% - Accent5 8 5" xfId="23072"/>
    <cellStyle name="40% - Accent5 8 5 2" xfId="23073"/>
    <cellStyle name="40% - Accent5 8 5 2 2" xfId="23074"/>
    <cellStyle name="40% - Accent5 8 5 2 3" xfId="54560"/>
    <cellStyle name="40% - Accent5 8 5 3" xfId="23075"/>
    <cellStyle name="40% - Accent5 8 5 4" xfId="23076"/>
    <cellStyle name="40% - Accent5 8 6" xfId="23077"/>
    <cellStyle name="40% - Accent5 8 6 2" xfId="23078"/>
    <cellStyle name="40% - Accent5 8 6 3" xfId="54561"/>
    <cellStyle name="40% - Accent5 8 7" xfId="23079"/>
    <cellStyle name="40% - Accent5 8 8" xfId="23080"/>
    <cellStyle name="40% - Accent5 8 9" xfId="60246"/>
    <cellStyle name="40% - Accent5 9" xfId="23081"/>
    <cellStyle name="40% - Accent5 9 2" xfId="23082"/>
    <cellStyle name="40% - Accent5 9 2 2" xfId="23083"/>
    <cellStyle name="40% - Accent5 9 2 2 2" xfId="23084"/>
    <cellStyle name="40% - Accent5 9 2 2 2 2" xfId="23085"/>
    <cellStyle name="40% - Accent5 9 2 2 2 3" xfId="54562"/>
    <cellStyle name="40% - Accent5 9 2 2 3" xfId="23086"/>
    <cellStyle name="40% - Accent5 9 2 2 4" xfId="23087"/>
    <cellStyle name="40% - Accent5 9 2 2 5" xfId="60811"/>
    <cellStyle name="40% - Accent5 9 2 3" xfId="23088"/>
    <cellStyle name="40% - Accent5 9 2 3 2" xfId="23089"/>
    <cellStyle name="40% - Accent5 9 2 3 2 2" xfId="23090"/>
    <cellStyle name="40% - Accent5 9 2 3 2 3" xfId="54563"/>
    <cellStyle name="40% - Accent5 9 2 3 3" xfId="23091"/>
    <cellStyle name="40% - Accent5 9 2 3 4" xfId="23092"/>
    <cellStyle name="40% - Accent5 9 2 4" xfId="23093"/>
    <cellStyle name="40% - Accent5 9 2 4 2" xfId="23094"/>
    <cellStyle name="40% - Accent5 9 2 4 3" xfId="54564"/>
    <cellStyle name="40% - Accent5 9 2 5" xfId="23095"/>
    <cellStyle name="40% - Accent5 9 2 6" xfId="23096"/>
    <cellStyle name="40% - Accent5 9 2 7" xfId="60443"/>
    <cellStyle name="40% - Accent5 9 3" xfId="23097"/>
    <cellStyle name="40% - Accent5 9 3 2" xfId="23098"/>
    <cellStyle name="40% - Accent5 9 3 2 2" xfId="23099"/>
    <cellStyle name="40% - Accent5 9 3 2 3" xfId="54565"/>
    <cellStyle name="40% - Accent5 9 3 3" xfId="23100"/>
    <cellStyle name="40% - Accent5 9 3 4" xfId="23101"/>
    <cellStyle name="40% - Accent5 9 3 5" xfId="60628"/>
    <cellStyle name="40% - Accent5 9 4" xfId="23102"/>
    <cellStyle name="40% - Accent5 9 4 2" xfId="23103"/>
    <cellStyle name="40% - Accent5 9 4 2 2" xfId="23104"/>
    <cellStyle name="40% - Accent5 9 4 2 3" xfId="54566"/>
    <cellStyle name="40% - Accent5 9 4 3" xfId="23105"/>
    <cellStyle name="40% - Accent5 9 4 4" xfId="23106"/>
    <cellStyle name="40% - Accent5 9 5" xfId="23107"/>
    <cellStyle name="40% - Accent5 9 5 2" xfId="23108"/>
    <cellStyle name="40% - Accent5 9 5 3" xfId="54567"/>
    <cellStyle name="40% - Accent5 9 6" xfId="23109"/>
    <cellStyle name="40% - Accent5 9 7" xfId="23110"/>
    <cellStyle name="40% - Accent5 9 8" xfId="60260"/>
    <cellStyle name="40% - Accent6 10" xfId="23111"/>
    <cellStyle name="40% - Accent6 10 2" xfId="23112"/>
    <cellStyle name="40% - Accent6 10 2 2" xfId="23113"/>
    <cellStyle name="40% - Accent6 10 2 2 2" xfId="23114"/>
    <cellStyle name="40% - Accent6 10 2 2 3" xfId="54568"/>
    <cellStyle name="40% - Accent6 10 2 2 4" xfId="60827"/>
    <cellStyle name="40% - Accent6 10 2 3" xfId="23115"/>
    <cellStyle name="40% - Accent6 10 2 4" xfId="23116"/>
    <cellStyle name="40% - Accent6 10 2 5" xfId="60459"/>
    <cellStyle name="40% - Accent6 10 3" xfId="23117"/>
    <cellStyle name="40% - Accent6 10 3 2" xfId="23118"/>
    <cellStyle name="40% - Accent6 10 3 2 2" xfId="23119"/>
    <cellStyle name="40% - Accent6 10 3 2 3" xfId="54569"/>
    <cellStyle name="40% - Accent6 10 3 3" xfId="23120"/>
    <cellStyle name="40% - Accent6 10 3 4" xfId="23121"/>
    <cellStyle name="40% - Accent6 10 3 5" xfId="60644"/>
    <cellStyle name="40% - Accent6 10 4" xfId="23122"/>
    <cellStyle name="40% - Accent6 10 4 2" xfId="23123"/>
    <cellStyle name="40% - Accent6 10 4 3" xfId="54570"/>
    <cellStyle name="40% - Accent6 10 5" xfId="23124"/>
    <cellStyle name="40% - Accent6 10 6" xfId="23125"/>
    <cellStyle name="40% - Accent6 10 7" xfId="60276"/>
    <cellStyle name="40% - Accent6 11" xfId="23126"/>
    <cellStyle name="40% - Accent6 11 2" xfId="23127"/>
    <cellStyle name="40% - Accent6 11 2 2" xfId="23128"/>
    <cellStyle name="40% - Accent6 11 2 2 2" xfId="23129"/>
    <cellStyle name="40% - Accent6 11 2 2 3" xfId="54571"/>
    <cellStyle name="40% - Accent6 11 2 2 4" xfId="60841"/>
    <cellStyle name="40% - Accent6 11 2 3" xfId="23130"/>
    <cellStyle name="40% - Accent6 11 2 4" xfId="23131"/>
    <cellStyle name="40% - Accent6 11 2 5" xfId="60473"/>
    <cellStyle name="40% - Accent6 11 3" xfId="23132"/>
    <cellStyle name="40% - Accent6 11 3 2" xfId="23133"/>
    <cellStyle name="40% - Accent6 11 3 3" xfId="54572"/>
    <cellStyle name="40% - Accent6 11 3 4" xfId="60658"/>
    <cellStyle name="40% - Accent6 11 4" xfId="23134"/>
    <cellStyle name="40% - Accent6 11 5" xfId="23135"/>
    <cellStyle name="40% - Accent6 11 6" xfId="60290"/>
    <cellStyle name="40% - Accent6 12" xfId="23136"/>
    <cellStyle name="40% - Accent6 12 2" xfId="23137"/>
    <cellStyle name="40% - Accent6 12 2 2" xfId="23138"/>
    <cellStyle name="40% - Accent6 12 2 2 2" xfId="60855"/>
    <cellStyle name="40% - Accent6 12 2 3" xfId="54573"/>
    <cellStyle name="40% - Accent6 12 2 4" xfId="60487"/>
    <cellStyle name="40% - Accent6 12 3" xfId="23139"/>
    <cellStyle name="40% - Accent6 12 3 2" xfId="60672"/>
    <cellStyle name="40% - Accent6 12 4" xfId="23140"/>
    <cellStyle name="40% - Accent6 12 5" xfId="60304"/>
    <cellStyle name="40% - Accent6 13" xfId="23141"/>
    <cellStyle name="40% - Accent6 13 2" xfId="23142"/>
    <cellStyle name="40% - Accent6 13 2 2" xfId="23143"/>
    <cellStyle name="40% - Accent6 13 2 2 2" xfId="60869"/>
    <cellStyle name="40% - Accent6 13 2 3" xfId="54574"/>
    <cellStyle name="40% - Accent6 13 2 4" xfId="60501"/>
    <cellStyle name="40% - Accent6 13 3" xfId="23144"/>
    <cellStyle name="40% - Accent6 13 3 2" xfId="60686"/>
    <cellStyle name="40% - Accent6 13 4" xfId="23145"/>
    <cellStyle name="40% - Accent6 13 5" xfId="60318"/>
    <cellStyle name="40% - Accent6 14" xfId="23146"/>
    <cellStyle name="40% - Accent6 14 2" xfId="23147"/>
    <cellStyle name="40% - Accent6 14 2 2" xfId="60699"/>
    <cellStyle name="40% - Accent6 14 3" xfId="54575"/>
    <cellStyle name="40% - Accent6 14 4" xfId="60331"/>
    <cellStyle name="40% - Accent6 15" xfId="23148"/>
    <cellStyle name="40% - Accent6 15 2" xfId="60516"/>
    <cellStyle name="40% - Accent6 16" xfId="23149"/>
    <cellStyle name="40% - Accent6 16 2" xfId="60883"/>
    <cellStyle name="40% - Accent6 17" xfId="54576"/>
    <cellStyle name="40% - Accent6 17 2" xfId="60897"/>
    <cellStyle name="40% - Accent6 18" xfId="54577"/>
    <cellStyle name="40% - Accent6 18 2" xfId="60911"/>
    <cellStyle name="40% - Accent6 19" xfId="60146"/>
    <cellStyle name="40% - Accent6 2" xfId="23150"/>
    <cellStyle name="40% - Accent6 2 10" xfId="23151"/>
    <cellStyle name="40% - Accent6 2 10 2" xfId="23152"/>
    <cellStyle name="40% - Accent6 2 10 2 2" xfId="23153"/>
    <cellStyle name="40% - Accent6 2 10 2 2 2" xfId="23154"/>
    <cellStyle name="40% - Accent6 2 10 2 2 3" xfId="54578"/>
    <cellStyle name="40% - Accent6 2 10 2 3" xfId="23155"/>
    <cellStyle name="40% - Accent6 2 10 2 4" xfId="23156"/>
    <cellStyle name="40% - Accent6 2 10 3" xfId="23157"/>
    <cellStyle name="40% - Accent6 2 10 3 2" xfId="23158"/>
    <cellStyle name="40% - Accent6 2 10 3 3" xfId="54579"/>
    <cellStyle name="40% - Accent6 2 10 4" xfId="23159"/>
    <cellStyle name="40% - Accent6 2 10 5" xfId="23160"/>
    <cellStyle name="40% - Accent6 2 11" xfId="23161"/>
    <cellStyle name="40% - Accent6 2 11 2" xfId="23162"/>
    <cellStyle name="40% - Accent6 2 11 2 2" xfId="23163"/>
    <cellStyle name="40% - Accent6 2 11 2 3" xfId="54580"/>
    <cellStyle name="40% - Accent6 2 11 3" xfId="23164"/>
    <cellStyle name="40% - Accent6 2 11 4" xfId="23165"/>
    <cellStyle name="40% - Accent6 2 12" xfId="23166"/>
    <cellStyle name="40% - Accent6 2 12 2" xfId="23167"/>
    <cellStyle name="40% - Accent6 2 12 2 2" xfId="23168"/>
    <cellStyle name="40% - Accent6 2 12 2 3" xfId="54581"/>
    <cellStyle name="40% - Accent6 2 12 3" xfId="23169"/>
    <cellStyle name="40% - Accent6 2 12 4" xfId="23170"/>
    <cellStyle name="40% - Accent6 2 13" xfId="23171"/>
    <cellStyle name="40% - Accent6 2 13 2" xfId="23172"/>
    <cellStyle name="40% - Accent6 2 13 3" xfId="54582"/>
    <cellStyle name="40% - Accent6 2 14" xfId="23173"/>
    <cellStyle name="40% - Accent6 2 15" xfId="23174"/>
    <cellStyle name="40% - Accent6 2 16" xfId="60163"/>
    <cellStyle name="40% - Accent6 2 2" xfId="23175"/>
    <cellStyle name="40% - Accent6 2 2 10" xfId="23176"/>
    <cellStyle name="40% - Accent6 2 2 11" xfId="23177"/>
    <cellStyle name="40% - Accent6 2 2 12" xfId="60347"/>
    <cellStyle name="40% - Accent6 2 2 2" xfId="23178"/>
    <cellStyle name="40% - Accent6 2 2 2 10" xfId="23179"/>
    <cellStyle name="40% - Accent6 2 2 2 11" xfId="60715"/>
    <cellStyle name="40% - Accent6 2 2 2 2" xfId="23180"/>
    <cellStyle name="40% - Accent6 2 2 2 2 2" xfId="23181"/>
    <cellStyle name="40% - Accent6 2 2 2 2 2 2" xfId="23182"/>
    <cellStyle name="40% - Accent6 2 2 2 2 2 2 2" xfId="23183"/>
    <cellStyle name="40% - Accent6 2 2 2 2 2 2 2 2" xfId="23184"/>
    <cellStyle name="40% - Accent6 2 2 2 2 2 2 2 2 2" xfId="23185"/>
    <cellStyle name="40% - Accent6 2 2 2 2 2 2 2 2 3" xfId="54583"/>
    <cellStyle name="40% - Accent6 2 2 2 2 2 2 2 3" xfId="23186"/>
    <cellStyle name="40% - Accent6 2 2 2 2 2 2 2 4" xfId="23187"/>
    <cellStyle name="40% - Accent6 2 2 2 2 2 2 3" xfId="23188"/>
    <cellStyle name="40% - Accent6 2 2 2 2 2 2 3 2" xfId="23189"/>
    <cellStyle name="40% - Accent6 2 2 2 2 2 2 3 2 2" xfId="23190"/>
    <cellStyle name="40% - Accent6 2 2 2 2 2 2 3 2 3" xfId="54584"/>
    <cellStyle name="40% - Accent6 2 2 2 2 2 2 3 3" xfId="23191"/>
    <cellStyle name="40% - Accent6 2 2 2 2 2 2 3 4" xfId="23192"/>
    <cellStyle name="40% - Accent6 2 2 2 2 2 2 4" xfId="23193"/>
    <cellStyle name="40% - Accent6 2 2 2 2 2 2 4 2" xfId="23194"/>
    <cellStyle name="40% - Accent6 2 2 2 2 2 2 4 3" xfId="54585"/>
    <cellStyle name="40% - Accent6 2 2 2 2 2 2 5" xfId="23195"/>
    <cellStyle name="40% - Accent6 2 2 2 2 2 2 6" xfId="23196"/>
    <cellStyle name="40% - Accent6 2 2 2 2 2 3" xfId="23197"/>
    <cellStyle name="40% - Accent6 2 2 2 2 2 3 2" xfId="23198"/>
    <cellStyle name="40% - Accent6 2 2 2 2 2 3 2 2" xfId="23199"/>
    <cellStyle name="40% - Accent6 2 2 2 2 2 3 2 3" xfId="54586"/>
    <cellStyle name="40% - Accent6 2 2 2 2 2 3 3" xfId="23200"/>
    <cellStyle name="40% - Accent6 2 2 2 2 2 3 4" xfId="23201"/>
    <cellStyle name="40% - Accent6 2 2 2 2 2 4" xfId="23202"/>
    <cellStyle name="40% - Accent6 2 2 2 2 2 4 2" xfId="23203"/>
    <cellStyle name="40% - Accent6 2 2 2 2 2 4 2 2" xfId="23204"/>
    <cellStyle name="40% - Accent6 2 2 2 2 2 4 2 3" xfId="54587"/>
    <cellStyle name="40% - Accent6 2 2 2 2 2 4 3" xfId="23205"/>
    <cellStyle name="40% - Accent6 2 2 2 2 2 4 4" xfId="23206"/>
    <cellStyle name="40% - Accent6 2 2 2 2 2 5" xfId="23207"/>
    <cellStyle name="40% - Accent6 2 2 2 2 2 5 2" xfId="23208"/>
    <cellStyle name="40% - Accent6 2 2 2 2 2 5 3" xfId="54588"/>
    <cellStyle name="40% - Accent6 2 2 2 2 2 6" xfId="23209"/>
    <cellStyle name="40% - Accent6 2 2 2 2 2 7" xfId="23210"/>
    <cellStyle name="40% - Accent6 2 2 2 2 3" xfId="23211"/>
    <cellStyle name="40% - Accent6 2 2 2 2 3 2" xfId="23212"/>
    <cellStyle name="40% - Accent6 2 2 2 2 3 2 2" xfId="23213"/>
    <cellStyle name="40% - Accent6 2 2 2 2 3 2 2 2" xfId="23214"/>
    <cellStyle name="40% - Accent6 2 2 2 2 3 2 2 3" xfId="54589"/>
    <cellStyle name="40% - Accent6 2 2 2 2 3 2 3" xfId="23215"/>
    <cellStyle name="40% - Accent6 2 2 2 2 3 2 4" xfId="23216"/>
    <cellStyle name="40% - Accent6 2 2 2 2 3 3" xfId="23217"/>
    <cellStyle name="40% - Accent6 2 2 2 2 3 3 2" xfId="23218"/>
    <cellStyle name="40% - Accent6 2 2 2 2 3 3 2 2" xfId="23219"/>
    <cellStyle name="40% - Accent6 2 2 2 2 3 3 2 3" xfId="54590"/>
    <cellStyle name="40% - Accent6 2 2 2 2 3 3 3" xfId="23220"/>
    <cellStyle name="40% - Accent6 2 2 2 2 3 3 4" xfId="23221"/>
    <cellStyle name="40% - Accent6 2 2 2 2 3 4" xfId="23222"/>
    <cellStyle name="40% - Accent6 2 2 2 2 3 4 2" xfId="23223"/>
    <cellStyle name="40% - Accent6 2 2 2 2 3 4 3" xfId="54591"/>
    <cellStyle name="40% - Accent6 2 2 2 2 3 5" xfId="23224"/>
    <cellStyle name="40% - Accent6 2 2 2 2 3 6" xfId="23225"/>
    <cellStyle name="40% - Accent6 2 2 2 2 4" xfId="23226"/>
    <cellStyle name="40% - Accent6 2 2 2 2 4 2" xfId="23227"/>
    <cellStyle name="40% - Accent6 2 2 2 2 4 2 2" xfId="23228"/>
    <cellStyle name="40% - Accent6 2 2 2 2 4 2 3" xfId="54592"/>
    <cellStyle name="40% - Accent6 2 2 2 2 4 3" xfId="23229"/>
    <cellStyle name="40% - Accent6 2 2 2 2 4 4" xfId="23230"/>
    <cellStyle name="40% - Accent6 2 2 2 2 5" xfId="23231"/>
    <cellStyle name="40% - Accent6 2 2 2 2 5 2" xfId="23232"/>
    <cellStyle name="40% - Accent6 2 2 2 2 5 2 2" xfId="23233"/>
    <cellStyle name="40% - Accent6 2 2 2 2 5 2 3" xfId="54593"/>
    <cellStyle name="40% - Accent6 2 2 2 2 5 3" xfId="23234"/>
    <cellStyle name="40% - Accent6 2 2 2 2 5 4" xfId="23235"/>
    <cellStyle name="40% - Accent6 2 2 2 2 6" xfId="23236"/>
    <cellStyle name="40% - Accent6 2 2 2 2 6 2" xfId="23237"/>
    <cellStyle name="40% - Accent6 2 2 2 2 6 3" xfId="54594"/>
    <cellStyle name="40% - Accent6 2 2 2 2 7" xfId="23238"/>
    <cellStyle name="40% - Accent6 2 2 2 2 8" xfId="23239"/>
    <cellStyle name="40% - Accent6 2 2 2 3" xfId="23240"/>
    <cellStyle name="40% - Accent6 2 2 2 3 2" xfId="23241"/>
    <cellStyle name="40% - Accent6 2 2 2 3 2 2" xfId="23242"/>
    <cellStyle name="40% - Accent6 2 2 2 3 2 2 2" xfId="23243"/>
    <cellStyle name="40% - Accent6 2 2 2 3 2 2 2 2" xfId="23244"/>
    <cellStyle name="40% - Accent6 2 2 2 3 2 2 2 3" xfId="54595"/>
    <cellStyle name="40% - Accent6 2 2 2 3 2 2 3" xfId="23245"/>
    <cellStyle name="40% - Accent6 2 2 2 3 2 2 4" xfId="23246"/>
    <cellStyle name="40% - Accent6 2 2 2 3 2 3" xfId="23247"/>
    <cellStyle name="40% - Accent6 2 2 2 3 2 3 2" xfId="23248"/>
    <cellStyle name="40% - Accent6 2 2 2 3 2 3 2 2" xfId="23249"/>
    <cellStyle name="40% - Accent6 2 2 2 3 2 3 2 3" xfId="54596"/>
    <cellStyle name="40% - Accent6 2 2 2 3 2 3 3" xfId="23250"/>
    <cellStyle name="40% - Accent6 2 2 2 3 2 3 4" xfId="23251"/>
    <cellStyle name="40% - Accent6 2 2 2 3 2 4" xfId="23252"/>
    <cellStyle name="40% - Accent6 2 2 2 3 2 4 2" xfId="23253"/>
    <cellStyle name="40% - Accent6 2 2 2 3 2 4 3" xfId="54597"/>
    <cellStyle name="40% - Accent6 2 2 2 3 2 5" xfId="23254"/>
    <cellStyle name="40% - Accent6 2 2 2 3 2 6" xfId="23255"/>
    <cellStyle name="40% - Accent6 2 2 2 3 3" xfId="23256"/>
    <cellStyle name="40% - Accent6 2 2 2 3 3 2" xfId="23257"/>
    <cellStyle name="40% - Accent6 2 2 2 3 3 2 2" xfId="23258"/>
    <cellStyle name="40% - Accent6 2 2 2 3 3 2 3" xfId="54598"/>
    <cellStyle name="40% - Accent6 2 2 2 3 3 3" xfId="23259"/>
    <cellStyle name="40% - Accent6 2 2 2 3 3 4" xfId="23260"/>
    <cellStyle name="40% - Accent6 2 2 2 3 4" xfId="23261"/>
    <cellStyle name="40% - Accent6 2 2 2 3 4 2" xfId="23262"/>
    <cellStyle name="40% - Accent6 2 2 2 3 4 2 2" xfId="23263"/>
    <cellStyle name="40% - Accent6 2 2 2 3 4 2 3" xfId="54599"/>
    <cellStyle name="40% - Accent6 2 2 2 3 4 3" xfId="23264"/>
    <cellStyle name="40% - Accent6 2 2 2 3 4 4" xfId="23265"/>
    <cellStyle name="40% - Accent6 2 2 2 3 5" xfId="23266"/>
    <cellStyle name="40% - Accent6 2 2 2 3 5 2" xfId="23267"/>
    <cellStyle name="40% - Accent6 2 2 2 3 5 3" xfId="54600"/>
    <cellStyle name="40% - Accent6 2 2 2 3 6" xfId="23268"/>
    <cellStyle name="40% - Accent6 2 2 2 3 7" xfId="23269"/>
    <cellStyle name="40% - Accent6 2 2 2 4" xfId="23270"/>
    <cellStyle name="40% - Accent6 2 2 2 4 2" xfId="23271"/>
    <cellStyle name="40% - Accent6 2 2 2 4 2 2" xfId="23272"/>
    <cellStyle name="40% - Accent6 2 2 2 4 2 2 2" xfId="23273"/>
    <cellStyle name="40% - Accent6 2 2 2 4 2 2 3" xfId="54601"/>
    <cellStyle name="40% - Accent6 2 2 2 4 2 3" xfId="23274"/>
    <cellStyle name="40% - Accent6 2 2 2 4 2 4" xfId="23275"/>
    <cellStyle name="40% - Accent6 2 2 2 4 3" xfId="23276"/>
    <cellStyle name="40% - Accent6 2 2 2 4 3 2" xfId="23277"/>
    <cellStyle name="40% - Accent6 2 2 2 4 3 2 2" xfId="23278"/>
    <cellStyle name="40% - Accent6 2 2 2 4 3 2 3" xfId="54602"/>
    <cellStyle name="40% - Accent6 2 2 2 4 3 3" xfId="23279"/>
    <cellStyle name="40% - Accent6 2 2 2 4 3 4" xfId="23280"/>
    <cellStyle name="40% - Accent6 2 2 2 4 4" xfId="23281"/>
    <cellStyle name="40% - Accent6 2 2 2 4 4 2" xfId="23282"/>
    <cellStyle name="40% - Accent6 2 2 2 4 4 3" xfId="54603"/>
    <cellStyle name="40% - Accent6 2 2 2 4 5" xfId="23283"/>
    <cellStyle name="40% - Accent6 2 2 2 4 6" xfId="23284"/>
    <cellStyle name="40% - Accent6 2 2 2 5" xfId="23285"/>
    <cellStyle name="40% - Accent6 2 2 2 5 2" xfId="23286"/>
    <cellStyle name="40% - Accent6 2 2 2 5 2 2" xfId="23287"/>
    <cellStyle name="40% - Accent6 2 2 2 5 2 2 2" xfId="23288"/>
    <cellStyle name="40% - Accent6 2 2 2 5 2 2 3" xfId="54604"/>
    <cellStyle name="40% - Accent6 2 2 2 5 2 3" xfId="23289"/>
    <cellStyle name="40% - Accent6 2 2 2 5 2 4" xfId="23290"/>
    <cellStyle name="40% - Accent6 2 2 2 5 3" xfId="23291"/>
    <cellStyle name="40% - Accent6 2 2 2 5 3 2" xfId="23292"/>
    <cellStyle name="40% - Accent6 2 2 2 5 3 3" xfId="54605"/>
    <cellStyle name="40% - Accent6 2 2 2 5 4" xfId="23293"/>
    <cellStyle name="40% - Accent6 2 2 2 5 5" xfId="23294"/>
    <cellStyle name="40% - Accent6 2 2 2 6" xfId="23295"/>
    <cellStyle name="40% - Accent6 2 2 2 6 2" xfId="23296"/>
    <cellStyle name="40% - Accent6 2 2 2 6 2 2" xfId="23297"/>
    <cellStyle name="40% - Accent6 2 2 2 6 2 3" xfId="54606"/>
    <cellStyle name="40% - Accent6 2 2 2 6 3" xfId="23298"/>
    <cellStyle name="40% - Accent6 2 2 2 6 4" xfId="23299"/>
    <cellStyle name="40% - Accent6 2 2 2 7" xfId="23300"/>
    <cellStyle name="40% - Accent6 2 2 2 7 2" xfId="23301"/>
    <cellStyle name="40% - Accent6 2 2 2 7 2 2" xfId="23302"/>
    <cellStyle name="40% - Accent6 2 2 2 7 2 3" xfId="54607"/>
    <cellStyle name="40% - Accent6 2 2 2 7 3" xfId="23303"/>
    <cellStyle name="40% - Accent6 2 2 2 7 4" xfId="23304"/>
    <cellStyle name="40% - Accent6 2 2 2 8" xfId="23305"/>
    <cellStyle name="40% - Accent6 2 2 2 8 2" xfId="23306"/>
    <cellStyle name="40% - Accent6 2 2 2 8 3" xfId="54608"/>
    <cellStyle name="40% - Accent6 2 2 2 9" xfId="23307"/>
    <cellStyle name="40% - Accent6 2 2 3" xfId="23308"/>
    <cellStyle name="40% - Accent6 2 2 3 2" xfId="23309"/>
    <cellStyle name="40% - Accent6 2 2 3 2 2" xfId="23310"/>
    <cellStyle name="40% - Accent6 2 2 3 2 2 2" xfId="23311"/>
    <cellStyle name="40% - Accent6 2 2 3 2 2 2 2" xfId="23312"/>
    <cellStyle name="40% - Accent6 2 2 3 2 2 2 2 2" xfId="23313"/>
    <cellStyle name="40% - Accent6 2 2 3 2 2 2 2 3" xfId="54609"/>
    <cellStyle name="40% - Accent6 2 2 3 2 2 2 3" xfId="23314"/>
    <cellStyle name="40% - Accent6 2 2 3 2 2 2 4" xfId="23315"/>
    <cellStyle name="40% - Accent6 2 2 3 2 2 3" xfId="23316"/>
    <cellStyle name="40% - Accent6 2 2 3 2 2 3 2" xfId="23317"/>
    <cellStyle name="40% - Accent6 2 2 3 2 2 3 2 2" xfId="23318"/>
    <cellStyle name="40% - Accent6 2 2 3 2 2 3 2 3" xfId="54610"/>
    <cellStyle name="40% - Accent6 2 2 3 2 2 3 3" xfId="23319"/>
    <cellStyle name="40% - Accent6 2 2 3 2 2 3 4" xfId="23320"/>
    <cellStyle name="40% - Accent6 2 2 3 2 2 4" xfId="23321"/>
    <cellStyle name="40% - Accent6 2 2 3 2 2 4 2" xfId="23322"/>
    <cellStyle name="40% - Accent6 2 2 3 2 2 4 3" xfId="54611"/>
    <cellStyle name="40% - Accent6 2 2 3 2 2 5" xfId="23323"/>
    <cellStyle name="40% - Accent6 2 2 3 2 2 6" xfId="23324"/>
    <cellStyle name="40% - Accent6 2 2 3 2 3" xfId="23325"/>
    <cellStyle name="40% - Accent6 2 2 3 2 3 2" xfId="23326"/>
    <cellStyle name="40% - Accent6 2 2 3 2 3 2 2" xfId="23327"/>
    <cellStyle name="40% - Accent6 2 2 3 2 3 2 3" xfId="54612"/>
    <cellStyle name="40% - Accent6 2 2 3 2 3 3" xfId="23328"/>
    <cellStyle name="40% - Accent6 2 2 3 2 3 4" xfId="23329"/>
    <cellStyle name="40% - Accent6 2 2 3 2 4" xfId="23330"/>
    <cellStyle name="40% - Accent6 2 2 3 2 4 2" xfId="23331"/>
    <cellStyle name="40% - Accent6 2 2 3 2 4 2 2" xfId="23332"/>
    <cellStyle name="40% - Accent6 2 2 3 2 4 2 3" xfId="54613"/>
    <cellStyle name="40% - Accent6 2 2 3 2 4 3" xfId="23333"/>
    <cellStyle name="40% - Accent6 2 2 3 2 4 4" xfId="23334"/>
    <cellStyle name="40% - Accent6 2 2 3 2 5" xfId="23335"/>
    <cellStyle name="40% - Accent6 2 2 3 2 5 2" xfId="23336"/>
    <cellStyle name="40% - Accent6 2 2 3 2 5 3" xfId="54614"/>
    <cellStyle name="40% - Accent6 2 2 3 2 6" xfId="23337"/>
    <cellStyle name="40% - Accent6 2 2 3 2 7" xfId="23338"/>
    <cellStyle name="40% - Accent6 2 2 3 3" xfId="23339"/>
    <cellStyle name="40% - Accent6 2 2 3 3 2" xfId="23340"/>
    <cellStyle name="40% - Accent6 2 2 3 3 2 2" xfId="23341"/>
    <cellStyle name="40% - Accent6 2 2 3 3 2 2 2" xfId="23342"/>
    <cellStyle name="40% - Accent6 2 2 3 3 2 2 3" xfId="54615"/>
    <cellStyle name="40% - Accent6 2 2 3 3 2 3" xfId="23343"/>
    <cellStyle name="40% - Accent6 2 2 3 3 2 4" xfId="23344"/>
    <cellStyle name="40% - Accent6 2 2 3 3 3" xfId="23345"/>
    <cellStyle name="40% - Accent6 2 2 3 3 3 2" xfId="23346"/>
    <cellStyle name="40% - Accent6 2 2 3 3 3 2 2" xfId="23347"/>
    <cellStyle name="40% - Accent6 2 2 3 3 3 2 3" xfId="54616"/>
    <cellStyle name="40% - Accent6 2 2 3 3 3 3" xfId="23348"/>
    <cellStyle name="40% - Accent6 2 2 3 3 3 4" xfId="23349"/>
    <cellStyle name="40% - Accent6 2 2 3 3 4" xfId="23350"/>
    <cellStyle name="40% - Accent6 2 2 3 3 4 2" xfId="23351"/>
    <cellStyle name="40% - Accent6 2 2 3 3 4 3" xfId="54617"/>
    <cellStyle name="40% - Accent6 2 2 3 3 5" xfId="23352"/>
    <cellStyle name="40% - Accent6 2 2 3 3 6" xfId="23353"/>
    <cellStyle name="40% - Accent6 2 2 3 4" xfId="23354"/>
    <cellStyle name="40% - Accent6 2 2 3 4 2" xfId="23355"/>
    <cellStyle name="40% - Accent6 2 2 3 4 2 2" xfId="23356"/>
    <cellStyle name="40% - Accent6 2 2 3 4 2 2 2" xfId="23357"/>
    <cellStyle name="40% - Accent6 2 2 3 4 2 2 3" xfId="54618"/>
    <cellStyle name="40% - Accent6 2 2 3 4 2 3" xfId="23358"/>
    <cellStyle name="40% - Accent6 2 2 3 4 2 4" xfId="23359"/>
    <cellStyle name="40% - Accent6 2 2 3 4 3" xfId="23360"/>
    <cellStyle name="40% - Accent6 2 2 3 4 3 2" xfId="23361"/>
    <cellStyle name="40% - Accent6 2 2 3 4 3 3" xfId="54619"/>
    <cellStyle name="40% - Accent6 2 2 3 4 4" xfId="23362"/>
    <cellStyle name="40% - Accent6 2 2 3 4 5" xfId="23363"/>
    <cellStyle name="40% - Accent6 2 2 3 5" xfId="23364"/>
    <cellStyle name="40% - Accent6 2 2 3 5 2" xfId="23365"/>
    <cellStyle name="40% - Accent6 2 2 3 5 2 2" xfId="23366"/>
    <cellStyle name="40% - Accent6 2 2 3 5 2 3" xfId="54620"/>
    <cellStyle name="40% - Accent6 2 2 3 5 3" xfId="23367"/>
    <cellStyle name="40% - Accent6 2 2 3 5 4" xfId="23368"/>
    <cellStyle name="40% - Accent6 2 2 3 6" xfId="23369"/>
    <cellStyle name="40% - Accent6 2 2 3 6 2" xfId="23370"/>
    <cellStyle name="40% - Accent6 2 2 3 6 2 2" xfId="23371"/>
    <cellStyle name="40% - Accent6 2 2 3 6 2 3" xfId="54621"/>
    <cellStyle name="40% - Accent6 2 2 3 6 3" xfId="23372"/>
    <cellStyle name="40% - Accent6 2 2 3 6 4" xfId="23373"/>
    <cellStyle name="40% - Accent6 2 2 3 7" xfId="23374"/>
    <cellStyle name="40% - Accent6 2 2 3 7 2" xfId="23375"/>
    <cellStyle name="40% - Accent6 2 2 3 7 3" xfId="54622"/>
    <cellStyle name="40% - Accent6 2 2 3 8" xfId="23376"/>
    <cellStyle name="40% - Accent6 2 2 3 9" xfId="23377"/>
    <cellStyle name="40% - Accent6 2 2 4" xfId="23378"/>
    <cellStyle name="40% - Accent6 2 2 4 2" xfId="23379"/>
    <cellStyle name="40% - Accent6 2 2 4 2 2" xfId="23380"/>
    <cellStyle name="40% - Accent6 2 2 4 2 2 2" xfId="23381"/>
    <cellStyle name="40% - Accent6 2 2 4 2 2 2 2" xfId="23382"/>
    <cellStyle name="40% - Accent6 2 2 4 2 2 2 3" xfId="54623"/>
    <cellStyle name="40% - Accent6 2 2 4 2 2 3" xfId="23383"/>
    <cellStyle name="40% - Accent6 2 2 4 2 2 4" xfId="23384"/>
    <cellStyle name="40% - Accent6 2 2 4 2 3" xfId="23385"/>
    <cellStyle name="40% - Accent6 2 2 4 2 3 2" xfId="23386"/>
    <cellStyle name="40% - Accent6 2 2 4 2 3 2 2" xfId="23387"/>
    <cellStyle name="40% - Accent6 2 2 4 2 3 2 3" xfId="54624"/>
    <cellStyle name="40% - Accent6 2 2 4 2 3 3" xfId="23388"/>
    <cellStyle name="40% - Accent6 2 2 4 2 3 4" xfId="23389"/>
    <cellStyle name="40% - Accent6 2 2 4 2 4" xfId="23390"/>
    <cellStyle name="40% - Accent6 2 2 4 2 4 2" xfId="23391"/>
    <cellStyle name="40% - Accent6 2 2 4 2 4 3" xfId="54625"/>
    <cellStyle name="40% - Accent6 2 2 4 2 5" xfId="23392"/>
    <cellStyle name="40% - Accent6 2 2 4 2 6" xfId="23393"/>
    <cellStyle name="40% - Accent6 2 2 4 3" xfId="23394"/>
    <cellStyle name="40% - Accent6 2 2 4 3 2" xfId="23395"/>
    <cellStyle name="40% - Accent6 2 2 4 3 2 2" xfId="23396"/>
    <cellStyle name="40% - Accent6 2 2 4 3 2 3" xfId="54626"/>
    <cellStyle name="40% - Accent6 2 2 4 3 3" xfId="23397"/>
    <cellStyle name="40% - Accent6 2 2 4 3 4" xfId="23398"/>
    <cellStyle name="40% - Accent6 2 2 4 4" xfId="23399"/>
    <cellStyle name="40% - Accent6 2 2 4 4 2" xfId="23400"/>
    <cellStyle name="40% - Accent6 2 2 4 4 2 2" xfId="23401"/>
    <cellStyle name="40% - Accent6 2 2 4 4 2 3" xfId="54627"/>
    <cellStyle name="40% - Accent6 2 2 4 4 3" xfId="23402"/>
    <cellStyle name="40% - Accent6 2 2 4 4 4" xfId="23403"/>
    <cellStyle name="40% - Accent6 2 2 4 5" xfId="23404"/>
    <cellStyle name="40% - Accent6 2 2 4 5 2" xfId="23405"/>
    <cellStyle name="40% - Accent6 2 2 4 5 3" xfId="54628"/>
    <cellStyle name="40% - Accent6 2 2 4 6" xfId="23406"/>
    <cellStyle name="40% - Accent6 2 2 4 7" xfId="23407"/>
    <cellStyle name="40% - Accent6 2 2 5" xfId="23408"/>
    <cellStyle name="40% - Accent6 2 2 5 2" xfId="23409"/>
    <cellStyle name="40% - Accent6 2 2 5 2 2" xfId="23410"/>
    <cellStyle name="40% - Accent6 2 2 5 2 2 2" xfId="23411"/>
    <cellStyle name="40% - Accent6 2 2 5 2 2 3" xfId="54629"/>
    <cellStyle name="40% - Accent6 2 2 5 2 3" xfId="23412"/>
    <cellStyle name="40% - Accent6 2 2 5 2 4" xfId="23413"/>
    <cellStyle name="40% - Accent6 2 2 5 3" xfId="23414"/>
    <cellStyle name="40% - Accent6 2 2 5 3 2" xfId="23415"/>
    <cellStyle name="40% - Accent6 2 2 5 3 2 2" xfId="23416"/>
    <cellStyle name="40% - Accent6 2 2 5 3 2 3" xfId="54630"/>
    <cellStyle name="40% - Accent6 2 2 5 3 3" xfId="23417"/>
    <cellStyle name="40% - Accent6 2 2 5 3 4" xfId="23418"/>
    <cellStyle name="40% - Accent6 2 2 5 4" xfId="23419"/>
    <cellStyle name="40% - Accent6 2 2 5 4 2" xfId="23420"/>
    <cellStyle name="40% - Accent6 2 2 5 4 3" xfId="54631"/>
    <cellStyle name="40% - Accent6 2 2 5 5" xfId="23421"/>
    <cellStyle name="40% - Accent6 2 2 5 6" xfId="23422"/>
    <cellStyle name="40% - Accent6 2 2 6" xfId="23423"/>
    <cellStyle name="40% - Accent6 2 2 6 2" xfId="23424"/>
    <cellStyle name="40% - Accent6 2 2 6 2 2" xfId="23425"/>
    <cellStyle name="40% - Accent6 2 2 6 2 2 2" xfId="23426"/>
    <cellStyle name="40% - Accent6 2 2 6 2 2 3" xfId="54632"/>
    <cellStyle name="40% - Accent6 2 2 6 2 3" xfId="23427"/>
    <cellStyle name="40% - Accent6 2 2 6 2 4" xfId="23428"/>
    <cellStyle name="40% - Accent6 2 2 6 3" xfId="23429"/>
    <cellStyle name="40% - Accent6 2 2 6 3 2" xfId="23430"/>
    <cellStyle name="40% - Accent6 2 2 6 3 3" xfId="54633"/>
    <cellStyle name="40% - Accent6 2 2 6 4" xfId="23431"/>
    <cellStyle name="40% - Accent6 2 2 6 5" xfId="23432"/>
    <cellStyle name="40% - Accent6 2 2 7" xfId="23433"/>
    <cellStyle name="40% - Accent6 2 2 7 2" xfId="23434"/>
    <cellStyle name="40% - Accent6 2 2 7 2 2" xfId="23435"/>
    <cellStyle name="40% - Accent6 2 2 7 2 3" xfId="54634"/>
    <cellStyle name="40% - Accent6 2 2 7 3" xfId="23436"/>
    <cellStyle name="40% - Accent6 2 2 7 4" xfId="23437"/>
    <cellStyle name="40% - Accent6 2 2 8" xfId="23438"/>
    <cellStyle name="40% - Accent6 2 2 8 2" xfId="23439"/>
    <cellStyle name="40% - Accent6 2 2 8 2 2" xfId="23440"/>
    <cellStyle name="40% - Accent6 2 2 8 2 3" xfId="54635"/>
    <cellStyle name="40% - Accent6 2 2 8 3" xfId="23441"/>
    <cellStyle name="40% - Accent6 2 2 8 4" xfId="23442"/>
    <cellStyle name="40% - Accent6 2 2 9" xfId="23443"/>
    <cellStyle name="40% - Accent6 2 2 9 2" xfId="23444"/>
    <cellStyle name="40% - Accent6 2 2 9 3" xfId="54636"/>
    <cellStyle name="40% - Accent6 2 3" xfId="23445"/>
    <cellStyle name="40% - Accent6 2 3 10" xfId="23446"/>
    <cellStyle name="40% - Accent6 2 3 11" xfId="23447"/>
    <cellStyle name="40% - Accent6 2 3 12" xfId="60532"/>
    <cellStyle name="40% - Accent6 2 3 2" xfId="23448"/>
    <cellStyle name="40% - Accent6 2 3 2 10" xfId="23449"/>
    <cellStyle name="40% - Accent6 2 3 2 2" xfId="23450"/>
    <cellStyle name="40% - Accent6 2 3 2 2 2" xfId="23451"/>
    <cellStyle name="40% - Accent6 2 3 2 2 2 2" xfId="23452"/>
    <cellStyle name="40% - Accent6 2 3 2 2 2 2 2" xfId="23453"/>
    <cellStyle name="40% - Accent6 2 3 2 2 2 2 2 2" xfId="23454"/>
    <cellStyle name="40% - Accent6 2 3 2 2 2 2 2 2 2" xfId="23455"/>
    <cellStyle name="40% - Accent6 2 3 2 2 2 2 2 2 3" xfId="54637"/>
    <cellStyle name="40% - Accent6 2 3 2 2 2 2 2 3" xfId="23456"/>
    <cellStyle name="40% - Accent6 2 3 2 2 2 2 2 4" xfId="23457"/>
    <cellStyle name="40% - Accent6 2 3 2 2 2 2 3" xfId="23458"/>
    <cellStyle name="40% - Accent6 2 3 2 2 2 2 3 2" xfId="23459"/>
    <cellStyle name="40% - Accent6 2 3 2 2 2 2 3 2 2" xfId="23460"/>
    <cellStyle name="40% - Accent6 2 3 2 2 2 2 3 2 3" xfId="54638"/>
    <cellStyle name="40% - Accent6 2 3 2 2 2 2 3 3" xfId="23461"/>
    <cellStyle name="40% - Accent6 2 3 2 2 2 2 3 4" xfId="23462"/>
    <cellStyle name="40% - Accent6 2 3 2 2 2 2 4" xfId="23463"/>
    <cellStyle name="40% - Accent6 2 3 2 2 2 2 4 2" xfId="23464"/>
    <cellStyle name="40% - Accent6 2 3 2 2 2 2 4 3" xfId="54639"/>
    <cellStyle name="40% - Accent6 2 3 2 2 2 2 5" xfId="23465"/>
    <cellStyle name="40% - Accent6 2 3 2 2 2 2 6" xfId="23466"/>
    <cellStyle name="40% - Accent6 2 3 2 2 2 3" xfId="23467"/>
    <cellStyle name="40% - Accent6 2 3 2 2 2 3 2" xfId="23468"/>
    <cellStyle name="40% - Accent6 2 3 2 2 2 3 2 2" xfId="23469"/>
    <cellStyle name="40% - Accent6 2 3 2 2 2 3 2 3" xfId="54640"/>
    <cellStyle name="40% - Accent6 2 3 2 2 2 3 3" xfId="23470"/>
    <cellStyle name="40% - Accent6 2 3 2 2 2 3 4" xfId="23471"/>
    <cellStyle name="40% - Accent6 2 3 2 2 2 4" xfId="23472"/>
    <cellStyle name="40% - Accent6 2 3 2 2 2 4 2" xfId="23473"/>
    <cellStyle name="40% - Accent6 2 3 2 2 2 4 2 2" xfId="23474"/>
    <cellStyle name="40% - Accent6 2 3 2 2 2 4 2 3" xfId="54641"/>
    <cellStyle name="40% - Accent6 2 3 2 2 2 4 3" xfId="23475"/>
    <cellStyle name="40% - Accent6 2 3 2 2 2 4 4" xfId="23476"/>
    <cellStyle name="40% - Accent6 2 3 2 2 2 5" xfId="23477"/>
    <cellStyle name="40% - Accent6 2 3 2 2 2 5 2" xfId="23478"/>
    <cellStyle name="40% - Accent6 2 3 2 2 2 5 3" xfId="54642"/>
    <cellStyle name="40% - Accent6 2 3 2 2 2 6" xfId="23479"/>
    <cellStyle name="40% - Accent6 2 3 2 2 2 7" xfId="23480"/>
    <cellStyle name="40% - Accent6 2 3 2 2 3" xfId="23481"/>
    <cellStyle name="40% - Accent6 2 3 2 2 3 2" xfId="23482"/>
    <cellStyle name="40% - Accent6 2 3 2 2 3 2 2" xfId="23483"/>
    <cellStyle name="40% - Accent6 2 3 2 2 3 2 2 2" xfId="23484"/>
    <cellStyle name="40% - Accent6 2 3 2 2 3 2 2 3" xfId="54643"/>
    <cellStyle name="40% - Accent6 2 3 2 2 3 2 3" xfId="23485"/>
    <cellStyle name="40% - Accent6 2 3 2 2 3 2 4" xfId="23486"/>
    <cellStyle name="40% - Accent6 2 3 2 2 3 3" xfId="23487"/>
    <cellStyle name="40% - Accent6 2 3 2 2 3 3 2" xfId="23488"/>
    <cellStyle name="40% - Accent6 2 3 2 2 3 3 2 2" xfId="23489"/>
    <cellStyle name="40% - Accent6 2 3 2 2 3 3 2 3" xfId="54644"/>
    <cellStyle name="40% - Accent6 2 3 2 2 3 3 3" xfId="23490"/>
    <cellStyle name="40% - Accent6 2 3 2 2 3 3 4" xfId="23491"/>
    <cellStyle name="40% - Accent6 2 3 2 2 3 4" xfId="23492"/>
    <cellStyle name="40% - Accent6 2 3 2 2 3 4 2" xfId="23493"/>
    <cellStyle name="40% - Accent6 2 3 2 2 3 4 3" xfId="54645"/>
    <cellStyle name="40% - Accent6 2 3 2 2 3 5" xfId="23494"/>
    <cellStyle name="40% - Accent6 2 3 2 2 3 6" xfId="23495"/>
    <cellStyle name="40% - Accent6 2 3 2 2 4" xfId="23496"/>
    <cellStyle name="40% - Accent6 2 3 2 2 4 2" xfId="23497"/>
    <cellStyle name="40% - Accent6 2 3 2 2 4 2 2" xfId="23498"/>
    <cellStyle name="40% - Accent6 2 3 2 2 4 2 3" xfId="54646"/>
    <cellStyle name="40% - Accent6 2 3 2 2 4 3" xfId="23499"/>
    <cellStyle name="40% - Accent6 2 3 2 2 4 4" xfId="23500"/>
    <cellStyle name="40% - Accent6 2 3 2 2 5" xfId="23501"/>
    <cellStyle name="40% - Accent6 2 3 2 2 5 2" xfId="23502"/>
    <cellStyle name="40% - Accent6 2 3 2 2 5 2 2" xfId="23503"/>
    <cellStyle name="40% - Accent6 2 3 2 2 5 2 3" xfId="54647"/>
    <cellStyle name="40% - Accent6 2 3 2 2 5 3" xfId="23504"/>
    <cellStyle name="40% - Accent6 2 3 2 2 5 4" xfId="23505"/>
    <cellStyle name="40% - Accent6 2 3 2 2 6" xfId="23506"/>
    <cellStyle name="40% - Accent6 2 3 2 2 6 2" xfId="23507"/>
    <cellStyle name="40% - Accent6 2 3 2 2 6 3" xfId="54648"/>
    <cellStyle name="40% - Accent6 2 3 2 2 7" xfId="23508"/>
    <cellStyle name="40% - Accent6 2 3 2 2 8" xfId="23509"/>
    <cellStyle name="40% - Accent6 2 3 2 3" xfId="23510"/>
    <cellStyle name="40% - Accent6 2 3 2 3 2" xfId="23511"/>
    <cellStyle name="40% - Accent6 2 3 2 3 2 2" xfId="23512"/>
    <cellStyle name="40% - Accent6 2 3 2 3 2 2 2" xfId="23513"/>
    <cellStyle name="40% - Accent6 2 3 2 3 2 2 2 2" xfId="23514"/>
    <cellStyle name="40% - Accent6 2 3 2 3 2 2 2 3" xfId="54649"/>
    <cellStyle name="40% - Accent6 2 3 2 3 2 2 3" xfId="23515"/>
    <cellStyle name="40% - Accent6 2 3 2 3 2 2 4" xfId="23516"/>
    <cellStyle name="40% - Accent6 2 3 2 3 2 3" xfId="23517"/>
    <cellStyle name="40% - Accent6 2 3 2 3 2 3 2" xfId="23518"/>
    <cellStyle name="40% - Accent6 2 3 2 3 2 3 2 2" xfId="23519"/>
    <cellStyle name="40% - Accent6 2 3 2 3 2 3 2 3" xfId="54650"/>
    <cellStyle name="40% - Accent6 2 3 2 3 2 3 3" xfId="23520"/>
    <cellStyle name="40% - Accent6 2 3 2 3 2 3 4" xfId="23521"/>
    <cellStyle name="40% - Accent6 2 3 2 3 2 4" xfId="23522"/>
    <cellStyle name="40% - Accent6 2 3 2 3 2 4 2" xfId="23523"/>
    <cellStyle name="40% - Accent6 2 3 2 3 2 4 3" xfId="54651"/>
    <cellStyle name="40% - Accent6 2 3 2 3 2 5" xfId="23524"/>
    <cellStyle name="40% - Accent6 2 3 2 3 2 6" xfId="23525"/>
    <cellStyle name="40% - Accent6 2 3 2 3 3" xfId="23526"/>
    <cellStyle name="40% - Accent6 2 3 2 3 3 2" xfId="23527"/>
    <cellStyle name="40% - Accent6 2 3 2 3 3 2 2" xfId="23528"/>
    <cellStyle name="40% - Accent6 2 3 2 3 3 2 3" xfId="54652"/>
    <cellStyle name="40% - Accent6 2 3 2 3 3 3" xfId="23529"/>
    <cellStyle name="40% - Accent6 2 3 2 3 3 4" xfId="23530"/>
    <cellStyle name="40% - Accent6 2 3 2 3 4" xfId="23531"/>
    <cellStyle name="40% - Accent6 2 3 2 3 4 2" xfId="23532"/>
    <cellStyle name="40% - Accent6 2 3 2 3 4 2 2" xfId="23533"/>
    <cellStyle name="40% - Accent6 2 3 2 3 4 2 3" xfId="54653"/>
    <cellStyle name="40% - Accent6 2 3 2 3 4 3" xfId="23534"/>
    <cellStyle name="40% - Accent6 2 3 2 3 4 4" xfId="23535"/>
    <cellStyle name="40% - Accent6 2 3 2 3 5" xfId="23536"/>
    <cellStyle name="40% - Accent6 2 3 2 3 5 2" xfId="23537"/>
    <cellStyle name="40% - Accent6 2 3 2 3 5 3" xfId="54654"/>
    <cellStyle name="40% - Accent6 2 3 2 3 6" xfId="23538"/>
    <cellStyle name="40% - Accent6 2 3 2 3 7" xfId="23539"/>
    <cellStyle name="40% - Accent6 2 3 2 4" xfId="23540"/>
    <cellStyle name="40% - Accent6 2 3 2 4 2" xfId="23541"/>
    <cellStyle name="40% - Accent6 2 3 2 4 2 2" xfId="23542"/>
    <cellStyle name="40% - Accent6 2 3 2 4 2 2 2" xfId="23543"/>
    <cellStyle name="40% - Accent6 2 3 2 4 2 2 3" xfId="54655"/>
    <cellStyle name="40% - Accent6 2 3 2 4 2 3" xfId="23544"/>
    <cellStyle name="40% - Accent6 2 3 2 4 2 4" xfId="23545"/>
    <cellStyle name="40% - Accent6 2 3 2 4 3" xfId="23546"/>
    <cellStyle name="40% - Accent6 2 3 2 4 3 2" xfId="23547"/>
    <cellStyle name="40% - Accent6 2 3 2 4 3 2 2" xfId="23548"/>
    <cellStyle name="40% - Accent6 2 3 2 4 3 2 3" xfId="54656"/>
    <cellStyle name="40% - Accent6 2 3 2 4 3 3" xfId="23549"/>
    <cellStyle name="40% - Accent6 2 3 2 4 3 4" xfId="23550"/>
    <cellStyle name="40% - Accent6 2 3 2 4 4" xfId="23551"/>
    <cellStyle name="40% - Accent6 2 3 2 4 4 2" xfId="23552"/>
    <cellStyle name="40% - Accent6 2 3 2 4 4 3" xfId="54657"/>
    <cellStyle name="40% - Accent6 2 3 2 4 5" xfId="23553"/>
    <cellStyle name="40% - Accent6 2 3 2 4 6" xfId="23554"/>
    <cellStyle name="40% - Accent6 2 3 2 5" xfId="23555"/>
    <cellStyle name="40% - Accent6 2 3 2 5 2" xfId="23556"/>
    <cellStyle name="40% - Accent6 2 3 2 5 2 2" xfId="23557"/>
    <cellStyle name="40% - Accent6 2 3 2 5 2 2 2" xfId="23558"/>
    <cellStyle name="40% - Accent6 2 3 2 5 2 2 3" xfId="54658"/>
    <cellStyle name="40% - Accent6 2 3 2 5 2 3" xfId="23559"/>
    <cellStyle name="40% - Accent6 2 3 2 5 2 4" xfId="23560"/>
    <cellStyle name="40% - Accent6 2 3 2 5 3" xfId="23561"/>
    <cellStyle name="40% - Accent6 2 3 2 5 3 2" xfId="23562"/>
    <cellStyle name="40% - Accent6 2 3 2 5 3 3" xfId="54659"/>
    <cellStyle name="40% - Accent6 2 3 2 5 4" xfId="23563"/>
    <cellStyle name="40% - Accent6 2 3 2 5 5" xfId="23564"/>
    <cellStyle name="40% - Accent6 2 3 2 6" xfId="23565"/>
    <cellStyle name="40% - Accent6 2 3 2 6 2" xfId="23566"/>
    <cellStyle name="40% - Accent6 2 3 2 6 2 2" xfId="23567"/>
    <cellStyle name="40% - Accent6 2 3 2 6 2 3" xfId="54660"/>
    <cellStyle name="40% - Accent6 2 3 2 6 3" xfId="23568"/>
    <cellStyle name="40% - Accent6 2 3 2 6 4" xfId="23569"/>
    <cellStyle name="40% - Accent6 2 3 2 7" xfId="23570"/>
    <cellStyle name="40% - Accent6 2 3 2 7 2" xfId="23571"/>
    <cellStyle name="40% - Accent6 2 3 2 7 2 2" xfId="23572"/>
    <cellStyle name="40% - Accent6 2 3 2 7 2 3" xfId="54661"/>
    <cellStyle name="40% - Accent6 2 3 2 7 3" xfId="23573"/>
    <cellStyle name="40% - Accent6 2 3 2 7 4" xfId="23574"/>
    <cellStyle name="40% - Accent6 2 3 2 8" xfId="23575"/>
    <cellStyle name="40% - Accent6 2 3 2 8 2" xfId="23576"/>
    <cellStyle name="40% - Accent6 2 3 2 8 3" xfId="54662"/>
    <cellStyle name="40% - Accent6 2 3 2 9" xfId="23577"/>
    <cellStyle name="40% - Accent6 2 3 3" xfId="23578"/>
    <cellStyle name="40% - Accent6 2 3 3 2" xfId="23579"/>
    <cellStyle name="40% - Accent6 2 3 3 2 2" xfId="23580"/>
    <cellStyle name="40% - Accent6 2 3 3 2 2 2" xfId="23581"/>
    <cellStyle name="40% - Accent6 2 3 3 2 2 2 2" xfId="23582"/>
    <cellStyle name="40% - Accent6 2 3 3 2 2 2 2 2" xfId="23583"/>
    <cellStyle name="40% - Accent6 2 3 3 2 2 2 2 3" xfId="54663"/>
    <cellStyle name="40% - Accent6 2 3 3 2 2 2 3" xfId="23584"/>
    <cellStyle name="40% - Accent6 2 3 3 2 2 2 4" xfId="23585"/>
    <cellStyle name="40% - Accent6 2 3 3 2 2 3" xfId="23586"/>
    <cellStyle name="40% - Accent6 2 3 3 2 2 3 2" xfId="23587"/>
    <cellStyle name="40% - Accent6 2 3 3 2 2 3 2 2" xfId="23588"/>
    <cellStyle name="40% - Accent6 2 3 3 2 2 3 2 3" xfId="54664"/>
    <cellStyle name="40% - Accent6 2 3 3 2 2 3 3" xfId="23589"/>
    <cellStyle name="40% - Accent6 2 3 3 2 2 3 4" xfId="23590"/>
    <cellStyle name="40% - Accent6 2 3 3 2 2 4" xfId="23591"/>
    <cellStyle name="40% - Accent6 2 3 3 2 2 4 2" xfId="23592"/>
    <cellStyle name="40% - Accent6 2 3 3 2 2 4 3" xfId="54665"/>
    <cellStyle name="40% - Accent6 2 3 3 2 2 5" xfId="23593"/>
    <cellStyle name="40% - Accent6 2 3 3 2 2 6" xfId="23594"/>
    <cellStyle name="40% - Accent6 2 3 3 2 3" xfId="23595"/>
    <cellStyle name="40% - Accent6 2 3 3 2 3 2" xfId="23596"/>
    <cellStyle name="40% - Accent6 2 3 3 2 3 2 2" xfId="23597"/>
    <cellStyle name="40% - Accent6 2 3 3 2 3 2 3" xfId="54666"/>
    <cellStyle name="40% - Accent6 2 3 3 2 3 3" xfId="23598"/>
    <cellStyle name="40% - Accent6 2 3 3 2 3 4" xfId="23599"/>
    <cellStyle name="40% - Accent6 2 3 3 2 4" xfId="23600"/>
    <cellStyle name="40% - Accent6 2 3 3 2 4 2" xfId="23601"/>
    <cellStyle name="40% - Accent6 2 3 3 2 4 2 2" xfId="23602"/>
    <cellStyle name="40% - Accent6 2 3 3 2 4 2 3" xfId="54667"/>
    <cellStyle name="40% - Accent6 2 3 3 2 4 3" xfId="23603"/>
    <cellStyle name="40% - Accent6 2 3 3 2 4 4" xfId="23604"/>
    <cellStyle name="40% - Accent6 2 3 3 2 5" xfId="23605"/>
    <cellStyle name="40% - Accent6 2 3 3 2 5 2" xfId="23606"/>
    <cellStyle name="40% - Accent6 2 3 3 2 5 3" xfId="54668"/>
    <cellStyle name="40% - Accent6 2 3 3 2 6" xfId="23607"/>
    <cellStyle name="40% - Accent6 2 3 3 2 7" xfId="23608"/>
    <cellStyle name="40% - Accent6 2 3 3 3" xfId="23609"/>
    <cellStyle name="40% - Accent6 2 3 3 3 2" xfId="23610"/>
    <cellStyle name="40% - Accent6 2 3 3 3 2 2" xfId="23611"/>
    <cellStyle name="40% - Accent6 2 3 3 3 2 2 2" xfId="23612"/>
    <cellStyle name="40% - Accent6 2 3 3 3 2 2 3" xfId="54669"/>
    <cellStyle name="40% - Accent6 2 3 3 3 2 3" xfId="23613"/>
    <cellStyle name="40% - Accent6 2 3 3 3 2 4" xfId="23614"/>
    <cellStyle name="40% - Accent6 2 3 3 3 3" xfId="23615"/>
    <cellStyle name="40% - Accent6 2 3 3 3 3 2" xfId="23616"/>
    <cellStyle name="40% - Accent6 2 3 3 3 3 2 2" xfId="23617"/>
    <cellStyle name="40% - Accent6 2 3 3 3 3 2 3" xfId="54670"/>
    <cellStyle name="40% - Accent6 2 3 3 3 3 3" xfId="23618"/>
    <cellStyle name="40% - Accent6 2 3 3 3 3 4" xfId="23619"/>
    <cellStyle name="40% - Accent6 2 3 3 3 4" xfId="23620"/>
    <cellStyle name="40% - Accent6 2 3 3 3 4 2" xfId="23621"/>
    <cellStyle name="40% - Accent6 2 3 3 3 4 3" xfId="54671"/>
    <cellStyle name="40% - Accent6 2 3 3 3 5" xfId="23622"/>
    <cellStyle name="40% - Accent6 2 3 3 3 6" xfId="23623"/>
    <cellStyle name="40% - Accent6 2 3 3 4" xfId="23624"/>
    <cellStyle name="40% - Accent6 2 3 3 4 2" xfId="23625"/>
    <cellStyle name="40% - Accent6 2 3 3 4 2 2" xfId="23626"/>
    <cellStyle name="40% - Accent6 2 3 3 4 2 3" xfId="54672"/>
    <cellStyle name="40% - Accent6 2 3 3 4 3" xfId="23627"/>
    <cellStyle name="40% - Accent6 2 3 3 4 4" xfId="23628"/>
    <cellStyle name="40% - Accent6 2 3 3 5" xfId="23629"/>
    <cellStyle name="40% - Accent6 2 3 3 5 2" xfId="23630"/>
    <cellStyle name="40% - Accent6 2 3 3 5 2 2" xfId="23631"/>
    <cellStyle name="40% - Accent6 2 3 3 5 2 3" xfId="54673"/>
    <cellStyle name="40% - Accent6 2 3 3 5 3" xfId="23632"/>
    <cellStyle name="40% - Accent6 2 3 3 5 4" xfId="23633"/>
    <cellStyle name="40% - Accent6 2 3 3 6" xfId="23634"/>
    <cellStyle name="40% - Accent6 2 3 3 6 2" xfId="23635"/>
    <cellStyle name="40% - Accent6 2 3 3 6 3" xfId="54674"/>
    <cellStyle name="40% - Accent6 2 3 3 7" xfId="23636"/>
    <cellStyle name="40% - Accent6 2 3 3 8" xfId="23637"/>
    <cellStyle name="40% - Accent6 2 3 4" xfId="23638"/>
    <cellStyle name="40% - Accent6 2 3 4 2" xfId="23639"/>
    <cellStyle name="40% - Accent6 2 3 4 2 2" xfId="23640"/>
    <cellStyle name="40% - Accent6 2 3 4 2 2 2" xfId="23641"/>
    <cellStyle name="40% - Accent6 2 3 4 2 2 2 2" xfId="23642"/>
    <cellStyle name="40% - Accent6 2 3 4 2 2 2 3" xfId="54675"/>
    <cellStyle name="40% - Accent6 2 3 4 2 2 3" xfId="23643"/>
    <cellStyle name="40% - Accent6 2 3 4 2 2 4" xfId="23644"/>
    <cellStyle name="40% - Accent6 2 3 4 2 3" xfId="23645"/>
    <cellStyle name="40% - Accent6 2 3 4 2 3 2" xfId="23646"/>
    <cellStyle name="40% - Accent6 2 3 4 2 3 2 2" xfId="23647"/>
    <cellStyle name="40% - Accent6 2 3 4 2 3 2 3" xfId="54676"/>
    <cellStyle name="40% - Accent6 2 3 4 2 3 3" xfId="23648"/>
    <cellStyle name="40% - Accent6 2 3 4 2 3 4" xfId="23649"/>
    <cellStyle name="40% - Accent6 2 3 4 2 4" xfId="23650"/>
    <cellStyle name="40% - Accent6 2 3 4 2 4 2" xfId="23651"/>
    <cellStyle name="40% - Accent6 2 3 4 2 4 3" xfId="54677"/>
    <cellStyle name="40% - Accent6 2 3 4 2 5" xfId="23652"/>
    <cellStyle name="40% - Accent6 2 3 4 2 6" xfId="23653"/>
    <cellStyle name="40% - Accent6 2 3 4 3" xfId="23654"/>
    <cellStyle name="40% - Accent6 2 3 4 3 2" xfId="23655"/>
    <cellStyle name="40% - Accent6 2 3 4 3 2 2" xfId="23656"/>
    <cellStyle name="40% - Accent6 2 3 4 3 2 3" xfId="54678"/>
    <cellStyle name="40% - Accent6 2 3 4 3 3" xfId="23657"/>
    <cellStyle name="40% - Accent6 2 3 4 3 4" xfId="23658"/>
    <cellStyle name="40% - Accent6 2 3 4 4" xfId="23659"/>
    <cellStyle name="40% - Accent6 2 3 4 4 2" xfId="23660"/>
    <cellStyle name="40% - Accent6 2 3 4 4 2 2" xfId="23661"/>
    <cellStyle name="40% - Accent6 2 3 4 4 2 3" xfId="54679"/>
    <cellStyle name="40% - Accent6 2 3 4 4 3" xfId="23662"/>
    <cellStyle name="40% - Accent6 2 3 4 4 4" xfId="23663"/>
    <cellStyle name="40% - Accent6 2 3 4 5" xfId="23664"/>
    <cellStyle name="40% - Accent6 2 3 4 5 2" xfId="23665"/>
    <cellStyle name="40% - Accent6 2 3 4 5 3" xfId="54680"/>
    <cellStyle name="40% - Accent6 2 3 4 6" xfId="23666"/>
    <cellStyle name="40% - Accent6 2 3 4 7" xfId="23667"/>
    <cellStyle name="40% - Accent6 2 3 5" xfId="23668"/>
    <cellStyle name="40% - Accent6 2 3 5 2" xfId="23669"/>
    <cellStyle name="40% - Accent6 2 3 5 2 2" xfId="23670"/>
    <cellStyle name="40% - Accent6 2 3 5 2 2 2" xfId="23671"/>
    <cellStyle name="40% - Accent6 2 3 5 2 2 3" xfId="54681"/>
    <cellStyle name="40% - Accent6 2 3 5 2 3" xfId="23672"/>
    <cellStyle name="40% - Accent6 2 3 5 2 4" xfId="23673"/>
    <cellStyle name="40% - Accent6 2 3 5 3" xfId="23674"/>
    <cellStyle name="40% - Accent6 2 3 5 3 2" xfId="23675"/>
    <cellStyle name="40% - Accent6 2 3 5 3 2 2" xfId="23676"/>
    <cellStyle name="40% - Accent6 2 3 5 3 2 3" xfId="54682"/>
    <cellStyle name="40% - Accent6 2 3 5 3 3" xfId="23677"/>
    <cellStyle name="40% - Accent6 2 3 5 3 4" xfId="23678"/>
    <cellStyle name="40% - Accent6 2 3 5 4" xfId="23679"/>
    <cellStyle name="40% - Accent6 2 3 5 4 2" xfId="23680"/>
    <cellStyle name="40% - Accent6 2 3 5 4 3" xfId="54683"/>
    <cellStyle name="40% - Accent6 2 3 5 5" xfId="23681"/>
    <cellStyle name="40% - Accent6 2 3 5 6" xfId="23682"/>
    <cellStyle name="40% - Accent6 2 3 6" xfId="23683"/>
    <cellStyle name="40% - Accent6 2 3 6 2" xfId="23684"/>
    <cellStyle name="40% - Accent6 2 3 6 2 2" xfId="23685"/>
    <cellStyle name="40% - Accent6 2 3 6 2 2 2" xfId="23686"/>
    <cellStyle name="40% - Accent6 2 3 6 2 2 3" xfId="54684"/>
    <cellStyle name="40% - Accent6 2 3 6 2 3" xfId="23687"/>
    <cellStyle name="40% - Accent6 2 3 6 2 4" xfId="23688"/>
    <cellStyle name="40% - Accent6 2 3 6 3" xfId="23689"/>
    <cellStyle name="40% - Accent6 2 3 6 3 2" xfId="23690"/>
    <cellStyle name="40% - Accent6 2 3 6 3 3" xfId="54685"/>
    <cellStyle name="40% - Accent6 2 3 6 4" xfId="23691"/>
    <cellStyle name="40% - Accent6 2 3 6 5" xfId="23692"/>
    <cellStyle name="40% - Accent6 2 3 7" xfId="23693"/>
    <cellStyle name="40% - Accent6 2 3 7 2" xfId="23694"/>
    <cellStyle name="40% - Accent6 2 3 7 2 2" xfId="23695"/>
    <cellStyle name="40% - Accent6 2 3 7 2 3" xfId="54686"/>
    <cellStyle name="40% - Accent6 2 3 7 3" xfId="23696"/>
    <cellStyle name="40% - Accent6 2 3 7 4" xfId="23697"/>
    <cellStyle name="40% - Accent6 2 3 8" xfId="23698"/>
    <cellStyle name="40% - Accent6 2 3 8 2" xfId="23699"/>
    <cellStyle name="40% - Accent6 2 3 8 2 2" xfId="23700"/>
    <cellStyle name="40% - Accent6 2 3 8 2 3" xfId="54687"/>
    <cellStyle name="40% - Accent6 2 3 8 3" xfId="23701"/>
    <cellStyle name="40% - Accent6 2 3 8 4" xfId="23702"/>
    <cellStyle name="40% - Accent6 2 3 9" xfId="23703"/>
    <cellStyle name="40% - Accent6 2 3 9 2" xfId="23704"/>
    <cellStyle name="40% - Accent6 2 3 9 3" xfId="54688"/>
    <cellStyle name="40% - Accent6 2 4" xfId="23705"/>
    <cellStyle name="40% - Accent6 2 4 10" xfId="23706"/>
    <cellStyle name="40% - Accent6 2 4 2" xfId="23707"/>
    <cellStyle name="40% - Accent6 2 4 2 2" xfId="23708"/>
    <cellStyle name="40% - Accent6 2 4 2 2 2" xfId="23709"/>
    <cellStyle name="40% - Accent6 2 4 2 2 2 2" xfId="23710"/>
    <cellStyle name="40% - Accent6 2 4 2 2 2 2 2" xfId="23711"/>
    <cellStyle name="40% - Accent6 2 4 2 2 2 2 2 2" xfId="23712"/>
    <cellStyle name="40% - Accent6 2 4 2 2 2 2 2 3" xfId="54689"/>
    <cellStyle name="40% - Accent6 2 4 2 2 2 2 3" xfId="23713"/>
    <cellStyle name="40% - Accent6 2 4 2 2 2 2 4" xfId="23714"/>
    <cellStyle name="40% - Accent6 2 4 2 2 2 3" xfId="23715"/>
    <cellStyle name="40% - Accent6 2 4 2 2 2 3 2" xfId="23716"/>
    <cellStyle name="40% - Accent6 2 4 2 2 2 3 2 2" xfId="23717"/>
    <cellStyle name="40% - Accent6 2 4 2 2 2 3 2 3" xfId="54690"/>
    <cellStyle name="40% - Accent6 2 4 2 2 2 3 3" xfId="23718"/>
    <cellStyle name="40% - Accent6 2 4 2 2 2 3 4" xfId="23719"/>
    <cellStyle name="40% - Accent6 2 4 2 2 2 4" xfId="23720"/>
    <cellStyle name="40% - Accent6 2 4 2 2 2 4 2" xfId="23721"/>
    <cellStyle name="40% - Accent6 2 4 2 2 2 4 3" xfId="54691"/>
    <cellStyle name="40% - Accent6 2 4 2 2 2 5" xfId="23722"/>
    <cellStyle name="40% - Accent6 2 4 2 2 2 6" xfId="23723"/>
    <cellStyle name="40% - Accent6 2 4 2 2 3" xfId="23724"/>
    <cellStyle name="40% - Accent6 2 4 2 2 3 2" xfId="23725"/>
    <cellStyle name="40% - Accent6 2 4 2 2 3 2 2" xfId="23726"/>
    <cellStyle name="40% - Accent6 2 4 2 2 3 2 3" xfId="54692"/>
    <cellStyle name="40% - Accent6 2 4 2 2 3 3" xfId="23727"/>
    <cellStyle name="40% - Accent6 2 4 2 2 3 4" xfId="23728"/>
    <cellStyle name="40% - Accent6 2 4 2 2 4" xfId="23729"/>
    <cellStyle name="40% - Accent6 2 4 2 2 4 2" xfId="23730"/>
    <cellStyle name="40% - Accent6 2 4 2 2 4 2 2" xfId="23731"/>
    <cellStyle name="40% - Accent6 2 4 2 2 4 2 3" xfId="54693"/>
    <cellStyle name="40% - Accent6 2 4 2 2 4 3" xfId="23732"/>
    <cellStyle name="40% - Accent6 2 4 2 2 4 4" xfId="23733"/>
    <cellStyle name="40% - Accent6 2 4 2 2 5" xfId="23734"/>
    <cellStyle name="40% - Accent6 2 4 2 2 5 2" xfId="23735"/>
    <cellStyle name="40% - Accent6 2 4 2 2 5 3" xfId="54694"/>
    <cellStyle name="40% - Accent6 2 4 2 2 6" xfId="23736"/>
    <cellStyle name="40% - Accent6 2 4 2 2 7" xfId="23737"/>
    <cellStyle name="40% - Accent6 2 4 2 3" xfId="23738"/>
    <cellStyle name="40% - Accent6 2 4 2 3 2" xfId="23739"/>
    <cellStyle name="40% - Accent6 2 4 2 3 2 2" xfId="23740"/>
    <cellStyle name="40% - Accent6 2 4 2 3 2 2 2" xfId="23741"/>
    <cellStyle name="40% - Accent6 2 4 2 3 2 2 3" xfId="54695"/>
    <cellStyle name="40% - Accent6 2 4 2 3 2 3" xfId="23742"/>
    <cellStyle name="40% - Accent6 2 4 2 3 2 4" xfId="23743"/>
    <cellStyle name="40% - Accent6 2 4 2 3 3" xfId="23744"/>
    <cellStyle name="40% - Accent6 2 4 2 3 3 2" xfId="23745"/>
    <cellStyle name="40% - Accent6 2 4 2 3 3 2 2" xfId="23746"/>
    <cellStyle name="40% - Accent6 2 4 2 3 3 2 3" xfId="54696"/>
    <cellStyle name="40% - Accent6 2 4 2 3 3 3" xfId="23747"/>
    <cellStyle name="40% - Accent6 2 4 2 3 3 4" xfId="23748"/>
    <cellStyle name="40% - Accent6 2 4 2 3 4" xfId="23749"/>
    <cellStyle name="40% - Accent6 2 4 2 3 4 2" xfId="23750"/>
    <cellStyle name="40% - Accent6 2 4 2 3 4 3" xfId="54697"/>
    <cellStyle name="40% - Accent6 2 4 2 3 5" xfId="23751"/>
    <cellStyle name="40% - Accent6 2 4 2 3 6" xfId="23752"/>
    <cellStyle name="40% - Accent6 2 4 2 4" xfId="23753"/>
    <cellStyle name="40% - Accent6 2 4 2 4 2" xfId="23754"/>
    <cellStyle name="40% - Accent6 2 4 2 4 2 2" xfId="23755"/>
    <cellStyle name="40% - Accent6 2 4 2 4 2 3" xfId="54698"/>
    <cellStyle name="40% - Accent6 2 4 2 4 3" xfId="23756"/>
    <cellStyle name="40% - Accent6 2 4 2 4 4" xfId="23757"/>
    <cellStyle name="40% - Accent6 2 4 2 5" xfId="23758"/>
    <cellStyle name="40% - Accent6 2 4 2 5 2" xfId="23759"/>
    <cellStyle name="40% - Accent6 2 4 2 5 2 2" xfId="23760"/>
    <cellStyle name="40% - Accent6 2 4 2 5 2 3" xfId="54699"/>
    <cellStyle name="40% - Accent6 2 4 2 5 3" xfId="23761"/>
    <cellStyle name="40% - Accent6 2 4 2 5 4" xfId="23762"/>
    <cellStyle name="40% - Accent6 2 4 2 6" xfId="23763"/>
    <cellStyle name="40% - Accent6 2 4 2 6 2" xfId="23764"/>
    <cellStyle name="40% - Accent6 2 4 2 6 3" xfId="54700"/>
    <cellStyle name="40% - Accent6 2 4 2 7" xfId="23765"/>
    <cellStyle name="40% - Accent6 2 4 2 8" xfId="23766"/>
    <cellStyle name="40% - Accent6 2 4 3" xfId="23767"/>
    <cellStyle name="40% - Accent6 2 4 3 2" xfId="23768"/>
    <cellStyle name="40% - Accent6 2 4 3 2 2" xfId="23769"/>
    <cellStyle name="40% - Accent6 2 4 3 2 2 2" xfId="23770"/>
    <cellStyle name="40% - Accent6 2 4 3 2 2 2 2" xfId="23771"/>
    <cellStyle name="40% - Accent6 2 4 3 2 2 2 3" xfId="54701"/>
    <cellStyle name="40% - Accent6 2 4 3 2 2 3" xfId="23772"/>
    <cellStyle name="40% - Accent6 2 4 3 2 2 4" xfId="23773"/>
    <cellStyle name="40% - Accent6 2 4 3 2 3" xfId="23774"/>
    <cellStyle name="40% - Accent6 2 4 3 2 3 2" xfId="23775"/>
    <cellStyle name="40% - Accent6 2 4 3 2 3 2 2" xfId="23776"/>
    <cellStyle name="40% - Accent6 2 4 3 2 3 2 3" xfId="54702"/>
    <cellStyle name="40% - Accent6 2 4 3 2 3 3" xfId="23777"/>
    <cellStyle name="40% - Accent6 2 4 3 2 3 4" xfId="23778"/>
    <cellStyle name="40% - Accent6 2 4 3 2 4" xfId="23779"/>
    <cellStyle name="40% - Accent6 2 4 3 2 4 2" xfId="23780"/>
    <cellStyle name="40% - Accent6 2 4 3 2 4 3" xfId="54703"/>
    <cellStyle name="40% - Accent6 2 4 3 2 5" xfId="23781"/>
    <cellStyle name="40% - Accent6 2 4 3 2 6" xfId="23782"/>
    <cellStyle name="40% - Accent6 2 4 3 3" xfId="23783"/>
    <cellStyle name="40% - Accent6 2 4 3 3 2" xfId="23784"/>
    <cellStyle name="40% - Accent6 2 4 3 3 2 2" xfId="23785"/>
    <cellStyle name="40% - Accent6 2 4 3 3 2 3" xfId="54704"/>
    <cellStyle name="40% - Accent6 2 4 3 3 3" xfId="23786"/>
    <cellStyle name="40% - Accent6 2 4 3 3 4" xfId="23787"/>
    <cellStyle name="40% - Accent6 2 4 3 4" xfId="23788"/>
    <cellStyle name="40% - Accent6 2 4 3 4 2" xfId="23789"/>
    <cellStyle name="40% - Accent6 2 4 3 4 2 2" xfId="23790"/>
    <cellStyle name="40% - Accent6 2 4 3 4 2 3" xfId="54705"/>
    <cellStyle name="40% - Accent6 2 4 3 4 3" xfId="23791"/>
    <cellStyle name="40% - Accent6 2 4 3 4 4" xfId="23792"/>
    <cellStyle name="40% - Accent6 2 4 3 5" xfId="23793"/>
    <cellStyle name="40% - Accent6 2 4 3 5 2" xfId="23794"/>
    <cellStyle name="40% - Accent6 2 4 3 5 3" xfId="54706"/>
    <cellStyle name="40% - Accent6 2 4 3 6" xfId="23795"/>
    <cellStyle name="40% - Accent6 2 4 3 7" xfId="23796"/>
    <cellStyle name="40% - Accent6 2 4 4" xfId="23797"/>
    <cellStyle name="40% - Accent6 2 4 4 2" xfId="23798"/>
    <cellStyle name="40% - Accent6 2 4 4 2 2" xfId="23799"/>
    <cellStyle name="40% - Accent6 2 4 4 2 2 2" xfId="23800"/>
    <cellStyle name="40% - Accent6 2 4 4 2 2 3" xfId="54707"/>
    <cellStyle name="40% - Accent6 2 4 4 2 3" xfId="23801"/>
    <cellStyle name="40% - Accent6 2 4 4 2 4" xfId="23802"/>
    <cellStyle name="40% - Accent6 2 4 4 3" xfId="23803"/>
    <cellStyle name="40% - Accent6 2 4 4 3 2" xfId="23804"/>
    <cellStyle name="40% - Accent6 2 4 4 3 2 2" xfId="23805"/>
    <cellStyle name="40% - Accent6 2 4 4 3 2 3" xfId="54708"/>
    <cellStyle name="40% - Accent6 2 4 4 3 3" xfId="23806"/>
    <cellStyle name="40% - Accent6 2 4 4 3 4" xfId="23807"/>
    <cellStyle name="40% - Accent6 2 4 4 4" xfId="23808"/>
    <cellStyle name="40% - Accent6 2 4 4 4 2" xfId="23809"/>
    <cellStyle name="40% - Accent6 2 4 4 4 3" xfId="54709"/>
    <cellStyle name="40% - Accent6 2 4 4 5" xfId="23810"/>
    <cellStyle name="40% - Accent6 2 4 4 6" xfId="23811"/>
    <cellStyle name="40% - Accent6 2 4 5" xfId="23812"/>
    <cellStyle name="40% - Accent6 2 4 5 2" xfId="23813"/>
    <cellStyle name="40% - Accent6 2 4 5 2 2" xfId="23814"/>
    <cellStyle name="40% - Accent6 2 4 5 2 2 2" xfId="23815"/>
    <cellStyle name="40% - Accent6 2 4 5 2 2 3" xfId="54710"/>
    <cellStyle name="40% - Accent6 2 4 5 2 3" xfId="23816"/>
    <cellStyle name="40% - Accent6 2 4 5 2 4" xfId="23817"/>
    <cellStyle name="40% - Accent6 2 4 5 3" xfId="23818"/>
    <cellStyle name="40% - Accent6 2 4 5 3 2" xfId="23819"/>
    <cellStyle name="40% - Accent6 2 4 5 3 3" xfId="54711"/>
    <cellStyle name="40% - Accent6 2 4 5 4" xfId="23820"/>
    <cellStyle name="40% - Accent6 2 4 5 5" xfId="23821"/>
    <cellStyle name="40% - Accent6 2 4 6" xfId="23822"/>
    <cellStyle name="40% - Accent6 2 4 6 2" xfId="23823"/>
    <cellStyle name="40% - Accent6 2 4 6 2 2" xfId="23824"/>
    <cellStyle name="40% - Accent6 2 4 6 2 3" xfId="54712"/>
    <cellStyle name="40% - Accent6 2 4 6 3" xfId="23825"/>
    <cellStyle name="40% - Accent6 2 4 6 4" xfId="23826"/>
    <cellStyle name="40% - Accent6 2 4 7" xfId="23827"/>
    <cellStyle name="40% - Accent6 2 4 7 2" xfId="23828"/>
    <cellStyle name="40% - Accent6 2 4 7 2 2" xfId="23829"/>
    <cellStyle name="40% - Accent6 2 4 7 2 3" xfId="54713"/>
    <cellStyle name="40% - Accent6 2 4 7 3" xfId="23830"/>
    <cellStyle name="40% - Accent6 2 4 7 4" xfId="23831"/>
    <cellStyle name="40% - Accent6 2 4 8" xfId="23832"/>
    <cellStyle name="40% - Accent6 2 4 8 2" xfId="23833"/>
    <cellStyle name="40% - Accent6 2 4 8 3" xfId="54714"/>
    <cellStyle name="40% - Accent6 2 4 9" xfId="23834"/>
    <cellStyle name="40% - Accent6 2 5" xfId="23835"/>
    <cellStyle name="40% - Accent6 2 5 10" xfId="23836"/>
    <cellStyle name="40% - Accent6 2 5 2" xfId="23837"/>
    <cellStyle name="40% - Accent6 2 5 2 2" xfId="23838"/>
    <cellStyle name="40% - Accent6 2 5 2 2 2" xfId="23839"/>
    <cellStyle name="40% - Accent6 2 5 2 2 2 2" xfId="23840"/>
    <cellStyle name="40% - Accent6 2 5 2 2 2 2 2" xfId="23841"/>
    <cellStyle name="40% - Accent6 2 5 2 2 2 2 2 2" xfId="23842"/>
    <cellStyle name="40% - Accent6 2 5 2 2 2 2 2 3" xfId="54715"/>
    <cellStyle name="40% - Accent6 2 5 2 2 2 2 3" xfId="23843"/>
    <cellStyle name="40% - Accent6 2 5 2 2 2 2 4" xfId="23844"/>
    <cellStyle name="40% - Accent6 2 5 2 2 2 3" xfId="23845"/>
    <cellStyle name="40% - Accent6 2 5 2 2 2 3 2" xfId="23846"/>
    <cellStyle name="40% - Accent6 2 5 2 2 2 3 2 2" xfId="23847"/>
    <cellStyle name="40% - Accent6 2 5 2 2 2 3 2 3" xfId="54716"/>
    <cellStyle name="40% - Accent6 2 5 2 2 2 3 3" xfId="23848"/>
    <cellStyle name="40% - Accent6 2 5 2 2 2 3 4" xfId="23849"/>
    <cellStyle name="40% - Accent6 2 5 2 2 2 4" xfId="23850"/>
    <cellStyle name="40% - Accent6 2 5 2 2 2 4 2" xfId="23851"/>
    <cellStyle name="40% - Accent6 2 5 2 2 2 4 3" xfId="54717"/>
    <cellStyle name="40% - Accent6 2 5 2 2 2 5" xfId="23852"/>
    <cellStyle name="40% - Accent6 2 5 2 2 2 6" xfId="23853"/>
    <cellStyle name="40% - Accent6 2 5 2 2 3" xfId="23854"/>
    <cellStyle name="40% - Accent6 2 5 2 2 3 2" xfId="23855"/>
    <cellStyle name="40% - Accent6 2 5 2 2 3 2 2" xfId="23856"/>
    <cellStyle name="40% - Accent6 2 5 2 2 3 2 3" xfId="54718"/>
    <cellStyle name="40% - Accent6 2 5 2 2 3 3" xfId="23857"/>
    <cellStyle name="40% - Accent6 2 5 2 2 3 4" xfId="23858"/>
    <cellStyle name="40% - Accent6 2 5 2 2 4" xfId="23859"/>
    <cellStyle name="40% - Accent6 2 5 2 2 4 2" xfId="23860"/>
    <cellStyle name="40% - Accent6 2 5 2 2 4 2 2" xfId="23861"/>
    <cellStyle name="40% - Accent6 2 5 2 2 4 2 3" xfId="54719"/>
    <cellStyle name="40% - Accent6 2 5 2 2 4 3" xfId="23862"/>
    <cellStyle name="40% - Accent6 2 5 2 2 4 4" xfId="23863"/>
    <cellStyle name="40% - Accent6 2 5 2 2 5" xfId="23864"/>
    <cellStyle name="40% - Accent6 2 5 2 2 5 2" xfId="23865"/>
    <cellStyle name="40% - Accent6 2 5 2 2 5 3" xfId="54720"/>
    <cellStyle name="40% - Accent6 2 5 2 2 6" xfId="23866"/>
    <cellStyle name="40% - Accent6 2 5 2 2 7" xfId="23867"/>
    <cellStyle name="40% - Accent6 2 5 2 3" xfId="23868"/>
    <cellStyle name="40% - Accent6 2 5 2 3 2" xfId="23869"/>
    <cellStyle name="40% - Accent6 2 5 2 3 2 2" xfId="23870"/>
    <cellStyle name="40% - Accent6 2 5 2 3 2 2 2" xfId="23871"/>
    <cellStyle name="40% - Accent6 2 5 2 3 2 2 3" xfId="54721"/>
    <cellStyle name="40% - Accent6 2 5 2 3 2 3" xfId="23872"/>
    <cellStyle name="40% - Accent6 2 5 2 3 2 4" xfId="23873"/>
    <cellStyle name="40% - Accent6 2 5 2 3 3" xfId="23874"/>
    <cellStyle name="40% - Accent6 2 5 2 3 3 2" xfId="23875"/>
    <cellStyle name="40% - Accent6 2 5 2 3 3 2 2" xfId="23876"/>
    <cellStyle name="40% - Accent6 2 5 2 3 3 2 3" xfId="54722"/>
    <cellStyle name="40% - Accent6 2 5 2 3 3 3" xfId="23877"/>
    <cellStyle name="40% - Accent6 2 5 2 3 3 4" xfId="23878"/>
    <cellStyle name="40% - Accent6 2 5 2 3 4" xfId="23879"/>
    <cellStyle name="40% - Accent6 2 5 2 3 4 2" xfId="23880"/>
    <cellStyle name="40% - Accent6 2 5 2 3 4 3" xfId="54723"/>
    <cellStyle name="40% - Accent6 2 5 2 3 5" xfId="23881"/>
    <cellStyle name="40% - Accent6 2 5 2 3 6" xfId="23882"/>
    <cellStyle name="40% - Accent6 2 5 2 4" xfId="23883"/>
    <cellStyle name="40% - Accent6 2 5 2 4 2" xfId="23884"/>
    <cellStyle name="40% - Accent6 2 5 2 4 2 2" xfId="23885"/>
    <cellStyle name="40% - Accent6 2 5 2 4 2 3" xfId="54724"/>
    <cellStyle name="40% - Accent6 2 5 2 4 3" xfId="23886"/>
    <cellStyle name="40% - Accent6 2 5 2 4 4" xfId="23887"/>
    <cellStyle name="40% - Accent6 2 5 2 5" xfId="23888"/>
    <cellStyle name="40% - Accent6 2 5 2 5 2" xfId="23889"/>
    <cellStyle name="40% - Accent6 2 5 2 5 2 2" xfId="23890"/>
    <cellStyle name="40% - Accent6 2 5 2 5 2 3" xfId="54725"/>
    <cellStyle name="40% - Accent6 2 5 2 5 3" xfId="23891"/>
    <cellStyle name="40% - Accent6 2 5 2 5 4" xfId="23892"/>
    <cellStyle name="40% - Accent6 2 5 2 6" xfId="23893"/>
    <cellStyle name="40% - Accent6 2 5 2 6 2" xfId="23894"/>
    <cellStyle name="40% - Accent6 2 5 2 6 3" xfId="54726"/>
    <cellStyle name="40% - Accent6 2 5 2 7" xfId="23895"/>
    <cellStyle name="40% - Accent6 2 5 2 8" xfId="23896"/>
    <cellStyle name="40% - Accent6 2 5 3" xfId="23897"/>
    <cellStyle name="40% - Accent6 2 5 3 2" xfId="23898"/>
    <cellStyle name="40% - Accent6 2 5 3 2 2" xfId="23899"/>
    <cellStyle name="40% - Accent6 2 5 3 2 2 2" xfId="23900"/>
    <cellStyle name="40% - Accent6 2 5 3 2 2 2 2" xfId="23901"/>
    <cellStyle name="40% - Accent6 2 5 3 2 2 2 3" xfId="54727"/>
    <cellStyle name="40% - Accent6 2 5 3 2 2 3" xfId="23902"/>
    <cellStyle name="40% - Accent6 2 5 3 2 2 4" xfId="23903"/>
    <cellStyle name="40% - Accent6 2 5 3 2 3" xfId="23904"/>
    <cellStyle name="40% - Accent6 2 5 3 2 3 2" xfId="23905"/>
    <cellStyle name="40% - Accent6 2 5 3 2 3 2 2" xfId="23906"/>
    <cellStyle name="40% - Accent6 2 5 3 2 3 2 3" xfId="54728"/>
    <cellStyle name="40% - Accent6 2 5 3 2 3 3" xfId="23907"/>
    <cellStyle name="40% - Accent6 2 5 3 2 3 4" xfId="23908"/>
    <cellStyle name="40% - Accent6 2 5 3 2 4" xfId="23909"/>
    <cellStyle name="40% - Accent6 2 5 3 2 4 2" xfId="23910"/>
    <cellStyle name="40% - Accent6 2 5 3 2 4 3" xfId="54729"/>
    <cellStyle name="40% - Accent6 2 5 3 2 5" xfId="23911"/>
    <cellStyle name="40% - Accent6 2 5 3 2 6" xfId="23912"/>
    <cellStyle name="40% - Accent6 2 5 3 3" xfId="23913"/>
    <cellStyle name="40% - Accent6 2 5 3 3 2" xfId="23914"/>
    <cellStyle name="40% - Accent6 2 5 3 3 2 2" xfId="23915"/>
    <cellStyle name="40% - Accent6 2 5 3 3 2 3" xfId="54730"/>
    <cellStyle name="40% - Accent6 2 5 3 3 3" xfId="23916"/>
    <cellStyle name="40% - Accent6 2 5 3 3 4" xfId="23917"/>
    <cellStyle name="40% - Accent6 2 5 3 4" xfId="23918"/>
    <cellStyle name="40% - Accent6 2 5 3 4 2" xfId="23919"/>
    <cellStyle name="40% - Accent6 2 5 3 4 2 2" xfId="23920"/>
    <cellStyle name="40% - Accent6 2 5 3 4 2 3" xfId="54731"/>
    <cellStyle name="40% - Accent6 2 5 3 4 3" xfId="23921"/>
    <cellStyle name="40% - Accent6 2 5 3 4 4" xfId="23922"/>
    <cellStyle name="40% - Accent6 2 5 3 5" xfId="23923"/>
    <cellStyle name="40% - Accent6 2 5 3 5 2" xfId="23924"/>
    <cellStyle name="40% - Accent6 2 5 3 5 3" xfId="54732"/>
    <cellStyle name="40% - Accent6 2 5 3 6" xfId="23925"/>
    <cellStyle name="40% - Accent6 2 5 3 7" xfId="23926"/>
    <cellStyle name="40% - Accent6 2 5 4" xfId="23927"/>
    <cellStyle name="40% - Accent6 2 5 4 2" xfId="23928"/>
    <cellStyle name="40% - Accent6 2 5 4 2 2" xfId="23929"/>
    <cellStyle name="40% - Accent6 2 5 4 2 2 2" xfId="23930"/>
    <cellStyle name="40% - Accent6 2 5 4 2 2 3" xfId="54733"/>
    <cellStyle name="40% - Accent6 2 5 4 2 3" xfId="23931"/>
    <cellStyle name="40% - Accent6 2 5 4 2 4" xfId="23932"/>
    <cellStyle name="40% - Accent6 2 5 4 3" xfId="23933"/>
    <cellStyle name="40% - Accent6 2 5 4 3 2" xfId="23934"/>
    <cellStyle name="40% - Accent6 2 5 4 3 2 2" xfId="23935"/>
    <cellStyle name="40% - Accent6 2 5 4 3 2 3" xfId="54734"/>
    <cellStyle name="40% - Accent6 2 5 4 3 3" xfId="23936"/>
    <cellStyle name="40% - Accent6 2 5 4 3 4" xfId="23937"/>
    <cellStyle name="40% - Accent6 2 5 4 4" xfId="23938"/>
    <cellStyle name="40% - Accent6 2 5 4 4 2" xfId="23939"/>
    <cellStyle name="40% - Accent6 2 5 4 4 3" xfId="54735"/>
    <cellStyle name="40% - Accent6 2 5 4 5" xfId="23940"/>
    <cellStyle name="40% - Accent6 2 5 4 6" xfId="23941"/>
    <cellStyle name="40% - Accent6 2 5 5" xfId="23942"/>
    <cellStyle name="40% - Accent6 2 5 5 2" xfId="23943"/>
    <cellStyle name="40% - Accent6 2 5 5 2 2" xfId="23944"/>
    <cellStyle name="40% - Accent6 2 5 5 2 2 2" xfId="23945"/>
    <cellStyle name="40% - Accent6 2 5 5 2 2 3" xfId="54736"/>
    <cellStyle name="40% - Accent6 2 5 5 2 3" xfId="23946"/>
    <cellStyle name="40% - Accent6 2 5 5 2 4" xfId="23947"/>
    <cellStyle name="40% - Accent6 2 5 5 3" xfId="23948"/>
    <cellStyle name="40% - Accent6 2 5 5 3 2" xfId="23949"/>
    <cellStyle name="40% - Accent6 2 5 5 3 3" xfId="54737"/>
    <cellStyle name="40% - Accent6 2 5 5 4" xfId="23950"/>
    <cellStyle name="40% - Accent6 2 5 5 5" xfId="23951"/>
    <cellStyle name="40% - Accent6 2 5 6" xfId="23952"/>
    <cellStyle name="40% - Accent6 2 5 6 2" xfId="23953"/>
    <cellStyle name="40% - Accent6 2 5 6 2 2" xfId="23954"/>
    <cellStyle name="40% - Accent6 2 5 6 2 3" xfId="54738"/>
    <cellStyle name="40% - Accent6 2 5 6 3" xfId="23955"/>
    <cellStyle name="40% - Accent6 2 5 6 4" xfId="23956"/>
    <cellStyle name="40% - Accent6 2 5 7" xfId="23957"/>
    <cellStyle name="40% - Accent6 2 5 7 2" xfId="23958"/>
    <cellStyle name="40% - Accent6 2 5 7 2 2" xfId="23959"/>
    <cellStyle name="40% - Accent6 2 5 7 2 3" xfId="54739"/>
    <cellStyle name="40% - Accent6 2 5 7 3" xfId="23960"/>
    <cellStyle name="40% - Accent6 2 5 7 4" xfId="23961"/>
    <cellStyle name="40% - Accent6 2 5 8" xfId="23962"/>
    <cellStyle name="40% - Accent6 2 5 8 2" xfId="23963"/>
    <cellStyle name="40% - Accent6 2 5 8 3" xfId="54740"/>
    <cellStyle name="40% - Accent6 2 5 9" xfId="23964"/>
    <cellStyle name="40% - Accent6 2 6" xfId="23965"/>
    <cellStyle name="40% - Accent6 2 6 10" xfId="23966"/>
    <cellStyle name="40% - Accent6 2 6 2" xfId="23967"/>
    <cellStyle name="40% - Accent6 2 6 2 2" xfId="23968"/>
    <cellStyle name="40% - Accent6 2 6 2 2 2" xfId="23969"/>
    <cellStyle name="40% - Accent6 2 6 2 2 2 2" xfId="23970"/>
    <cellStyle name="40% - Accent6 2 6 2 2 2 2 2" xfId="23971"/>
    <cellStyle name="40% - Accent6 2 6 2 2 2 2 2 2" xfId="23972"/>
    <cellStyle name="40% - Accent6 2 6 2 2 2 2 2 3" xfId="54741"/>
    <cellStyle name="40% - Accent6 2 6 2 2 2 2 3" xfId="23973"/>
    <cellStyle name="40% - Accent6 2 6 2 2 2 2 4" xfId="23974"/>
    <cellStyle name="40% - Accent6 2 6 2 2 2 3" xfId="23975"/>
    <cellStyle name="40% - Accent6 2 6 2 2 2 3 2" xfId="23976"/>
    <cellStyle name="40% - Accent6 2 6 2 2 2 3 2 2" xfId="23977"/>
    <cellStyle name="40% - Accent6 2 6 2 2 2 3 2 3" xfId="54742"/>
    <cellStyle name="40% - Accent6 2 6 2 2 2 3 3" xfId="23978"/>
    <cellStyle name="40% - Accent6 2 6 2 2 2 3 4" xfId="23979"/>
    <cellStyle name="40% - Accent6 2 6 2 2 2 4" xfId="23980"/>
    <cellStyle name="40% - Accent6 2 6 2 2 2 4 2" xfId="23981"/>
    <cellStyle name="40% - Accent6 2 6 2 2 2 4 3" xfId="54743"/>
    <cellStyle name="40% - Accent6 2 6 2 2 2 5" xfId="23982"/>
    <cellStyle name="40% - Accent6 2 6 2 2 2 6" xfId="23983"/>
    <cellStyle name="40% - Accent6 2 6 2 2 3" xfId="23984"/>
    <cellStyle name="40% - Accent6 2 6 2 2 3 2" xfId="23985"/>
    <cellStyle name="40% - Accent6 2 6 2 2 3 2 2" xfId="23986"/>
    <cellStyle name="40% - Accent6 2 6 2 2 3 2 3" xfId="54744"/>
    <cellStyle name="40% - Accent6 2 6 2 2 3 3" xfId="23987"/>
    <cellStyle name="40% - Accent6 2 6 2 2 3 4" xfId="23988"/>
    <cellStyle name="40% - Accent6 2 6 2 2 4" xfId="23989"/>
    <cellStyle name="40% - Accent6 2 6 2 2 4 2" xfId="23990"/>
    <cellStyle name="40% - Accent6 2 6 2 2 4 2 2" xfId="23991"/>
    <cellStyle name="40% - Accent6 2 6 2 2 4 2 3" xfId="54745"/>
    <cellStyle name="40% - Accent6 2 6 2 2 4 3" xfId="23992"/>
    <cellStyle name="40% - Accent6 2 6 2 2 4 4" xfId="23993"/>
    <cellStyle name="40% - Accent6 2 6 2 2 5" xfId="23994"/>
    <cellStyle name="40% - Accent6 2 6 2 2 5 2" xfId="23995"/>
    <cellStyle name="40% - Accent6 2 6 2 2 5 3" xfId="54746"/>
    <cellStyle name="40% - Accent6 2 6 2 2 6" xfId="23996"/>
    <cellStyle name="40% - Accent6 2 6 2 2 7" xfId="23997"/>
    <cellStyle name="40% - Accent6 2 6 2 3" xfId="23998"/>
    <cellStyle name="40% - Accent6 2 6 2 3 2" xfId="23999"/>
    <cellStyle name="40% - Accent6 2 6 2 3 2 2" xfId="24000"/>
    <cellStyle name="40% - Accent6 2 6 2 3 2 2 2" xfId="24001"/>
    <cellStyle name="40% - Accent6 2 6 2 3 2 2 3" xfId="54747"/>
    <cellStyle name="40% - Accent6 2 6 2 3 2 3" xfId="24002"/>
    <cellStyle name="40% - Accent6 2 6 2 3 2 4" xfId="24003"/>
    <cellStyle name="40% - Accent6 2 6 2 3 3" xfId="24004"/>
    <cellStyle name="40% - Accent6 2 6 2 3 3 2" xfId="24005"/>
    <cellStyle name="40% - Accent6 2 6 2 3 3 2 2" xfId="24006"/>
    <cellStyle name="40% - Accent6 2 6 2 3 3 2 3" xfId="54748"/>
    <cellStyle name="40% - Accent6 2 6 2 3 3 3" xfId="24007"/>
    <cellStyle name="40% - Accent6 2 6 2 3 3 4" xfId="24008"/>
    <cellStyle name="40% - Accent6 2 6 2 3 4" xfId="24009"/>
    <cellStyle name="40% - Accent6 2 6 2 3 4 2" xfId="24010"/>
    <cellStyle name="40% - Accent6 2 6 2 3 4 3" xfId="54749"/>
    <cellStyle name="40% - Accent6 2 6 2 3 5" xfId="24011"/>
    <cellStyle name="40% - Accent6 2 6 2 3 6" xfId="24012"/>
    <cellStyle name="40% - Accent6 2 6 2 4" xfId="24013"/>
    <cellStyle name="40% - Accent6 2 6 2 4 2" xfId="24014"/>
    <cellStyle name="40% - Accent6 2 6 2 4 2 2" xfId="24015"/>
    <cellStyle name="40% - Accent6 2 6 2 4 2 3" xfId="54750"/>
    <cellStyle name="40% - Accent6 2 6 2 4 3" xfId="24016"/>
    <cellStyle name="40% - Accent6 2 6 2 4 4" xfId="24017"/>
    <cellStyle name="40% - Accent6 2 6 2 5" xfId="24018"/>
    <cellStyle name="40% - Accent6 2 6 2 5 2" xfId="24019"/>
    <cellStyle name="40% - Accent6 2 6 2 5 2 2" xfId="24020"/>
    <cellStyle name="40% - Accent6 2 6 2 5 2 3" xfId="54751"/>
    <cellStyle name="40% - Accent6 2 6 2 5 3" xfId="24021"/>
    <cellStyle name="40% - Accent6 2 6 2 5 4" xfId="24022"/>
    <cellStyle name="40% - Accent6 2 6 2 6" xfId="24023"/>
    <cellStyle name="40% - Accent6 2 6 2 6 2" xfId="24024"/>
    <cellStyle name="40% - Accent6 2 6 2 6 3" xfId="54752"/>
    <cellStyle name="40% - Accent6 2 6 2 7" xfId="24025"/>
    <cellStyle name="40% - Accent6 2 6 2 8" xfId="24026"/>
    <cellStyle name="40% - Accent6 2 6 3" xfId="24027"/>
    <cellStyle name="40% - Accent6 2 6 3 2" xfId="24028"/>
    <cellStyle name="40% - Accent6 2 6 3 2 2" xfId="24029"/>
    <cellStyle name="40% - Accent6 2 6 3 2 2 2" xfId="24030"/>
    <cellStyle name="40% - Accent6 2 6 3 2 2 2 2" xfId="24031"/>
    <cellStyle name="40% - Accent6 2 6 3 2 2 2 3" xfId="54753"/>
    <cellStyle name="40% - Accent6 2 6 3 2 2 3" xfId="24032"/>
    <cellStyle name="40% - Accent6 2 6 3 2 2 4" xfId="24033"/>
    <cellStyle name="40% - Accent6 2 6 3 2 3" xfId="24034"/>
    <cellStyle name="40% - Accent6 2 6 3 2 3 2" xfId="24035"/>
    <cellStyle name="40% - Accent6 2 6 3 2 3 2 2" xfId="24036"/>
    <cellStyle name="40% - Accent6 2 6 3 2 3 2 3" xfId="54754"/>
    <cellStyle name="40% - Accent6 2 6 3 2 3 3" xfId="24037"/>
    <cellStyle name="40% - Accent6 2 6 3 2 3 4" xfId="24038"/>
    <cellStyle name="40% - Accent6 2 6 3 2 4" xfId="24039"/>
    <cellStyle name="40% - Accent6 2 6 3 2 4 2" xfId="24040"/>
    <cellStyle name="40% - Accent6 2 6 3 2 4 3" xfId="54755"/>
    <cellStyle name="40% - Accent6 2 6 3 2 5" xfId="24041"/>
    <cellStyle name="40% - Accent6 2 6 3 2 6" xfId="24042"/>
    <cellStyle name="40% - Accent6 2 6 3 3" xfId="24043"/>
    <cellStyle name="40% - Accent6 2 6 3 3 2" xfId="24044"/>
    <cellStyle name="40% - Accent6 2 6 3 3 2 2" xfId="24045"/>
    <cellStyle name="40% - Accent6 2 6 3 3 2 3" xfId="54756"/>
    <cellStyle name="40% - Accent6 2 6 3 3 3" xfId="24046"/>
    <cellStyle name="40% - Accent6 2 6 3 3 4" xfId="24047"/>
    <cellStyle name="40% - Accent6 2 6 3 4" xfId="24048"/>
    <cellStyle name="40% - Accent6 2 6 3 4 2" xfId="24049"/>
    <cellStyle name="40% - Accent6 2 6 3 4 2 2" xfId="24050"/>
    <cellStyle name="40% - Accent6 2 6 3 4 2 3" xfId="54757"/>
    <cellStyle name="40% - Accent6 2 6 3 4 3" xfId="24051"/>
    <cellStyle name="40% - Accent6 2 6 3 4 4" xfId="24052"/>
    <cellStyle name="40% - Accent6 2 6 3 5" xfId="24053"/>
    <cellStyle name="40% - Accent6 2 6 3 5 2" xfId="24054"/>
    <cellStyle name="40% - Accent6 2 6 3 5 3" xfId="54758"/>
    <cellStyle name="40% - Accent6 2 6 3 6" xfId="24055"/>
    <cellStyle name="40% - Accent6 2 6 3 7" xfId="24056"/>
    <cellStyle name="40% - Accent6 2 6 4" xfId="24057"/>
    <cellStyle name="40% - Accent6 2 6 4 2" xfId="24058"/>
    <cellStyle name="40% - Accent6 2 6 4 2 2" xfId="24059"/>
    <cellStyle name="40% - Accent6 2 6 4 2 2 2" xfId="24060"/>
    <cellStyle name="40% - Accent6 2 6 4 2 2 3" xfId="54759"/>
    <cellStyle name="40% - Accent6 2 6 4 2 3" xfId="24061"/>
    <cellStyle name="40% - Accent6 2 6 4 2 4" xfId="24062"/>
    <cellStyle name="40% - Accent6 2 6 4 3" xfId="24063"/>
    <cellStyle name="40% - Accent6 2 6 4 3 2" xfId="24064"/>
    <cellStyle name="40% - Accent6 2 6 4 3 2 2" xfId="24065"/>
    <cellStyle name="40% - Accent6 2 6 4 3 2 3" xfId="54760"/>
    <cellStyle name="40% - Accent6 2 6 4 3 3" xfId="24066"/>
    <cellStyle name="40% - Accent6 2 6 4 3 4" xfId="24067"/>
    <cellStyle name="40% - Accent6 2 6 4 4" xfId="24068"/>
    <cellStyle name="40% - Accent6 2 6 4 4 2" xfId="24069"/>
    <cellStyle name="40% - Accent6 2 6 4 4 3" xfId="54761"/>
    <cellStyle name="40% - Accent6 2 6 4 5" xfId="24070"/>
    <cellStyle name="40% - Accent6 2 6 4 6" xfId="24071"/>
    <cellStyle name="40% - Accent6 2 6 5" xfId="24072"/>
    <cellStyle name="40% - Accent6 2 6 5 2" xfId="24073"/>
    <cellStyle name="40% - Accent6 2 6 5 2 2" xfId="24074"/>
    <cellStyle name="40% - Accent6 2 6 5 2 2 2" xfId="24075"/>
    <cellStyle name="40% - Accent6 2 6 5 2 2 3" xfId="54762"/>
    <cellStyle name="40% - Accent6 2 6 5 2 3" xfId="24076"/>
    <cellStyle name="40% - Accent6 2 6 5 2 4" xfId="24077"/>
    <cellStyle name="40% - Accent6 2 6 5 3" xfId="24078"/>
    <cellStyle name="40% - Accent6 2 6 5 3 2" xfId="24079"/>
    <cellStyle name="40% - Accent6 2 6 5 3 3" xfId="54763"/>
    <cellStyle name="40% - Accent6 2 6 5 4" xfId="24080"/>
    <cellStyle name="40% - Accent6 2 6 5 5" xfId="24081"/>
    <cellStyle name="40% - Accent6 2 6 6" xfId="24082"/>
    <cellStyle name="40% - Accent6 2 6 6 2" xfId="24083"/>
    <cellStyle name="40% - Accent6 2 6 6 2 2" xfId="24084"/>
    <cellStyle name="40% - Accent6 2 6 6 2 3" xfId="54764"/>
    <cellStyle name="40% - Accent6 2 6 6 3" xfId="24085"/>
    <cellStyle name="40% - Accent6 2 6 6 4" xfId="24086"/>
    <cellStyle name="40% - Accent6 2 6 7" xfId="24087"/>
    <cellStyle name="40% - Accent6 2 6 7 2" xfId="24088"/>
    <cellStyle name="40% - Accent6 2 6 7 2 2" xfId="24089"/>
    <cellStyle name="40% - Accent6 2 6 7 2 3" xfId="54765"/>
    <cellStyle name="40% - Accent6 2 6 7 3" xfId="24090"/>
    <cellStyle name="40% - Accent6 2 6 7 4" xfId="24091"/>
    <cellStyle name="40% - Accent6 2 6 8" xfId="24092"/>
    <cellStyle name="40% - Accent6 2 6 8 2" xfId="24093"/>
    <cellStyle name="40% - Accent6 2 6 8 3" xfId="54766"/>
    <cellStyle name="40% - Accent6 2 6 9" xfId="24094"/>
    <cellStyle name="40% - Accent6 2 7" xfId="24095"/>
    <cellStyle name="40% - Accent6 2 7 2" xfId="24096"/>
    <cellStyle name="40% - Accent6 2 7 2 2" xfId="24097"/>
    <cellStyle name="40% - Accent6 2 7 2 2 2" xfId="24098"/>
    <cellStyle name="40% - Accent6 2 7 2 2 2 2" xfId="24099"/>
    <cellStyle name="40% - Accent6 2 7 2 2 2 2 2" xfId="24100"/>
    <cellStyle name="40% - Accent6 2 7 2 2 2 2 3" xfId="54767"/>
    <cellStyle name="40% - Accent6 2 7 2 2 2 3" xfId="24101"/>
    <cellStyle name="40% - Accent6 2 7 2 2 2 4" xfId="24102"/>
    <cellStyle name="40% - Accent6 2 7 2 2 3" xfId="24103"/>
    <cellStyle name="40% - Accent6 2 7 2 2 3 2" xfId="24104"/>
    <cellStyle name="40% - Accent6 2 7 2 2 3 2 2" xfId="24105"/>
    <cellStyle name="40% - Accent6 2 7 2 2 3 2 3" xfId="54768"/>
    <cellStyle name="40% - Accent6 2 7 2 2 3 3" xfId="24106"/>
    <cellStyle name="40% - Accent6 2 7 2 2 3 4" xfId="24107"/>
    <cellStyle name="40% - Accent6 2 7 2 2 4" xfId="24108"/>
    <cellStyle name="40% - Accent6 2 7 2 2 4 2" xfId="24109"/>
    <cellStyle name="40% - Accent6 2 7 2 2 4 3" xfId="54769"/>
    <cellStyle name="40% - Accent6 2 7 2 2 5" xfId="24110"/>
    <cellStyle name="40% - Accent6 2 7 2 2 6" xfId="24111"/>
    <cellStyle name="40% - Accent6 2 7 2 3" xfId="24112"/>
    <cellStyle name="40% - Accent6 2 7 2 3 2" xfId="24113"/>
    <cellStyle name="40% - Accent6 2 7 2 3 2 2" xfId="24114"/>
    <cellStyle name="40% - Accent6 2 7 2 3 2 3" xfId="54770"/>
    <cellStyle name="40% - Accent6 2 7 2 3 3" xfId="24115"/>
    <cellStyle name="40% - Accent6 2 7 2 3 4" xfId="24116"/>
    <cellStyle name="40% - Accent6 2 7 2 4" xfId="24117"/>
    <cellStyle name="40% - Accent6 2 7 2 4 2" xfId="24118"/>
    <cellStyle name="40% - Accent6 2 7 2 4 2 2" xfId="24119"/>
    <cellStyle name="40% - Accent6 2 7 2 4 2 3" xfId="54771"/>
    <cellStyle name="40% - Accent6 2 7 2 4 3" xfId="24120"/>
    <cellStyle name="40% - Accent6 2 7 2 4 4" xfId="24121"/>
    <cellStyle name="40% - Accent6 2 7 2 5" xfId="24122"/>
    <cellStyle name="40% - Accent6 2 7 2 5 2" xfId="24123"/>
    <cellStyle name="40% - Accent6 2 7 2 5 3" xfId="54772"/>
    <cellStyle name="40% - Accent6 2 7 2 6" xfId="24124"/>
    <cellStyle name="40% - Accent6 2 7 2 7" xfId="24125"/>
    <cellStyle name="40% - Accent6 2 7 3" xfId="24126"/>
    <cellStyle name="40% - Accent6 2 7 3 2" xfId="24127"/>
    <cellStyle name="40% - Accent6 2 7 3 2 2" xfId="24128"/>
    <cellStyle name="40% - Accent6 2 7 3 2 2 2" xfId="24129"/>
    <cellStyle name="40% - Accent6 2 7 3 2 2 3" xfId="54773"/>
    <cellStyle name="40% - Accent6 2 7 3 2 3" xfId="24130"/>
    <cellStyle name="40% - Accent6 2 7 3 2 4" xfId="24131"/>
    <cellStyle name="40% - Accent6 2 7 3 3" xfId="24132"/>
    <cellStyle name="40% - Accent6 2 7 3 3 2" xfId="24133"/>
    <cellStyle name="40% - Accent6 2 7 3 3 2 2" xfId="24134"/>
    <cellStyle name="40% - Accent6 2 7 3 3 2 3" xfId="54774"/>
    <cellStyle name="40% - Accent6 2 7 3 3 3" xfId="24135"/>
    <cellStyle name="40% - Accent6 2 7 3 3 4" xfId="24136"/>
    <cellStyle name="40% - Accent6 2 7 3 4" xfId="24137"/>
    <cellStyle name="40% - Accent6 2 7 3 4 2" xfId="24138"/>
    <cellStyle name="40% - Accent6 2 7 3 4 3" xfId="54775"/>
    <cellStyle name="40% - Accent6 2 7 3 5" xfId="24139"/>
    <cellStyle name="40% - Accent6 2 7 3 6" xfId="24140"/>
    <cellStyle name="40% - Accent6 2 7 4" xfId="24141"/>
    <cellStyle name="40% - Accent6 2 7 4 2" xfId="24142"/>
    <cellStyle name="40% - Accent6 2 7 4 2 2" xfId="24143"/>
    <cellStyle name="40% - Accent6 2 7 4 2 3" xfId="54776"/>
    <cellStyle name="40% - Accent6 2 7 4 3" xfId="24144"/>
    <cellStyle name="40% - Accent6 2 7 4 4" xfId="24145"/>
    <cellStyle name="40% - Accent6 2 7 5" xfId="24146"/>
    <cellStyle name="40% - Accent6 2 7 5 2" xfId="24147"/>
    <cellStyle name="40% - Accent6 2 7 5 2 2" xfId="24148"/>
    <cellStyle name="40% - Accent6 2 7 5 2 3" xfId="54777"/>
    <cellStyle name="40% - Accent6 2 7 5 3" xfId="24149"/>
    <cellStyle name="40% - Accent6 2 7 5 4" xfId="24150"/>
    <cellStyle name="40% - Accent6 2 7 6" xfId="24151"/>
    <cellStyle name="40% - Accent6 2 7 6 2" xfId="24152"/>
    <cellStyle name="40% - Accent6 2 7 6 3" xfId="54778"/>
    <cellStyle name="40% - Accent6 2 7 7" xfId="24153"/>
    <cellStyle name="40% - Accent6 2 7 8" xfId="24154"/>
    <cellStyle name="40% - Accent6 2 8" xfId="24155"/>
    <cellStyle name="40% - Accent6 2 8 2" xfId="24156"/>
    <cellStyle name="40% - Accent6 2 8 2 2" xfId="24157"/>
    <cellStyle name="40% - Accent6 2 8 2 2 2" xfId="24158"/>
    <cellStyle name="40% - Accent6 2 8 2 2 2 2" xfId="24159"/>
    <cellStyle name="40% - Accent6 2 8 2 2 2 3" xfId="54779"/>
    <cellStyle name="40% - Accent6 2 8 2 2 3" xfId="24160"/>
    <cellStyle name="40% - Accent6 2 8 2 2 4" xfId="24161"/>
    <cellStyle name="40% - Accent6 2 8 2 3" xfId="24162"/>
    <cellStyle name="40% - Accent6 2 8 2 3 2" xfId="24163"/>
    <cellStyle name="40% - Accent6 2 8 2 3 2 2" xfId="24164"/>
    <cellStyle name="40% - Accent6 2 8 2 3 2 3" xfId="54780"/>
    <cellStyle name="40% - Accent6 2 8 2 3 3" xfId="24165"/>
    <cellStyle name="40% - Accent6 2 8 2 3 4" xfId="24166"/>
    <cellStyle name="40% - Accent6 2 8 2 4" xfId="24167"/>
    <cellStyle name="40% - Accent6 2 8 2 4 2" xfId="24168"/>
    <cellStyle name="40% - Accent6 2 8 2 4 3" xfId="54781"/>
    <cellStyle name="40% - Accent6 2 8 2 5" xfId="24169"/>
    <cellStyle name="40% - Accent6 2 8 2 6" xfId="24170"/>
    <cellStyle name="40% - Accent6 2 8 3" xfId="24171"/>
    <cellStyle name="40% - Accent6 2 8 3 2" xfId="24172"/>
    <cellStyle name="40% - Accent6 2 8 3 2 2" xfId="24173"/>
    <cellStyle name="40% - Accent6 2 8 3 2 3" xfId="54782"/>
    <cellStyle name="40% - Accent6 2 8 3 3" xfId="24174"/>
    <cellStyle name="40% - Accent6 2 8 3 4" xfId="24175"/>
    <cellStyle name="40% - Accent6 2 8 4" xfId="24176"/>
    <cellStyle name="40% - Accent6 2 8 4 2" xfId="24177"/>
    <cellStyle name="40% - Accent6 2 8 4 2 2" xfId="24178"/>
    <cellStyle name="40% - Accent6 2 8 4 2 3" xfId="54783"/>
    <cellStyle name="40% - Accent6 2 8 4 3" xfId="24179"/>
    <cellStyle name="40% - Accent6 2 8 4 4" xfId="24180"/>
    <cellStyle name="40% - Accent6 2 8 5" xfId="24181"/>
    <cellStyle name="40% - Accent6 2 8 5 2" xfId="24182"/>
    <cellStyle name="40% - Accent6 2 8 5 3" xfId="54784"/>
    <cellStyle name="40% - Accent6 2 8 6" xfId="24183"/>
    <cellStyle name="40% - Accent6 2 8 7" xfId="24184"/>
    <cellStyle name="40% - Accent6 2 9" xfId="24185"/>
    <cellStyle name="40% - Accent6 2 9 2" xfId="24186"/>
    <cellStyle name="40% - Accent6 2 9 2 2" xfId="24187"/>
    <cellStyle name="40% - Accent6 2 9 2 2 2" xfId="24188"/>
    <cellStyle name="40% - Accent6 2 9 2 2 3" xfId="54785"/>
    <cellStyle name="40% - Accent6 2 9 2 3" xfId="24189"/>
    <cellStyle name="40% - Accent6 2 9 2 4" xfId="24190"/>
    <cellStyle name="40% - Accent6 2 9 3" xfId="24191"/>
    <cellStyle name="40% - Accent6 2 9 3 2" xfId="24192"/>
    <cellStyle name="40% - Accent6 2 9 3 2 2" xfId="24193"/>
    <cellStyle name="40% - Accent6 2 9 3 2 3" xfId="54786"/>
    <cellStyle name="40% - Accent6 2 9 3 3" xfId="24194"/>
    <cellStyle name="40% - Accent6 2 9 3 4" xfId="24195"/>
    <cellStyle name="40% - Accent6 2 9 4" xfId="24196"/>
    <cellStyle name="40% - Accent6 2 9 4 2" xfId="24197"/>
    <cellStyle name="40% - Accent6 2 9 4 3" xfId="54787"/>
    <cellStyle name="40% - Accent6 2 9 5" xfId="24198"/>
    <cellStyle name="40% - Accent6 2 9 6" xfId="24199"/>
    <cellStyle name="40% - Accent6 3" xfId="24200"/>
    <cellStyle name="40% - Accent6 3 10" xfId="24201"/>
    <cellStyle name="40% - Accent6 3 11" xfId="24202"/>
    <cellStyle name="40% - Accent6 3 12" xfId="60178"/>
    <cellStyle name="40% - Accent6 3 2" xfId="24203"/>
    <cellStyle name="40% - Accent6 3 2 10" xfId="24204"/>
    <cellStyle name="40% - Accent6 3 2 11" xfId="60361"/>
    <cellStyle name="40% - Accent6 3 2 2" xfId="24205"/>
    <cellStyle name="40% - Accent6 3 2 2 2" xfId="24206"/>
    <cellStyle name="40% - Accent6 3 2 2 2 2" xfId="24207"/>
    <cellStyle name="40% - Accent6 3 2 2 2 2 2" xfId="24208"/>
    <cellStyle name="40% - Accent6 3 2 2 2 2 2 2" xfId="24209"/>
    <cellStyle name="40% - Accent6 3 2 2 2 2 2 2 2" xfId="24210"/>
    <cellStyle name="40% - Accent6 3 2 2 2 2 2 2 3" xfId="54788"/>
    <cellStyle name="40% - Accent6 3 2 2 2 2 2 3" xfId="24211"/>
    <cellStyle name="40% - Accent6 3 2 2 2 2 2 4" xfId="24212"/>
    <cellStyle name="40% - Accent6 3 2 2 2 2 3" xfId="24213"/>
    <cellStyle name="40% - Accent6 3 2 2 2 2 3 2" xfId="24214"/>
    <cellStyle name="40% - Accent6 3 2 2 2 2 3 2 2" xfId="24215"/>
    <cellStyle name="40% - Accent6 3 2 2 2 2 3 2 3" xfId="54789"/>
    <cellStyle name="40% - Accent6 3 2 2 2 2 3 3" xfId="24216"/>
    <cellStyle name="40% - Accent6 3 2 2 2 2 3 4" xfId="24217"/>
    <cellStyle name="40% - Accent6 3 2 2 2 2 4" xfId="24218"/>
    <cellStyle name="40% - Accent6 3 2 2 2 2 4 2" xfId="24219"/>
    <cellStyle name="40% - Accent6 3 2 2 2 2 4 3" xfId="54790"/>
    <cellStyle name="40% - Accent6 3 2 2 2 2 5" xfId="24220"/>
    <cellStyle name="40% - Accent6 3 2 2 2 2 6" xfId="24221"/>
    <cellStyle name="40% - Accent6 3 2 2 2 3" xfId="24222"/>
    <cellStyle name="40% - Accent6 3 2 2 2 3 2" xfId="24223"/>
    <cellStyle name="40% - Accent6 3 2 2 2 3 2 2" xfId="24224"/>
    <cellStyle name="40% - Accent6 3 2 2 2 3 2 3" xfId="54791"/>
    <cellStyle name="40% - Accent6 3 2 2 2 3 3" xfId="24225"/>
    <cellStyle name="40% - Accent6 3 2 2 2 3 4" xfId="24226"/>
    <cellStyle name="40% - Accent6 3 2 2 2 4" xfId="24227"/>
    <cellStyle name="40% - Accent6 3 2 2 2 4 2" xfId="24228"/>
    <cellStyle name="40% - Accent6 3 2 2 2 4 2 2" xfId="24229"/>
    <cellStyle name="40% - Accent6 3 2 2 2 4 2 3" xfId="54792"/>
    <cellStyle name="40% - Accent6 3 2 2 2 4 3" xfId="24230"/>
    <cellStyle name="40% - Accent6 3 2 2 2 4 4" xfId="24231"/>
    <cellStyle name="40% - Accent6 3 2 2 2 5" xfId="24232"/>
    <cellStyle name="40% - Accent6 3 2 2 2 5 2" xfId="24233"/>
    <cellStyle name="40% - Accent6 3 2 2 2 5 3" xfId="54793"/>
    <cellStyle name="40% - Accent6 3 2 2 2 6" xfId="24234"/>
    <cellStyle name="40% - Accent6 3 2 2 2 7" xfId="24235"/>
    <cellStyle name="40% - Accent6 3 2 2 3" xfId="24236"/>
    <cellStyle name="40% - Accent6 3 2 2 3 2" xfId="24237"/>
    <cellStyle name="40% - Accent6 3 2 2 3 2 2" xfId="24238"/>
    <cellStyle name="40% - Accent6 3 2 2 3 2 2 2" xfId="24239"/>
    <cellStyle name="40% - Accent6 3 2 2 3 2 2 3" xfId="54794"/>
    <cellStyle name="40% - Accent6 3 2 2 3 2 3" xfId="24240"/>
    <cellStyle name="40% - Accent6 3 2 2 3 2 4" xfId="24241"/>
    <cellStyle name="40% - Accent6 3 2 2 3 3" xfId="24242"/>
    <cellStyle name="40% - Accent6 3 2 2 3 3 2" xfId="24243"/>
    <cellStyle name="40% - Accent6 3 2 2 3 3 2 2" xfId="24244"/>
    <cellStyle name="40% - Accent6 3 2 2 3 3 2 3" xfId="54795"/>
    <cellStyle name="40% - Accent6 3 2 2 3 3 3" xfId="24245"/>
    <cellStyle name="40% - Accent6 3 2 2 3 3 4" xfId="24246"/>
    <cellStyle name="40% - Accent6 3 2 2 3 4" xfId="24247"/>
    <cellStyle name="40% - Accent6 3 2 2 3 4 2" xfId="24248"/>
    <cellStyle name="40% - Accent6 3 2 2 3 4 3" xfId="54796"/>
    <cellStyle name="40% - Accent6 3 2 2 3 5" xfId="24249"/>
    <cellStyle name="40% - Accent6 3 2 2 3 6" xfId="24250"/>
    <cellStyle name="40% - Accent6 3 2 2 4" xfId="24251"/>
    <cellStyle name="40% - Accent6 3 2 2 4 2" xfId="24252"/>
    <cellStyle name="40% - Accent6 3 2 2 4 2 2" xfId="24253"/>
    <cellStyle name="40% - Accent6 3 2 2 4 2 3" xfId="54797"/>
    <cellStyle name="40% - Accent6 3 2 2 4 3" xfId="24254"/>
    <cellStyle name="40% - Accent6 3 2 2 4 4" xfId="24255"/>
    <cellStyle name="40% - Accent6 3 2 2 5" xfId="24256"/>
    <cellStyle name="40% - Accent6 3 2 2 5 2" xfId="24257"/>
    <cellStyle name="40% - Accent6 3 2 2 5 2 2" xfId="24258"/>
    <cellStyle name="40% - Accent6 3 2 2 5 2 3" xfId="54798"/>
    <cellStyle name="40% - Accent6 3 2 2 5 3" xfId="24259"/>
    <cellStyle name="40% - Accent6 3 2 2 5 4" xfId="24260"/>
    <cellStyle name="40% - Accent6 3 2 2 6" xfId="24261"/>
    <cellStyle name="40% - Accent6 3 2 2 6 2" xfId="24262"/>
    <cellStyle name="40% - Accent6 3 2 2 6 3" xfId="54799"/>
    <cellStyle name="40% - Accent6 3 2 2 7" xfId="24263"/>
    <cellStyle name="40% - Accent6 3 2 2 8" xfId="24264"/>
    <cellStyle name="40% - Accent6 3 2 2 9" xfId="60729"/>
    <cellStyle name="40% - Accent6 3 2 3" xfId="24265"/>
    <cellStyle name="40% - Accent6 3 2 3 2" xfId="24266"/>
    <cellStyle name="40% - Accent6 3 2 3 2 2" xfId="24267"/>
    <cellStyle name="40% - Accent6 3 2 3 2 2 2" xfId="24268"/>
    <cellStyle name="40% - Accent6 3 2 3 2 2 2 2" xfId="24269"/>
    <cellStyle name="40% - Accent6 3 2 3 2 2 2 3" xfId="54800"/>
    <cellStyle name="40% - Accent6 3 2 3 2 2 3" xfId="24270"/>
    <cellStyle name="40% - Accent6 3 2 3 2 2 4" xfId="24271"/>
    <cellStyle name="40% - Accent6 3 2 3 2 3" xfId="24272"/>
    <cellStyle name="40% - Accent6 3 2 3 2 3 2" xfId="24273"/>
    <cellStyle name="40% - Accent6 3 2 3 2 3 2 2" xfId="24274"/>
    <cellStyle name="40% - Accent6 3 2 3 2 3 2 3" xfId="54801"/>
    <cellStyle name="40% - Accent6 3 2 3 2 3 3" xfId="24275"/>
    <cellStyle name="40% - Accent6 3 2 3 2 3 4" xfId="24276"/>
    <cellStyle name="40% - Accent6 3 2 3 2 4" xfId="24277"/>
    <cellStyle name="40% - Accent6 3 2 3 2 4 2" xfId="24278"/>
    <cellStyle name="40% - Accent6 3 2 3 2 4 3" xfId="54802"/>
    <cellStyle name="40% - Accent6 3 2 3 2 5" xfId="24279"/>
    <cellStyle name="40% - Accent6 3 2 3 2 6" xfId="24280"/>
    <cellStyle name="40% - Accent6 3 2 3 3" xfId="24281"/>
    <cellStyle name="40% - Accent6 3 2 3 3 2" xfId="24282"/>
    <cellStyle name="40% - Accent6 3 2 3 3 2 2" xfId="24283"/>
    <cellStyle name="40% - Accent6 3 2 3 3 2 3" xfId="54803"/>
    <cellStyle name="40% - Accent6 3 2 3 3 3" xfId="24284"/>
    <cellStyle name="40% - Accent6 3 2 3 3 4" xfId="24285"/>
    <cellStyle name="40% - Accent6 3 2 3 4" xfId="24286"/>
    <cellStyle name="40% - Accent6 3 2 3 4 2" xfId="24287"/>
    <cellStyle name="40% - Accent6 3 2 3 4 2 2" xfId="24288"/>
    <cellStyle name="40% - Accent6 3 2 3 4 2 3" xfId="54804"/>
    <cellStyle name="40% - Accent6 3 2 3 4 3" xfId="24289"/>
    <cellStyle name="40% - Accent6 3 2 3 4 4" xfId="24290"/>
    <cellStyle name="40% - Accent6 3 2 3 5" xfId="24291"/>
    <cellStyle name="40% - Accent6 3 2 3 5 2" xfId="24292"/>
    <cellStyle name="40% - Accent6 3 2 3 5 3" xfId="54805"/>
    <cellStyle name="40% - Accent6 3 2 3 6" xfId="24293"/>
    <cellStyle name="40% - Accent6 3 2 3 7" xfId="24294"/>
    <cellStyle name="40% - Accent6 3 2 4" xfId="24295"/>
    <cellStyle name="40% - Accent6 3 2 4 2" xfId="24296"/>
    <cellStyle name="40% - Accent6 3 2 4 2 2" xfId="24297"/>
    <cellStyle name="40% - Accent6 3 2 4 2 2 2" xfId="24298"/>
    <cellStyle name="40% - Accent6 3 2 4 2 2 3" xfId="54806"/>
    <cellStyle name="40% - Accent6 3 2 4 2 3" xfId="24299"/>
    <cellStyle name="40% - Accent6 3 2 4 2 4" xfId="24300"/>
    <cellStyle name="40% - Accent6 3 2 4 3" xfId="24301"/>
    <cellStyle name="40% - Accent6 3 2 4 3 2" xfId="24302"/>
    <cellStyle name="40% - Accent6 3 2 4 3 2 2" xfId="24303"/>
    <cellStyle name="40% - Accent6 3 2 4 3 2 3" xfId="54807"/>
    <cellStyle name="40% - Accent6 3 2 4 3 3" xfId="24304"/>
    <cellStyle name="40% - Accent6 3 2 4 3 4" xfId="24305"/>
    <cellStyle name="40% - Accent6 3 2 4 4" xfId="24306"/>
    <cellStyle name="40% - Accent6 3 2 4 4 2" xfId="24307"/>
    <cellStyle name="40% - Accent6 3 2 4 4 3" xfId="54808"/>
    <cellStyle name="40% - Accent6 3 2 4 5" xfId="24308"/>
    <cellStyle name="40% - Accent6 3 2 4 6" xfId="24309"/>
    <cellStyle name="40% - Accent6 3 2 5" xfId="24310"/>
    <cellStyle name="40% - Accent6 3 2 5 2" xfId="24311"/>
    <cellStyle name="40% - Accent6 3 2 5 2 2" xfId="24312"/>
    <cellStyle name="40% - Accent6 3 2 5 2 2 2" xfId="24313"/>
    <cellStyle name="40% - Accent6 3 2 5 2 2 3" xfId="54809"/>
    <cellStyle name="40% - Accent6 3 2 5 2 3" xfId="24314"/>
    <cellStyle name="40% - Accent6 3 2 5 2 4" xfId="24315"/>
    <cellStyle name="40% - Accent6 3 2 5 3" xfId="24316"/>
    <cellStyle name="40% - Accent6 3 2 5 3 2" xfId="24317"/>
    <cellStyle name="40% - Accent6 3 2 5 3 3" xfId="54810"/>
    <cellStyle name="40% - Accent6 3 2 5 4" xfId="24318"/>
    <cellStyle name="40% - Accent6 3 2 5 5" xfId="24319"/>
    <cellStyle name="40% - Accent6 3 2 6" xfId="24320"/>
    <cellStyle name="40% - Accent6 3 2 6 2" xfId="24321"/>
    <cellStyle name="40% - Accent6 3 2 6 2 2" xfId="24322"/>
    <cellStyle name="40% - Accent6 3 2 6 2 3" xfId="54811"/>
    <cellStyle name="40% - Accent6 3 2 6 3" xfId="24323"/>
    <cellStyle name="40% - Accent6 3 2 6 4" xfId="24324"/>
    <cellStyle name="40% - Accent6 3 2 7" xfId="24325"/>
    <cellStyle name="40% - Accent6 3 2 7 2" xfId="24326"/>
    <cellStyle name="40% - Accent6 3 2 7 2 2" xfId="24327"/>
    <cellStyle name="40% - Accent6 3 2 7 2 3" xfId="54812"/>
    <cellStyle name="40% - Accent6 3 2 7 3" xfId="24328"/>
    <cellStyle name="40% - Accent6 3 2 7 4" xfId="24329"/>
    <cellStyle name="40% - Accent6 3 2 8" xfId="24330"/>
    <cellStyle name="40% - Accent6 3 2 8 2" xfId="24331"/>
    <cellStyle name="40% - Accent6 3 2 8 3" xfId="54813"/>
    <cellStyle name="40% - Accent6 3 2 9" xfId="24332"/>
    <cellStyle name="40% - Accent6 3 3" xfId="24333"/>
    <cellStyle name="40% - Accent6 3 3 10" xfId="60546"/>
    <cellStyle name="40% - Accent6 3 3 2" xfId="24334"/>
    <cellStyle name="40% - Accent6 3 3 2 2" xfId="24335"/>
    <cellStyle name="40% - Accent6 3 3 2 2 2" xfId="24336"/>
    <cellStyle name="40% - Accent6 3 3 2 2 2 2" xfId="24337"/>
    <cellStyle name="40% - Accent6 3 3 2 2 2 2 2" xfId="24338"/>
    <cellStyle name="40% - Accent6 3 3 2 2 2 2 3" xfId="54814"/>
    <cellStyle name="40% - Accent6 3 3 2 2 2 3" xfId="24339"/>
    <cellStyle name="40% - Accent6 3 3 2 2 2 4" xfId="24340"/>
    <cellStyle name="40% - Accent6 3 3 2 2 3" xfId="24341"/>
    <cellStyle name="40% - Accent6 3 3 2 2 3 2" xfId="24342"/>
    <cellStyle name="40% - Accent6 3 3 2 2 3 2 2" xfId="24343"/>
    <cellStyle name="40% - Accent6 3 3 2 2 3 2 3" xfId="54815"/>
    <cellStyle name="40% - Accent6 3 3 2 2 3 3" xfId="24344"/>
    <cellStyle name="40% - Accent6 3 3 2 2 3 4" xfId="24345"/>
    <cellStyle name="40% - Accent6 3 3 2 2 4" xfId="24346"/>
    <cellStyle name="40% - Accent6 3 3 2 2 4 2" xfId="24347"/>
    <cellStyle name="40% - Accent6 3 3 2 2 4 3" xfId="54816"/>
    <cellStyle name="40% - Accent6 3 3 2 2 5" xfId="24348"/>
    <cellStyle name="40% - Accent6 3 3 2 2 6" xfId="24349"/>
    <cellStyle name="40% - Accent6 3 3 2 3" xfId="24350"/>
    <cellStyle name="40% - Accent6 3 3 2 3 2" xfId="24351"/>
    <cellStyle name="40% - Accent6 3 3 2 3 2 2" xfId="24352"/>
    <cellStyle name="40% - Accent6 3 3 2 3 2 3" xfId="54817"/>
    <cellStyle name="40% - Accent6 3 3 2 3 3" xfId="24353"/>
    <cellStyle name="40% - Accent6 3 3 2 3 4" xfId="24354"/>
    <cellStyle name="40% - Accent6 3 3 2 4" xfId="24355"/>
    <cellStyle name="40% - Accent6 3 3 2 4 2" xfId="24356"/>
    <cellStyle name="40% - Accent6 3 3 2 4 2 2" xfId="24357"/>
    <cellStyle name="40% - Accent6 3 3 2 4 2 3" xfId="54818"/>
    <cellStyle name="40% - Accent6 3 3 2 4 3" xfId="24358"/>
    <cellStyle name="40% - Accent6 3 3 2 4 4" xfId="24359"/>
    <cellStyle name="40% - Accent6 3 3 2 5" xfId="24360"/>
    <cellStyle name="40% - Accent6 3 3 2 5 2" xfId="24361"/>
    <cellStyle name="40% - Accent6 3 3 2 5 3" xfId="54819"/>
    <cellStyle name="40% - Accent6 3 3 2 6" xfId="24362"/>
    <cellStyle name="40% - Accent6 3 3 2 7" xfId="24363"/>
    <cellStyle name="40% - Accent6 3 3 3" xfId="24364"/>
    <cellStyle name="40% - Accent6 3 3 3 2" xfId="24365"/>
    <cellStyle name="40% - Accent6 3 3 3 2 2" xfId="24366"/>
    <cellStyle name="40% - Accent6 3 3 3 2 2 2" xfId="24367"/>
    <cellStyle name="40% - Accent6 3 3 3 2 2 3" xfId="54820"/>
    <cellStyle name="40% - Accent6 3 3 3 2 3" xfId="24368"/>
    <cellStyle name="40% - Accent6 3 3 3 2 4" xfId="24369"/>
    <cellStyle name="40% - Accent6 3 3 3 3" xfId="24370"/>
    <cellStyle name="40% - Accent6 3 3 3 3 2" xfId="24371"/>
    <cellStyle name="40% - Accent6 3 3 3 3 2 2" xfId="24372"/>
    <cellStyle name="40% - Accent6 3 3 3 3 2 3" xfId="54821"/>
    <cellStyle name="40% - Accent6 3 3 3 3 3" xfId="24373"/>
    <cellStyle name="40% - Accent6 3 3 3 3 4" xfId="24374"/>
    <cellStyle name="40% - Accent6 3 3 3 4" xfId="24375"/>
    <cellStyle name="40% - Accent6 3 3 3 4 2" xfId="24376"/>
    <cellStyle name="40% - Accent6 3 3 3 4 3" xfId="54822"/>
    <cellStyle name="40% - Accent6 3 3 3 5" xfId="24377"/>
    <cellStyle name="40% - Accent6 3 3 3 6" xfId="24378"/>
    <cellStyle name="40% - Accent6 3 3 4" xfId="24379"/>
    <cellStyle name="40% - Accent6 3 3 4 2" xfId="24380"/>
    <cellStyle name="40% - Accent6 3 3 4 2 2" xfId="24381"/>
    <cellStyle name="40% - Accent6 3 3 4 2 2 2" xfId="24382"/>
    <cellStyle name="40% - Accent6 3 3 4 2 2 3" xfId="54823"/>
    <cellStyle name="40% - Accent6 3 3 4 2 3" xfId="24383"/>
    <cellStyle name="40% - Accent6 3 3 4 2 4" xfId="24384"/>
    <cellStyle name="40% - Accent6 3 3 4 3" xfId="24385"/>
    <cellStyle name="40% - Accent6 3 3 4 3 2" xfId="24386"/>
    <cellStyle name="40% - Accent6 3 3 4 3 3" xfId="54824"/>
    <cellStyle name="40% - Accent6 3 3 4 4" xfId="24387"/>
    <cellStyle name="40% - Accent6 3 3 4 5" xfId="24388"/>
    <cellStyle name="40% - Accent6 3 3 5" xfId="24389"/>
    <cellStyle name="40% - Accent6 3 3 5 2" xfId="24390"/>
    <cellStyle name="40% - Accent6 3 3 5 2 2" xfId="24391"/>
    <cellStyle name="40% - Accent6 3 3 5 2 3" xfId="54825"/>
    <cellStyle name="40% - Accent6 3 3 5 3" xfId="24392"/>
    <cellStyle name="40% - Accent6 3 3 5 4" xfId="24393"/>
    <cellStyle name="40% - Accent6 3 3 6" xfId="24394"/>
    <cellStyle name="40% - Accent6 3 3 6 2" xfId="24395"/>
    <cellStyle name="40% - Accent6 3 3 6 2 2" xfId="24396"/>
    <cellStyle name="40% - Accent6 3 3 6 2 3" xfId="54826"/>
    <cellStyle name="40% - Accent6 3 3 6 3" xfId="24397"/>
    <cellStyle name="40% - Accent6 3 3 6 4" xfId="24398"/>
    <cellStyle name="40% - Accent6 3 3 7" xfId="24399"/>
    <cellStyle name="40% - Accent6 3 3 7 2" xfId="24400"/>
    <cellStyle name="40% - Accent6 3 3 7 3" xfId="54827"/>
    <cellStyle name="40% - Accent6 3 3 8" xfId="24401"/>
    <cellStyle name="40% - Accent6 3 3 9" xfId="24402"/>
    <cellStyle name="40% - Accent6 3 4" xfId="24403"/>
    <cellStyle name="40% - Accent6 3 4 2" xfId="24404"/>
    <cellStyle name="40% - Accent6 3 4 2 2" xfId="24405"/>
    <cellStyle name="40% - Accent6 3 4 2 2 2" xfId="24406"/>
    <cellStyle name="40% - Accent6 3 4 2 2 2 2" xfId="24407"/>
    <cellStyle name="40% - Accent6 3 4 2 2 2 3" xfId="54828"/>
    <cellStyle name="40% - Accent6 3 4 2 2 3" xfId="24408"/>
    <cellStyle name="40% - Accent6 3 4 2 2 4" xfId="24409"/>
    <cellStyle name="40% - Accent6 3 4 2 3" xfId="24410"/>
    <cellStyle name="40% - Accent6 3 4 2 3 2" xfId="24411"/>
    <cellStyle name="40% - Accent6 3 4 2 3 2 2" xfId="24412"/>
    <cellStyle name="40% - Accent6 3 4 2 3 2 3" xfId="54829"/>
    <cellStyle name="40% - Accent6 3 4 2 3 3" xfId="24413"/>
    <cellStyle name="40% - Accent6 3 4 2 3 4" xfId="24414"/>
    <cellStyle name="40% - Accent6 3 4 2 4" xfId="24415"/>
    <cellStyle name="40% - Accent6 3 4 2 4 2" xfId="24416"/>
    <cellStyle name="40% - Accent6 3 4 2 4 3" xfId="54830"/>
    <cellStyle name="40% - Accent6 3 4 2 5" xfId="24417"/>
    <cellStyle name="40% - Accent6 3 4 2 6" xfId="24418"/>
    <cellStyle name="40% - Accent6 3 4 3" xfId="24419"/>
    <cellStyle name="40% - Accent6 3 4 3 2" xfId="24420"/>
    <cellStyle name="40% - Accent6 3 4 3 2 2" xfId="24421"/>
    <cellStyle name="40% - Accent6 3 4 3 2 3" xfId="54831"/>
    <cellStyle name="40% - Accent6 3 4 3 3" xfId="24422"/>
    <cellStyle name="40% - Accent6 3 4 3 4" xfId="24423"/>
    <cellStyle name="40% - Accent6 3 4 4" xfId="24424"/>
    <cellStyle name="40% - Accent6 3 4 4 2" xfId="24425"/>
    <cellStyle name="40% - Accent6 3 4 4 2 2" xfId="24426"/>
    <cellStyle name="40% - Accent6 3 4 4 2 3" xfId="54832"/>
    <cellStyle name="40% - Accent6 3 4 4 3" xfId="24427"/>
    <cellStyle name="40% - Accent6 3 4 4 4" xfId="24428"/>
    <cellStyle name="40% - Accent6 3 4 5" xfId="24429"/>
    <cellStyle name="40% - Accent6 3 4 5 2" xfId="24430"/>
    <cellStyle name="40% - Accent6 3 4 5 3" xfId="54833"/>
    <cellStyle name="40% - Accent6 3 4 6" xfId="24431"/>
    <cellStyle name="40% - Accent6 3 4 7" xfId="24432"/>
    <cellStyle name="40% - Accent6 3 5" xfId="24433"/>
    <cellStyle name="40% - Accent6 3 5 2" xfId="24434"/>
    <cellStyle name="40% - Accent6 3 5 2 2" xfId="24435"/>
    <cellStyle name="40% - Accent6 3 5 2 2 2" xfId="24436"/>
    <cellStyle name="40% - Accent6 3 5 2 2 3" xfId="54834"/>
    <cellStyle name="40% - Accent6 3 5 2 3" xfId="24437"/>
    <cellStyle name="40% - Accent6 3 5 2 4" xfId="24438"/>
    <cellStyle name="40% - Accent6 3 5 3" xfId="24439"/>
    <cellStyle name="40% - Accent6 3 5 3 2" xfId="24440"/>
    <cellStyle name="40% - Accent6 3 5 3 2 2" xfId="24441"/>
    <cellStyle name="40% - Accent6 3 5 3 2 3" xfId="54835"/>
    <cellStyle name="40% - Accent6 3 5 3 3" xfId="24442"/>
    <cellStyle name="40% - Accent6 3 5 3 4" xfId="24443"/>
    <cellStyle name="40% - Accent6 3 5 4" xfId="24444"/>
    <cellStyle name="40% - Accent6 3 5 4 2" xfId="24445"/>
    <cellStyle name="40% - Accent6 3 5 4 3" xfId="54836"/>
    <cellStyle name="40% - Accent6 3 5 5" xfId="24446"/>
    <cellStyle name="40% - Accent6 3 5 6" xfId="24447"/>
    <cellStyle name="40% - Accent6 3 6" xfId="24448"/>
    <cellStyle name="40% - Accent6 3 6 2" xfId="24449"/>
    <cellStyle name="40% - Accent6 3 6 2 2" xfId="24450"/>
    <cellStyle name="40% - Accent6 3 6 2 2 2" xfId="24451"/>
    <cellStyle name="40% - Accent6 3 6 2 2 3" xfId="54837"/>
    <cellStyle name="40% - Accent6 3 6 2 3" xfId="24452"/>
    <cellStyle name="40% - Accent6 3 6 2 4" xfId="24453"/>
    <cellStyle name="40% - Accent6 3 6 3" xfId="24454"/>
    <cellStyle name="40% - Accent6 3 6 3 2" xfId="24455"/>
    <cellStyle name="40% - Accent6 3 6 3 3" xfId="54838"/>
    <cellStyle name="40% - Accent6 3 6 4" xfId="24456"/>
    <cellStyle name="40% - Accent6 3 6 5" xfId="24457"/>
    <cellStyle name="40% - Accent6 3 7" xfId="24458"/>
    <cellStyle name="40% - Accent6 3 7 2" xfId="24459"/>
    <cellStyle name="40% - Accent6 3 7 2 2" xfId="24460"/>
    <cellStyle name="40% - Accent6 3 7 2 3" xfId="54839"/>
    <cellStyle name="40% - Accent6 3 7 3" xfId="24461"/>
    <cellStyle name="40% - Accent6 3 7 4" xfId="24462"/>
    <cellStyle name="40% - Accent6 3 8" xfId="24463"/>
    <cellStyle name="40% - Accent6 3 8 2" xfId="24464"/>
    <cellStyle name="40% - Accent6 3 8 2 2" xfId="24465"/>
    <cellStyle name="40% - Accent6 3 8 2 3" xfId="54840"/>
    <cellStyle name="40% - Accent6 3 8 3" xfId="24466"/>
    <cellStyle name="40% - Accent6 3 8 4" xfId="24467"/>
    <cellStyle name="40% - Accent6 3 9" xfId="24468"/>
    <cellStyle name="40% - Accent6 3 9 2" xfId="24469"/>
    <cellStyle name="40% - Accent6 3 9 3" xfId="54841"/>
    <cellStyle name="40% - Accent6 4" xfId="24470"/>
    <cellStyle name="40% - Accent6 4 10" xfId="24471"/>
    <cellStyle name="40% - Accent6 4 11" xfId="24472"/>
    <cellStyle name="40% - Accent6 4 12" xfId="60192"/>
    <cellStyle name="40% - Accent6 4 2" xfId="24473"/>
    <cellStyle name="40% - Accent6 4 2 10" xfId="24474"/>
    <cellStyle name="40% - Accent6 4 2 11" xfId="60375"/>
    <cellStyle name="40% - Accent6 4 2 2" xfId="24475"/>
    <cellStyle name="40% - Accent6 4 2 2 2" xfId="24476"/>
    <cellStyle name="40% - Accent6 4 2 2 2 2" xfId="24477"/>
    <cellStyle name="40% - Accent6 4 2 2 2 2 2" xfId="24478"/>
    <cellStyle name="40% - Accent6 4 2 2 2 2 2 2" xfId="24479"/>
    <cellStyle name="40% - Accent6 4 2 2 2 2 2 2 2" xfId="24480"/>
    <cellStyle name="40% - Accent6 4 2 2 2 2 2 2 3" xfId="54842"/>
    <cellStyle name="40% - Accent6 4 2 2 2 2 2 3" xfId="24481"/>
    <cellStyle name="40% - Accent6 4 2 2 2 2 2 4" xfId="24482"/>
    <cellStyle name="40% - Accent6 4 2 2 2 2 3" xfId="24483"/>
    <cellStyle name="40% - Accent6 4 2 2 2 2 3 2" xfId="24484"/>
    <cellStyle name="40% - Accent6 4 2 2 2 2 3 2 2" xfId="24485"/>
    <cellStyle name="40% - Accent6 4 2 2 2 2 3 2 3" xfId="54843"/>
    <cellStyle name="40% - Accent6 4 2 2 2 2 3 3" xfId="24486"/>
    <cellStyle name="40% - Accent6 4 2 2 2 2 3 4" xfId="24487"/>
    <cellStyle name="40% - Accent6 4 2 2 2 2 4" xfId="24488"/>
    <cellStyle name="40% - Accent6 4 2 2 2 2 4 2" xfId="24489"/>
    <cellStyle name="40% - Accent6 4 2 2 2 2 4 3" xfId="54844"/>
    <cellStyle name="40% - Accent6 4 2 2 2 2 5" xfId="24490"/>
    <cellStyle name="40% - Accent6 4 2 2 2 2 6" xfId="24491"/>
    <cellStyle name="40% - Accent6 4 2 2 2 3" xfId="24492"/>
    <cellStyle name="40% - Accent6 4 2 2 2 3 2" xfId="24493"/>
    <cellStyle name="40% - Accent6 4 2 2 2 3 2 2" xfId="24494"/>
    <cellStyle name="40% - Accent6 4 2 2 2 3 2 3" xfId="54845"/>
    <cellStyle name="40% - Accent6 4 2 2 2 3 3" xfId="24495"/>
    <cellStyle name="40% - Accent6 4 2 2 2 3 4" xfId="24496"/>
    <cellStyle name="40% - Accent6 4 2 2 2 4" xfId="24497"/>
    <cellStyle name="40% - Accent6 4 2 2 2 4 2" xfId="24498"/>
    <cellStyle name="40% - Accent6 4 2 2 2 4 2 2" xfId="24499"/>
    <cellStyle name="40% - Accent6 4 2 2 2 4 2 3" xfId="54846"/>
    <cellStyle name="40% - Accent6 4 2 2 2 4 3" xfId="24500"/>
    <cellStyle name="40% - Accent6 4 2 2 2 4 4" xfId="24501"/>
    <cellStyle name="40% - Accent6 4 2 2 2 5" xfId="24502"/>
    <cellStyle name="40% - Accent6 4 2 2 2 5 2" xfId="24503"/>
    <cellStyle name="40% - Accent6 4 2 2 2 5 3" xfId="54847"/>
    <cellStyle name="40% - Accent6 4 2 2 2 6" xfId="24504"/>
    <cellStyle name="40% - Accent6 4 2 2 2 7" xfId="24505"/>
    <cellStyle name="40% - Accent6 4 2 2 3" xfId="24506"/>
    <cellStyle name="40% - Accent6 4 2 2 3 2" xfId="24507"/>
    <cellStyle name="40% - Accent6 4 2 2 3 2 2" xfId="24508"/>
    <cellStyle name="40% - Accent6 4 2 2 3 2 2 2" xfId="24509"/>
    <cellStyle name="40% - Accent6 4 2 2 3 2 2 3" xfId="54848"/>
    <cellStyle name="40% - Accent6 4 2 2 3 2 3" xfId="24510"/>
    <cellStyle name="40% - Accent6 4 2 2 3 2 4" xfId="24511"/>
    <cellStyle name="40% - Accent6 4 2 2 3 3" xfId="24512"/>
    <cellStyle name="40% - Accent6 4 2 2 3 3 2" xfId="24513"/>
    <cellStyle name="40% - Accent6 4 2 2 3 3 2 2" xfId="24514"/>
    <cellStyle name="40% - Accent6 4 2 2 3 3 2 3" xfId="54849"/>
    <cellStyle name="40% - Accent6 4 2 2 3 3 3" xfId="24515"/>
    <cellStyle name="40% - Accent6 4 2 2 3 3 4" xfId="24516"/>
    <cellStyle name="40% - Accent6 4 2 2 3 4" xfId="24517"/>
    <cellStyle name="40% - Accent6 4 2 2 3 4 2" xfId="24518"/>
    <cellStyle name="40% - Accent6 4 2 2 3 4 3" xfId="54850"/>
    <cellStyle name="40% - Accent6 4 2 2 3 5" xfId="24519"/>
    <cellStyle name="40% - Accent6 4 2 2 3 6" xfId="24520"/>
    <cellStyle name="40% - Accent6 4 2 2 4" xfId="24521"/>
    <cellStyle name="40% - Accent6 4 2 2 4 2" xfId="24522"/>
    <cellStyle name="40% - Accent6 4 2 2 4 2 2" xfId="24523"/>
    <cellStyle name="40% - Accent6 4 2 2 4 2 3" xfId="54851"/>
    <cellStyle name="40% - Accent6 4 2 2 4 3" xfId="24524"/>
    <cellStyle name="40% - Accent6 4 2 2 4 4" xfId="24525"/>
    <cellStyle name="40% - Accent6 4 2 2 5" xfId="24526"/>
    <cellStyle name="40% - Accent6 4 2 2 5 2" xfId="24527"/>
    <cellStyle name="40% - Accent6 4 2 2 5 2 2" xfId="24528"/>
    <cellStyle name="40% - Accent6 4 2 2 5 2 3" xfId="54852"/>
    <cellStyle name="40% - Accent6 4 2 2 5 3" xfId="24529"/>
    <cellStyle name="40% - Accent6 4 2 2 5 4" xfId="24530"/>
    <cellStyle name="40% - Accent6 4 2 2 6" xfId="24531"/>
    <cellStyle name="40% - Accent6 4 2 2 6 2" xfId="24532"/>
    <cellStyle name="40% - Accent6 4 2 2 6 3" xfId="54853"/>
    <cellStyle name="40% - Accent6 4 2 2 7" xfId="24533"/>
    <cellStyle name="40% - Accent6 4 2 2 8" xfId="24534"/>
    <cellStyle name="40% - Accent6 4 2 2 9" xfId="60743"/>
    <cellStyle name="40% - Accent6 4 2 3" xfId="24535"/>
    <cellStyle name="40% - Accent6 4 2 3 2" xfId="24536"/>
    <cellStyle name="40% - Accent6 4 2 3 2 2" xfId="24537"/>
    <cellStyle name="40% - Accent6 4 2 3 2 2 2" xfId="24538"/>
    <cellStyle name="40% - Accent6 4 2 3 2 2 2 2" xfId="24539"/>
    <cellStyle name="40% - Accent6 4 2 3 2 2 2 3" xfId="54854"/>
    <cellStyle name="40% - Accent6 4 2 3 2 2 3" xfId="24540"/>
    <cellStyle name="40% - Accent6 4 2 3 2 2 4" xfId="24541"/>
    <cellStyle name="40% - Accent6 4 2 3 2 3" xfId="24542"/>
    <cellStyle name="40% - Accent6 4 2 3 2 3 2" xfId="24543"/>
    <cellStyle name="40% - Accent6 4 2 3 2 3 2 2" xfId="24544"/>
    <cellStyle name="40% - Accent6 4 2 3 2 3 2 3" xfId="54855"/>
    <cellStyle name="40% - Accent6 4 2 3 2 3 3" xfId="24545"/>
    <cellStyle name="40% - Accent6 4 2 3 2 3 4" xfId="24546"/>
    <cellStyle name="40% - Accent6 4 2 3 2 4" xfId="24547"/>
    <cellStyle name="40% - Accent6 4 2 3 2 4 2" xfId="24548"/>
    <cellStyle name="40% - Accent6 4 2 3 2 4 3" xfId="54856"/>
    <cellStyle name="40% - Accent6 4 2 3 2 5" xfId="24549"/>
    <cellStyle name="40% - Accent6 4 2 3 2 6" xfId="24550"/>
    <cellStyle name="40% - Accent6 4 2 3 3" xfId="24551"/>
    <cellStyle name="40% - Accent6 4 2 3 3 2" xfId="24552"/>
    <cellStyle name="40% - Accent6 4 2 3 3 2 2" xfId="24553"/>
    <cellStyle name="40% - Accent6 4 2 3 3 2 3" xfId="54857"/>
    <cellStyle name="40% - Accent6 4 2 3 3 3" xfId="24554"/>
    <cellStyle name="40% - Accent6 4 2 3 3 4" xfId="24555"/>
    <cellStyle name="40% - Accent6 4 2 3 4" xfId="24556"/>
    <cellStyle name="40% - Accent6 4 2 3 4 2" xfId="24557"/>
    <cellStyle name="40% - Accent6 4 2 3 4 2 2" xfId="24558"/>
    <cellStyle name="40% - Accent6 4 2 3 4 2 3" xfId="54858"/>
    <cellStyle name="40% - Accent6 4 2 3 4 3" xfId="24559"/>
    <cellStyle name="40% - Accent6 4 2 3 4 4" xfId="24560"/>
    <cellStyle name="40% - Accent6 4 2 3 5" xfId="24561"/>
    <cellStyle name="40% - Accent6 4 2 3 5 2" xfId="24562"/>
    <cellStyle name="40% - Accent6 4 2 3 5 3" xfId="54859"/>
    <cellStyle name="40% - Accent6 4 2 3 6" xfId="24563"/>
    <cellStyle name="40% - Accent6 4 2 3 7" xfId="24564"/>
    <cellStyle name="40% - Accent6 4 2 4" xfId="24565"/>
    <cellStyle name="40% - Accent6 4 2 4 2" xfId="24566"/>
    <cellStyle name="40% - Accent6 4 2 4 2 2" xfId="24567"/>
    <cellStyle name="40% - Accent6 4 2 4 2 2 2" xfId="24568"/>
    <cellStyle name="40% - Accent6 4 2 4 2 2 3" xfId="54860"/>
    <cellStyle name="40% - Accent6 4 2 4 2 3" xfId="24569"/>
    <cellStyle name="40% - Accent6 4 2 4 2 4" xfId="24570"/>
    <cellStyle name="40% - Accent6 4 2 4 3" xfId="24571"/>
    <cellStyle name="40% - Accent6 4 2 4 3 2" xfId="24572"/>
    <cellStyle name="40% - Accent6 4 2 4 3 2 2" xfId="24573"/>
    <cellStyle name="40% - Accent6 4 2 4 3 2 3" xfId="54861"/>
    <cellStyle name="40% - Accent6 4 2 4 3 3" xfId="24574"/>
    <cellStyle name="40% - Accent6 4 2 4 3 4" xfId="24575"/>
    <cellStyle name="40% - Accent6 4 2 4 4" xfId="24576"/>
    <cellStyle name="40% - Accent6 4 2 4 4 2" xfId="24577"/>
    <cellStyle name="40% - Accent6 4 2 4 4 3" xfId="54862"/>
    <cellStyle name="40% - Accent6 4 2 4 5" xfId="24578"/>
    <cellStyle name="40% - Accent6 4 2 4 6" xfId="24579"/>
    <cellStyle name="40% - Accent6 4 2 5" xfId="24580"/>
    <cellStyle name="40% - Accent6 4 2 5 2" xfId="24581"/>
    <cellStyle name="40% - Accent6 4 2 5 2 2" xfId="24582"/>
    <cellStyle name="40% - Accent6 4 2 5 2 2 2" xfId="24583"/>
    <cellStyle name="40% - Accent6 4 2 5 2 2 3" xfId="54863"/>
    <cellStyle name="40% - Accent6 4 2 5 2 3" xfId="24584"/>
    <cellStyle name="40% - Accent6 4 2 5 2 4" xfId="24585"/>
    <cellStyle name="40% - Accent6 4 2 5 3" xfId="24586"/>
    <cellStyle name="40% - Accent6 4 2 5 3 2" xfId="24587"/>
    <cellStyle name="40% - Accent6 4 2 5 3 3" xfId="54864"/>
    <cellStyle name="40% - Accent6 4 2 5 4" xfId="24588"/>
    <cellStyle name="40% - Accent6 4 2 5 5" xfId="24589"/>
    <cellStyle name="40% - Accent6 4 2 6" xfId="24590"/>
    <cellStyle name="40% - Accent6 4 2 6 2" xfId="24591"/>
    <cellStyle name="40% - Accent6 4 2 6 2 2" xfId="24592"/>
    <cellStyle name="40% - Accent6 4 2 6 2 3" xfId="54865"/>
    <cellStyle name="40% - Accent6 4 2 6 3" xfId="24593"/>
    <cellStyle name="40% - Accent6 4 2 6 4" xfId="24594"/>
    <cellStyle name="40% - Accent6 4 2 7" xfId="24595"/>
    <cellStyle name="40% - Accent6 4 2 7 2" xfId="24596"/>
    <cellStyle name="40% - Accent6 4 2 7 2 2" xfId="24597"/>
    <cellStyle name="40% - Accent6 4 2 7 2 3" xfId="54866"/>
    <cellStyle name="40% - Accent6 4 2 7 3" xfId="24598"/>
    <cellStyle name="40% - Accent6 4 2 7 4" xfId="24599"/>
    <cellStyle name="40% - Accent6 4 2 8" xfId="24600"/>
    <cellStyle name="40% - Accent6 4 2 8 2" xfId="24601"/>
    <cellStyle name="40% - Accent6 4 2 8 3" xfId="54867"/>
    <cellStyle name="40% - Accent6 4 2 9" xfId="24602"/>
    <cellStyle name="40% - Accent6 4 3" xfId="24603"/>
    <cellStyle name="40% - Accent6 4 3 2" xfId="24604"/>
    <cellStyle name="40% - Accent6 4 3 2 2" xfId="24605"/>
    <cellStyle name="40% - Accent6 4 3 2 2 2" xfId="24606"/>
    <cellStyle name="40% - Accent6 4 3 2 2 2 2" xfId="24607"/>
    <cellStyle name="40% - Accent6 4 3 2 2 2 2 2" xfId="24608"/>
    <cellStyle name="40% - Accent6 4 3 2 2 2 2 3" xfId="54868"/>
    <cellStyle name="40% - Accent6 4 3 2 2 2 3" xfId="24609"/>
    <cellStyle name="40% - Accent6 4 3 2 2 2 4" xfId="24610"/>
    <cellStyle name="40% - Accent6 4 3 2 2 3" xfId="24611"/>
    <cellStyle name="40% - Accent6 4 3 2 2 3 2" xfId="24612"/>
    <cellStyle name="40% - Accent6 4 3 2 2 3 2 2" xfId="24613"/>
    <cellStyle name="40% - Accent6 4 3 2 2 3 2 3" xfId="54869"/>
    <cellStyle name="40% - Accent6 4 3 2 2 3 3" xfId="24614"/>
    <cellStyle name="40% - Accent6 4 3 2 2 3 4" xfId="24615"/>
    <cellStyle name="40% - Accent6 4 3 2 2 4" xfId="24616"/>
    <cellStyle name="40% - Accent6 4 3 2 2 4 2" xfId="24617"/>
    <cellStyle name="40% - Accent6 4 3 2 2 4 3" xfId="54870"/>
    <cellStyle name="40% - Accent6 4 3 2 2 5" xfId="24618"/>
    <cellStyle name="40% - Accent6 4 3 2 2 6" xfId="24619"/>
    <cellStyle name="40% - Accent6 4 3 2 3" xfId="24620"/>
    <cellStyle name="40% - Accent6 4 3 2 3 2" xfId="24621"/>
    <cellStyle name="40% - Accent6 4 3 2 3 2 2" xfId="24622"/>
    <cellStyle name="40% - Accent6 4 3 2 3 2 3" xfId="54871"/>
    <cellStyle name="40% - Accent6 4 3 2 3 3" xfId="24623"/>
    <cellStyle name="40% - Accent6 4 3 2 3 4" xfId="24624"/>
    <cellStyle name="40% - Accent6 4 3 2 4" xfId="24625"/>
    <cellStyle name="40% - Accent6 4 3 2 4 2" xfId="24626"/>
    <cellStyle name="40% - Accent6 4 3 2 4 2 2" xfId="24627"/>
    <cellStyle name="40% - Accent6 4 3 2 4 2 3" xfId="54872"/>
    <cellStyle name="40% - Accent6 4 3 2 4 3" xfId="24628"/>
    <cellStyle name="40% - Accent6 4 3 2 4 4" xfId="24629"/>
    <cellStyle name="40% - Accent6 4 3 2 5" xfId="24630"/>
    <cellStyle name="40% - Accent6 4 3 2 5 2" xfId="24631"/>
    <cellStyle name="40% - Accent6 4 3 2 5 3" xfId="54873"/>
    <cellStyle name="40% - Accent6 4 3 2 6" xfId="24632"/>
    <cellStyle name="40% - Accent6 4 3 2 7" xfId="24633"/>
    <cellStyle name="40% - Accent6 4 3 3" xfId="24634"/>
    <cellStyle name="40% - Accent6 4 3 3 2" xfId="24635"/>
    <cellStyle name="40% - Accent6 4 3 3 2 2" xfId="24636"/>
    <cellStyle name="40% - Accent6 4 3 3 2 2 2" xfId="24637"/>
    <cellStyle name="40% - Accent6 4 3 3 2 2 3" xfId="54874"/>
    <cellStyle name="40% - Accent6 4 3 3 2 3" xfId="24638"/>
    <cellStyle name="40% - Accent6 4 3 3 2 4" xfId="24639"/>
    <cellStyle name="40% - Accent6 4 3 3 3" xfId="24640"/>
    <cellStyle name="40% - Accent6 4 3 3 3 2" xfId="24641"/>
    <cellStyle name="40% - Accent6 4 3 3 3 2 2" xfId="24642"/>
    <cellStyle name="40% - Accent6 4 3 3 3 2 3" xfId="54875"/>
    <cellStyle name="40% - Accent6 4 3 3 3 3" xfId="24643"/>
    <cellStyle name="40% - Accent6 4 3 3 3 4" xfId="24644"/>
    <cellStyle name="40% - Accent6 4 3 3 4" xfId="24645"/>
    <cellStyle name="40% - Accent6 4 3 3 4 2" xfId="24646"/>
    <cellStyle name="40% - Accent6 4 3 3 4 3" xfId="54876"/>
    <cellStyle name="40% - Accent6 4 3 3 5" xfId="24647"/>
    <cellStyle name="40% - Accent6 4 3 3 6" xfId="24648"/>
    <cellStyle name="40% - Accent6 4 3 4" xfId="24649"/>
    <cellStyle name="40% - Accent6 4 3 4 2" xfId="24650"/>
    <cellStyle name="40% - Accent6 4 3 4 2 2" xfId="24651"/>
    <cellStyle name="40% - Accent6 4 3 4 2 3" xfId="54877"/>
    <cellStyle name="40% - Accent6 4 3 4 3" xfId="24652"/>
    <cellStyle name="40% - Accent6 4 3 4 4" xfId="24653"/>
    <cellStyle name="40% - Accent6 4 3 5" xfId="24654"/>
    <cellStyle name="40% - Accent6 4 3 5 2" xfId="24655"/>
    <cellStyle name="40% - Accent6 4 3 5 2 2" xfId="24656"/>
    <cellStyle name="40% - Accent6 4 3 5 2 3" xfId="54878"/>
    <cellStyle name="40% - Accent6 4 3 5 3" xfId="24657"/>
    <cellStyle name="40% - Accent6 4 3 5 4" xfId="24658"/>
    <cellStyle name="40% - Accent6 4 3 6" xfId="24659"/>
    <cellStyle name="40% - Accent6 4 3 6 2" xfId="24660"/>
    <cellStyle name="40% - Accent6 4 3 6 3" xfId="54879"/>
    <cellStyle name="40% - Accent6 4 3 7" xfId="24661"/>
    <cellStyle name="40% - Accent6 4 3 8" xfId="24662"/>
    <cellStyle name="40% - Accent6 4 3 9" xfId="60560"/>
    <cellStyle name="40% - Accent6 4 4" xfId="24663"/>
    <cellStyle name="40% - Accent6 4 4 2" xfId="24664"/>
    <cellStyle name="40% - Accent6 4 4 2 2" xfId="24665"/>
    <cellStyle name="40% - Accent6 4 4 2 2 2" xfId="24666"/>
    <cellStyle name="40% - Accent6 4 4 2 2 2 2" xfId="24667"/>
    <cellStyle name="40% - Accent6 4 4 2 2 2 3" xfId="54880"/>
    <cellStyle name="40% - Accent6 4 4 2 2 3" xfId="24668"/>
    <cellStyle name="40% - Accent6 4 4 2 2 4" xfId="24669"/>
    <cellStyle name="40% - Accent6 4 4 2 3" xfId="24670"/>
    <cellStyle name="40% - Accent6 4 4 2 3 2" xfId="24671"/>
    <cellStyle name="40% - Accent6 4 4 2 3 2 2" xfId="24672"/>
    <cellStyle name="40% - Accent6 4 4 2 3 2 3" xfId="54881"/>
    <cellStyle name="40% - Accent6 4 4 2 3 3" xfId="24673"/>
    <cellStyle name="40% - Accent6 4 4 2 3 4" xfId="24674"/>
    <cellStyle name="40% - Accent6 4 4 2 4" xfId="24675"/>
    <cellStyle name="40% - Accent6 4 4 2 4 2" xfId="24676"/>
    <cellStyle name="40% - Accent6 4 4 2 4 3" xfId="54882"/>
    <cellStyle name="40% - Accent6 4 4 2 5" xfId="24677"/>
    <cellStyle name="40% - Accent6 4 4 2 6" xfId="24678"/>
    <cellStyle name="40% - Accent6 4 4 3" xfId="24679"/>
    <cellStyle name="40% - Accent6 4 4 3 2" xfId="24680"/>
    <cellStyle name="40% - Accent6 4 4 3 2 2" xfId="24681"/>
    <cellStyle name="40% - Accent6 4 4 3 2 3" xfId="54883"/>
    <cellStyle name="40% - Accent6 4 4 3 3" xfId="24682"/>
    <cellStyle name="40% - Accent6 4 4 3 4" xfId="24683"/>
    <cellStyle name="40% - Accent6 4 4 4" xfId="24684"/>
    <cellStyle name="40% - Accent6 4 4 4 2" xfId="24685"/>
    <cellStyle name="40% - Accent6 4 4 4 2 2" xfId="24686"/>
    <cellStyle name="40% - Accent6 4 4 4 2 3" xfId="54884"/>
    <cellStyle name="40% - Accent6 4 4 4 3" xfId="24687"/>
    <cellStyle name="40% - Accent6 4 4 4 4" xfId="24688"/>
    <cellStyle name="40% - Accent6 4 4 5" xfId="24689"/>
    <cellStyle name="40% - Accent6 4 4 5 2" xfId="24690"/>
    <cellStyle name="40% - Accent6 4 4 5 3" xfId="54885"/>
    <cellStyle name="40% - Accent6 4 4 6" xfId="24691"/>
    <cellStyle name="40% - Accent6 4 4 7" xfId="24692"/>
    <cellStyle name="40% - Accent6 4 5" xfId="24693"/>
    <cellStyle name="40% - Accent6 4 5 2" xfId="24694"/>
    <cellStyle name="40% - Accent6 4 5 2 2" xfId="24695"/>
    <cellStyle name="40% - Accent6 4 5 2 2 2" xfId="24696"/>
    <cellStyle name="40% - Accent6 4 5 2 2 3" xfId="54886"/>
    <cellStyle name="40% - Accent6 4 5 2 3" xfId="24697"/>
    <cellStyle name="40% - Accent6 4 5 2 4" xfId="24698"/>
    <cellStyle name="40% - Accent6 4 5 3" xfId="24699"/>
    <cellStyle name="40% - Accent6 4 5 3 2" xfId="24700"/>
    <cellStyle name="40% - Accent6 4 5 3 2 2" xfId="24701"/>
    <cellStyle name="40% - Accent6 4 5 3 2 3" xfId="54887"/>
    <cellStyle name="40% - Accent6 4 5 3 3" xfId="24702"/>
    <cellStyle name="40% - Accent6 4 5 3 4" xfId="24703"/>
    <cellStyle name="40% - Accent6 4 5 4" xfId="24704"/>
    <cellStyle name="40% - Accent6 4 5 4 2" xfId="24705"/>
    <cellStyle name="40% - Accent6 4 5 4 3" xfId="54888"/>
    <cellStyle name="40% - Accent6 4 5 5" xfId="24706"/>
    <cellStyle name="40% - Accent6 4 5 6" xfId="24707"/>
    <cellStyle name="40% - Accent6 4 6" xfId="24708"/>
    <cellStyle name="40% - Accent6 4 6 2" xfId="24709"/>
    <cellStyle name="40% - Accent6 4 6 2 2" xfId="24710"/>
    <cellStyle name="40% - Accent6 4 6 2 2 2" xfId="24711"/>
    <cellStyle name="40% - Accent6 4 6 2 2 3" xfId="54889"/>
    <cellStyle name="40% - Accent6 4 6 2 3" xfId="24712"/>
    <cellStyle name="40% - Accent6 4 6 2 4" xfId="24713"/>
    <cellStyle name="40% - Accent6 4 6 3" xfId="24714"/>
    <cellStyle name="40% - Accent6 4 6 3 2" xfId="24715"/>
    <cellStyle name="40% - Accent6 4 6 3 3" xfId="54890"/>
    <cellStyle name="40% - Accent6 4 6 4" xfId="24716"/>
    <cellStyle name="40% - Accent6 4 6 5" xfId="24717"/>
    <cellStyle name="40% - Accent6 4 7" xfId="24718"/>
    <cellStyle name="40% - Accent6 4 7 2" xfId="24719"/>
    <cellStyle name="40% - Accent6 4 7 2 2" xfId="24720"/>
    <cellStyle name="40% - Accent6 4 7 2 3" xfId="54891"/>
    <cellStyle name="40% - Accent6 4 7 3" xfId="24721"/>
    <cellStyle name="40% - Accent6 4 7 4" xfId="24722"/>
    <cellStyle name="40% - Accent6 4 8" xfId="24723"/>
    <cellStyle name="40% - Accent6 4 8 2" xfId="24724"/>
    <cellStyle name="40% - Accent6 4 8 2 2" xfId="24725"/>
    <cellStyle name="40% - Accent6 4 8 2 3" xfId="54892"/>
    <cellStyle name="40% - Accent6 4 8 3" xfId="24726"/>
    <cellStyle name="40% - Accent6 4 8 4" xfId="24727"/>
    <cellStyle name="40% - Accent6 4 9" xfId="24728"/>
    <cellStyle name="40% - Accent6 4 9 2" xfId="24729"/>
    <cellStyle name="40% - Accent6 4 9 3" xfId="54893"/>
    <cellStyle name="40% - Accent6 5" xfId="24730"/>
    <cellStyle name="40% - Accent6 5 10" xfId="24731"/>
    <cellStyle name="40% - Accent6 5 11" xfId="60206"/>
    <cellStyle name="40% - Accent6 5 2" xfId="24732"/>
    <cellStyle name="40% - Accent6 5 2 2" xfId="24733"/>
    <cellStyle name="40% - Accent6 5 2 2 2" xfId="24734"/>
    <cellStyle name="40% - Accent6 5 2 2 2 2" xfId="24735"/>
    <cellStyle name="40% - Accent6 5 2 2 2 2 2" xfId="24736"/>
    <cellStyle name="40% - Accent6 5 2 2 2 2 2 2" xfId="24737"/>
    <cellStyle name="40% - Accent6 5 2 2 2 2 2 3" xfId="54894"/>
    <cellStyle name="40% - Accent6 5 2 2 2 2 3" xfId="24738"/>
    <cellStyle name="40% - Accent6 5 2 2 2 2 4" xfId="24739"/>
    <cellStyle name="40% - Accent6 5 2 2 2 3" xfId="24740"/>
    <cellStyle name="40% - Accent6 5 2 2 2 3 2" xfId="24741"/>
    <cellStyle name="40% - Accent6 5 2 2 2 3 2 2" xfId="24742"/>
    <cellStyle name="40% - Accent6 5 2 2 2 3 2 3" xfId="54895"/>
    <cellStyle name="40% - Accent6 5 2 2 2 3 3" xfId="24743"/>
    <cellStyle name="40% - Accent6 5 2 2 2 3 4" xfId="24744"/>
    <cellStyle name="40% - Accent6 5 2 2 2 4" xfId="24745"/>
    <cellStyle name="40% - Accent6 5 2 2 2 4 2" xfId="24746"/>
    <cellStyle name="40% - Accent6 5 2 2 2 4 3" xfId="54896"/>
    <cellStyle name="40% - Accent6 5 2 2 2 5" xfId="24747"/>
    <cellStyle name="40% - Accent6 5 2 2 2 6" xfId="24748"/>
    <cellStyle name="40% - Accent6 5 2 2 3" xfId="24749"/>
    <cellStyle name="40% - Accent6 5 2 2 3 2" xfId="24750"/>
    <cellStyle name="40% - Accent6 5 2 2 3 2 2" xfId="24751"/>
    <cellStyle name="40% - Accent6 5 2 2 3 2 3" xfId="54897"/>
    <cellStyle name="40% - Accent6 5 2 2 3 3" xfId="24752"/>
    <cellStyle name="40% - Accent6 5 2 2 3 4" xfId="24753"/>
    <cellStyle name="40% - Accent6 5 2 2 4" xfId="24754"/>
    <cellStyle name="40% - Accent6 5 2 2 4 2" xfId="24755"/>
    <cellStyle name="40% - Accent6 5 2 2 4 2 2" xfId="24756"/>
    <cellStyle name="40% - Accent6 5 2 2 4 2 3" xfId="54898"/>
    <cellStyle name="40% - Accent6 5 2 2 4 3" xfId="24757"/>
    <cellStyle name="40% - Accent6 5 2 2 4 4" xfId="24758"/>
    <cellStyle name="40% - Accent6 5 2 2 5" xfId="24759"/>
    <cellStyle name="40% - Accent6 5 2 2 5 2" xfId="24760"/>
    <cellStyle name="40% - Accent6 5 2 2 5 3" xfId="54899"/>
    <cellStyle name="40% - Accent6 5 2 2 6" xfId="24761"/>
    <cellStyle name="40% - Accent6 5 2 2 7" xfId="24762"/>
    <cellStyle name="40% - Accent6 5 2 2 8" xfId="60757"/>
    <cellStyle name="40% - Accent6 5 2 3" xfId="24763"/>
    <cellStyle name="40% - Accent6 5 2 3 2" xfId="24764"/>
    <cellStyle name="40% - Accent6 5 2 3 2 2" xfId="24765"/>
    <cellStyle name="40% - Accent6 5 2 3 2 2 2" xfId="24766"/>
    <cellStyle name="40% - Accent6 5 2 3 2 2 3" xfId="54900"/>
    <cellStyle name="40% - Accent6 5 2 3 2 3" xfId="24767"/>
    <cellStyle name="40% - Accent6 5 2 3 2 4" xfId="24768"/>
    <cellStyle name="40% - Accent6 5 2 3 3" xfId="24769"/>
    <cellStyle name="40% - Accent6 5 2 3 3 2" xfId="24770"/>
    <cellStyle name="40% - Accent6 5 2 3 3 2 2" xfId="24771"/>
    <cellStyle name="40% - Accent6 5 2 3 3 2 3" xfId="54901"/>
    <cellStyle name="40% - Accent6 5 2 3 3 3" xfId="24772"/>
    <cellStyle name="40% - Accent6 5 2 3 3 4" xfId="24773"/>
    <cellStyle name="40% - Accent6 5 2 3 4" xfId="24774"/>
    <cellStyle name="40% - Accent6 5 2 3 4 2" xfId="24775"/>
    <cellStyle name="40% - Accent6 5 2 3 4 3" xfId="54902"/>
    <cellStyle name="40% - Accent6 5 2 3 5" xfId="24776"/>
    <cellStyle name="40% - Accent6 5 2 3 6" xfId="24777"/>
    <cellStyle name="40% - Accent6 5 2 4" xfId="24778"/>
    <cellStyle name="40% - Accent6 5 2 4 2" xfId="24779"/>
    <cellStyle name="40% - Accent6 5 2 4 2 2" xfId="24780"/>
    <cellStyle name="40% - Accent6 5 2 4 2 3" xfId="54903"/>
    <cellStyle name="40% - Accent6 5 2 4 3" xfId="24781"/>
    <cellStyle name="40% - Accent6 5 2 4 4" xfId="24782"/>
    <cellStyle name="40% - Accent6 5 2 5" xfId="24783"/>
    <cellStyle name="40% - Accent6 5 2 5 2" xfId="24784"/>
    <cellStyle name="40% - Accent6 5 2 5 2 2" xfId="24785"/>
    <cellStyle name="40% - Accent6 5 2 5 2 3" xfId="54904"/>
    <cellStyle name="40% - Accent6 5 2 5 3" xfId="24786"/>
    <cellStyle name="40% - Accent6 5 2 5 4" xfId="24787"/>
    <cellStyle name="40% - Accent6 5 2 6" xfId="24788"/>
    <cellStyle name="40% - Accent6 5 2 6 2" xfId="24789"/>
    <cellStyle name="40% - Accent6 5 2 6 3" xfId="54905"/>
    <cellStyle name="40% - Accent6 5 2 7" xfId="24790"/>
    <cellStyle name="40% - Accent6 5 2 8" xfId="24791"/>
    <cellStyle name="40% - Accent6 5 2 9" xfId="60389"/>
    <cellStyle name="40% - Accent6 5 3" xfId="24792"/>
    <cellStyle name="40% - Accent6 5 3 2" xfId="24793"/>
    <cellStyle name="40% - Accent6 5 3 2 2" xfId="24794"/>
    <cellStyle name="40% - Accent6 5 3 2 2 2" xfId="24795"/>
    <cellStyle name="40% - Accent6 5 3 2 2 2 2" xfId="24796"/>
    <cellStyle name="40% - Accent6 5 3 2 2 2 3" xfId="54906"/>
    <cellStyle name="40% - Accent6 5 3 2 2 3" xfId="24797"/>
    <cellStyle name="40% - Accent6 5 3 2 2 4" xfId="24798"/>
    <cellStyle name="40% - Accent6 5 3 2 3" xfId="24799"/>
    <cellStyle name="40% - Accent6 5 3 2 3 2" xfId="24800"/>
    <cellStyle name="40% - Accent6 5 3 2 3 2 2" xfId="24801"/>
    <cellStyle name="40% - Accent6 5 3 2 3 2 3" xfId="54907"/>
    <cellStyle name="40% - Accent6 5 3 2 3 3" xfId="24802"/>
    <cellStyle name="40% - Accent6 5 3 2 3 4" xfId="24803"/>
    <cellStyle name="40% - Accent6 5 3 2 4" xfId="24804"/>
    <cellStyle name="40% - Accent6 5 3 2 4 2" xfId="24805"/>
    <cellStyle name="40% - Accent6 5 3 2 4 3" xfId="54908"/>
    <cellStyle name="40% - Accent6 5 3 2 5" xfId="24806"/>
    <cellStyle name="40% - Accent6 5 3 2 6" xfId="24807"/>
    <cellStyle name="40% - Accent6 5 3 3" xfId="24808"/>
    <cellStyle name="40% - Accent6 5 3 3 2" xfId="24809"/>
    <cellStyle name="40% - Accent6 5 3 3 2 2" xfId="24810"/>
    <cellStyle name="40% - Accent6 5 3 3 2 3" xfId="54909"/>
    <cellStyle name="40% - Accent6 5 3 3 3" xfId="24811"/>
    <cellStyle name="40% - Accent6 5 3 3 4" xfId="24812"/>
    <cellStyle name="40% - Accent6 5 3 4" xfId="24813"/>
    <cellStyle name="40% - Accent6 5 3 4 2" xfId="24814"/>
    <cellStyle name="40% - Accent6 5 3 4 2 2" xfId="24815"/>
    <cellStyle name="40% - Accent6 5 3 4 2 3" xfId="54910"/>
    <cellStyle name="40% - Accent6 5 3 4 3" xfId="24816"/>
    <cellStyle name="40% - Accent6 5 3 4 4" xfId="24817"/>
    <cellStyle name="40% - Accent6 5 3 5" xfId="24818"/>
    <cellStyle name="40% - Accent6 5 3 5 2" xfId="24819"/>
    <cellStyle name="40% - Accent6 5 3 5 3" xfId="54911"/>
    <cellStyle name="40% - Accent6 5 3 6" xfId="24820"/>
    <cellStyle name="40% - Accent6 5 3 7" xfId="24821"/>
    <cellStyle name="40% - Accent6 5 3 8" xfId="60574"/>
    <cellStyle name="40% - Accent6 5 4" xfId="24822"/>
    <cellStyle name="40% - Accent6 5 4 2" xfId="24823"/>
    <cellStyle name="40% - Accent6 5 4 2 2" xfId="24824"/>
    <cellStyle name="40% - Accent6 5 4 2 2 2" xfId="24825"/>
    <cellStyle name="40% - Accent6 5 4 2 2 3" xfId="54912"/>
    <cellStyle name="40% - Accent6 5 4 2 3" xfId="24826"/>
    <cellStyle name="40% - Accent6 5 4 2 4" xfId="24827"/>
    <cellStyle name="40% - Accent6 5 4 3" xfId="24828"/>
    <cellStyle name="40% - Accent6 5 4 3 2" xfId="24829"/>
    <cellStyle name="40% - Accent6 5 4 3 2 2" xfId="24830"/>
    <cellStyle name="40% - Accent6 5 4 3 2 3" xfId="54913"/>
    <cellStyle name="40% - Accent6 5 4 3 3" xfId="24831"/>
    <cellStyle name="40% - Accent6 5 4 3 4" xfId="24832"/>
    <cellStyle name="40% - Accent6 5 4 4" xfId="24833"/>
    <cellStyle name="40% - Accent6 5 4 4 2" xfId="24834"/>
    <cellStyle name="40% - Accent6 5 4 4 3" xfId="54914"/>
    <cellStyle name="40% - Accent6 5 4 5" xfId="24835"/>
    <cellStyle name="40% - Accent6 5 4 6" xfId="24836"/>
    <cellStyle name="40% - Accent6 5 5" xfId="24837"/>
    <cellStyle name="40% - Accent6 5 5 2" xfId="24838"/>
    <cellStyle name="40% - Accent6 5 5 2 2" xfId="24839"/>
    <cellStyle name="40% - Accent6 5 5 2 2 2" xfId="24840"/>
    <cellStyle name="40% - Accent6 5 5 2 2 3" xfId="54915"/>
    <cellStyle name="40% - Accent6 5 5 2 3" xfId="24841"/>
    <cellStyle name="40% - Accent6 5 5 2 4" xfId="24842"/>
    <cellStyle name="40% - Accent6 5 5 3" xfId="24843"/>
    <cellStyle name="40% - Accent6 5 5 3 2" xfId="24844"/>
    <cellStyle name="40% - Accent6 5 5 3 3" xfId="54916"/>
    <cellStyle name="40% - Accent6 5 5 4" xfId="24845"/>
    <cellStyle name="40% - Accent6 5 5 5" xfId="24846"/>
    <cellStyle name="40% - Accent6 5 6" xfId="24847"/>
    <cellStyle name="40% - Accent6 5 6 2" xfId="24848"/>
    <cellStyle name="40% - Accent6 5 6 2 2" xfId="24849"/>
    <cellStyle name="40% - Accent6 5 6 2 3" xfId="54917"/>
    <cellStyle name="40% - Accent6 5 6 3" xfId="24850"/>
    <cellStyle name="40% - Accent6 5 6 4" xfId="24851"/>
    <cellStyle name="40% - Accent6 5 7" xfId="24852"/>
    <cellStyle name="40% - Accent6 5 7 2" xfId="24853"/>
    <cellStyle name="40% - Accent6 5 7 2 2" xfId="24854"/>
    <cellStyle name="40% - Accent6 5 7 2 3" xfId="54918"/>
    <cellStyle name="40% - Accent6 5 7 3" xfId="24855"/>
    <cellStyle name="40% - Accent6 5 7 4" xfId="24856"/>
    <cellStyle name="40% - Accent6 5 8" xfId="24857"/>
    <cellStyle name="40% - Accent6 5 8 2" xfId="24858"/>
    <cellStyle name="40% - Accent6 5 8 3" xfId="54919"/>
    <cellStyle name="40% - Accent6 5 9" xfId="24859"/>
    <cellStyle name="40% - Accent6 6" xfId="24860"/>
    <cellStyle name="40% - Accent6 6 10" xfId="24861"/>
    <cellStyle name="40% - Accent6 6 11" xfId="60220"/>
    <cellStyle name="40% - Accent6 6 2" xfId="24862"/>
    <cellStyle name="40% - Accent6 6 2 2" xfId="24863"/>
    <cellStyle name="40% - Accent6 6 2 2 2" xfId="24864"/>
    <cellStyle name="40% - Accent6 6 2 2 2 2" xfId="24865"/>
    <cellStyle name="40% - Accent6 6 2 2 2 2 2" xfId="24866"/>
    <cellStyle name="40% - Accent6 6 2 2 2 2 2 2" xfId="24867"/>
    <cellStyle name="40% - Accent6 6 2 2 2 2 2 3" xfId="54920"/>
    <cellStyle name="40% - Accent6 6 2 2 2 2 3" xfId="24868"/>
    <cellStyle name="40% - Accent6 6 2 2 2 2 4" xfId="24869"/>
    <cellStyle name="40% - Accent6 6 2 2 2 3" xfId="24870"/>
    <cellStyle name="40% - Accent6 6 2 2 2 3 2" xfId="24871"/>
    <cellStyle name="40% - Accent6 6 2 2 2 3 2 2" xfId="24872"/>
    <cellStyle name="40% - Accent6 6 2 2 2 3 2 3" xfId="54921"/>
    <cellStyle name="40% - Accent6 6 2 2 2 3 3" xfId="24873"/>
    <cellStyle name="40% - Accent6 6 2 2 2 3 4" xfId="24874"/>
    <cellStyle name="40% - Accent6 6 2 2 2 4" xfId="24875"/>
    <cellStyle name="40% - Accent6 6 2 2 2 4 2" xfId="24876"/>
    <cellStyle name="40% - Accent6 6 2 2 2 4 3" xfId="54922"/>
    <cellStyle name="40% - Accent6 6 2 2 2 5" xfId="24877"/>
    <cellStyle name="40% - Accent6 6 2 2 2 6" xfId="24878"/>
    <cellStyle name="40% - Accent6 6 2 2 3" xfId="24879"/>
    <cellStyle name="40% - Accent6 6 2 2 3 2" xfId="24880"/>
    <cellStyle name="40% - Accent6 6 2 2 3 2 2" xfId="24881"/>
    <cellStyle name="40% - Accent6 6 2 2 3 2 3" xfId="54923"/>
    <cellStyle name="40% - Accent6 6 2 2 3 3" xfId="24882"/>
    <cellStyle name="40% - Accent6 6 2 2 3 4" xfId="24883"/>
    <cellStyle name="40% - Accent6 6 2 2 4" xfId="24884"/>
    <cellStyle name="40% - Accent6 6 2 2 4 2" xfId="24885"/>
    <cellStyle name="40% - Accent6 6 2 2 4 2 2" xfId="24886"/>
    <cellStyle name="40% - Accent6 6 2 2 4 2 3" xfId="54924"/>
    <cellStyle name="40% - Accent6 6 2 2 4 3" xfId="24887"/>
    <cellStyle name="40% - Accent6 6 2 2 4 4" xfId="24888"/>
    <cellStyle name="40% - Accent6 6 2 2 5" xfId="24889"/>
    <cellStyle name="40% - Accent6 6 2 2 5 2" xfId="24890"/>
    <cellStyle name="40% - Accent6 6 2 2 5 3" xfId="54925"/>
    <cellStyle name="40% - Accent6 6 2 2 6" xfId="24891"/>
    <cellStyle name="40% - Accent6 6 2 2 7" xfId="24892"/>
    <cellStyle name="40% - Accent6 6 2 2 8" xfId="60771"/>
    <cellStyle name="40% - Accent6 6 2 3" xfId="24893"/>
    <cellStyle name="40% - Accent6 6 2 3 2" xfId="24894"/>
    <cellStyle name="40% - Accent6 6 2 3 2 2" xfId="24895"/>
    <cellStyle name="40% - Accent6 6 2 3 2 2 2" xfId="24896"/>
    <cellStyle name="40% - Accent6 6 2 3 2 2 3" xfId="54926"/>
    <cellStyle name="40% - Accent6 6 2 3 2 3" xfId="24897"/>
    <cellStyle name="40% - Accent6 6 2 3 2 4" xfId="24898"/>
    <cellStyle name="40% - Accent6 6 2 3 3" xfId="24899"/>
    <cellStyle name="40% - Accent6 6 2 3 3 2" xfId="24900"/>
    <cellStyle name="40% - Accent6 6 2 3 3 2 2" xfId="24901"/>
    <cellStyle name="40% - Accent6 6 2 3 3 2 3" xfId="54927"/>
    <cellStyle name="40% - Accent6 6 2 3 3 3" xfId="24902"/>
    <cellStyle name="40% - Accent6 6 2 3 3 4" xfId="24903"/>
    <cellStyle name="40% - Accent6 6 2 3 4" xfId="24904"/>
    <cellStyle name="40% - Accent6 6 2 3 4 2" xfId="24905"/>
    <cellStyle name="40% - Accent6 6 2 3 4 3" xfId="54928"/>
    <cellStyle name="40% - Accent6 6 2 3 5" xfId="24906"/>
    <cellStyle name="40% - Accent6 6 2 3 6" xfId="24907"/>
    <cellStyle name="40% - Accent6 6 2 4" xfId="24908"/>
    <cellStyle name="40% - Accent6 6 2 4 2" xfId="24909"/>
    <cellStyle name="40% - Accent6 6 2 4 2 2" xfId="24910"/>
    <cellStyle name="40% - Accent6 6 2 4 2 3" xfId="54929"/>
    <cellStyle name="40% - Accent6 6 2 4 3" xfId="24911"/>
    <cellStyle name="40% - Accent6 6 2 4 4" xfId="24912"/>
    <cellStyle name="40% - Accent6 6 2 5" xfId="24913"/>
    <cellStyle name="40% - Accent6 6 2 5 2" xfId="24914"/>
    <cellStyle name="40% - Accent6 6 2 5 2 2" xfId="24915"/>
    <cellStyle name="40% - Accent6 6 2 5 2 3" xfId="54930"/>
    <cellStyle name="40% - Accent6 6 2 5 3" xfId="24916"/>
    <cellStyle name="40% - Accent6 6 2 5 4" xfId="24917"/>
    <cellStyle name="40% - Accent6 6 2 6" xfId="24918"/>
    <cellStyle name="40% - Accent6 6 2 6 2" xfId="24919"/>
    <cellStyle name="40% - Accent6 6 2 6 3" xfId="54931"/>
    <cellStyle name="40% - Accent6 6 2 7" xfId="24920"/>
    <cellStyle name="40% - Accent6 6 2 8" xfId="24921"/>
    <cellStyle name="40% - Accent6 6 2 9" xfId="60403"/>
    <cellStyle name="40% - Accent6 6 3" xfId="24922"/>
    <cellStyle name="40% - Accent6 6 3 2" xfId="24923"/>
    <cellStyle name="40% - Accent6 6 3 2 2" xfId="24924"/>
    <cellStyle name="40% - Accent6 6 3 2 2 2" xfId="24925"/>
    <cellStyle name="40% - Accent6 6 3 2 2 2 2" xfId="24926"/>
    <cellStyle name="40% - Accent6 6 3 2 2 2 3" xfId="54932"/>
    <cellStyle name="40% - Accent6 6 3 2 2 3" xfId="24927"/>
    <cellStyle name="40% - Accent6 6 3 2 2 4" xfId="24928"/>
    <cellStyle name="40% - Accent6 6 3 2 3" xfId="24929"/>
    <cellStyle name="40% - Accent6 6 3 2 3 2" xfId="24930"/>
    <cellStyle name="40% - Accent6 6 3 2 3 2 2" xfId="24931"/>
    <cellStyle name="40% - Accent6 6 3 2 3 2 3" xfId="54933"/>
    <cellStyle name="40% - Accent6 6 3 2 3 3" xfId="24932"/>
    <cellStyle name="40% - Accent6 6 3 2 3 4" xfId="24933"/>
    <cellStyle name="40% - Accent6 6 3 2 4" xfId="24934"/>
    <cellStyle name="40% - Accent6 6 3 2 4 2" xfId="24935"/>
    <cellStyle name="40% - Accent6 6 3 2 4 3" xfId="54934"/>
    <cellStyle name="40% - Accent6 6 3 2 5" xfId="24936"/>
    <cellStyle name="40% - Accent6 6 3 2 6" xfId="24937"/>
    <cellStyle name="40% - Accent6 6 3 3" xfId="24938"/>
    <cellStyle name="40% - Accent6 6 3 3 2" xfId="24939"/>
    <cellStyle name="40% - Accent6 6 3 3 2 2" xfId="24940"/>
    <cellStyle name="40% - Accent6 6 3 3 2 3" xfId="54935"/>
    <cellStyle name="40% - Accent6 6 3 3 3" xfId="24941"/>
    <cellStyle name="40% - Accent6 6 3 3 4" xfId="24942"/>
    <cellStyle name="40% - Accent6 6 3 4" xfId="24943"/>
    <cellStyle name="40% - Accent6 6 3 4 2" xfId="24944"/>
    <cellStyle name="40% - Accent6 6 3 4 2 2" xfId="24945"/>
    <cellStyle name="40% - Accent6 6 3 4 2 3" xfId="54936"/>
    <cellStyle name="40% - Accent6 6 3 4 3" xfId="24946"/>
    <cellStyle name="40% - Accent6 6 3 4 4" xfId="24947"/>
    <cellStyle name="40% - Accent6 6 3 5" xfId="24948"/>
    <cellStyle name="40% - Accent6 6 3 5 2" xfId="24949"/>
    <cellStyle name="40% - Accent6 6 3 5 3" xfId="54937"/>
    <cellStyle name="40% - Accent6 6 3 6" xfId="24950"/>
    <cellStyle name="40% - Accent6 6 3 7" xfId="24951"/>
    <cellStyle name="40% - Accent6 6 3 8" xfId="60588"/>
    <cellStyle name="40% - Accent6 6 4" xfId="24952"/>
    <cellStyle name="40% - Accent6 6 4 2" xfId="24953"/>
    <cellStyle name="40% - Accent6 6 4 2 2" xfId="24954"/>
    <cellStyle name="40% - Accent6 6 4 2 2 2" xfId="24955"/>
    <cellStyle name="40% - Accent6 6 4 2 2 3" xfId="54938"/>
    <cellStyle name="40% - Accent6 6 4 2 3" xfId="24956"/>
    <cellStyle name="40% - Accent6 6 4 2 4" xfId="24957"/>
    <cellStyle name="40% - Accent6 6 4 3" xfId="24958"/>
    <cellStyle name="40% - Accent6 6 4 3 2" xfId="24959"/>
    <cellStyle name="40% - Accent6 6 4 3 2 2" xfId="24960"/>
    <cellStyle name="40% - Accent6 6 4 3 2 3" xfId="54939"/>
    <cellStyle name="40% - Accent6 6 4 3 3" xfId="24961"/>
    <cellStyle name="40% - Accent6 6 4 3 4" xfId="24962"/>
    <cellStyle name="40% - Accent6 6 4 4" xfId="24963"/>
    <cellStyle name="40% - Accent6 6 4 4 2" xfId="24964"/>
    <cellStyle name="40% - Accent6 6 4 4 3" xfId="54940"/>
    <cellStyle name="40% - Accent6 6 4 5" xfId="24965"/>
    <cellStyle name="40% - Accent6 6 4 6" xfId="24966"/>
    <cellStyle name="40% - Accent6 6 5" xfId="24967"/>
    <cellStyle name="40% - Accent6 6 5 2" xfId="24968"/>
    <cellStyle name="40% - Accent6 6 5 2 2" xfId="24969"/>
    <cellStyle name="40% - Accent6 6 5 2 2 2" xfId="24970"/>
    <cellStyle name="40% - Accent6 6 5 2 2 3" xfId="54941"/>
    <cellStyle name="40% - Accent6 6 5 2 3" xfId="24971"/>
    <cellStyle name="40% - Accent6 6 5 2 4" xfId="24972"/>
    <cellStyle name="40% - Accent6 6 5 3" xfId="24973"/>
    <cellStyle name="40% - Accent6 6 5 3 2" xfId="24974"/>
    <cellStyle name="40% - Accent6 6 5 3 3" xfId="54942"/>
    <cellStyle name="40% - Accent6 6 5 4" xfId="24975"/>
    <cellStyle name="40% - Accent6 6 5 5" xfId="24976"/>
    <cellStyle name="40% - Accent6 6 6" xfId="24977"/>
    <cellStyle name="40% - Accent6 6 6 2" xfId="24978"/>
    <cellStyle name="40% - Accent6 6 6 2 2" xfId="24979"/>
    <cellStyle name="40% - Accent6 6 6 2 3" xfId="54943"/>
    <cellStyle name="40% - Accent6 6 6 3" xfId="24980"/>
    <cellStyle name="40% - Accent6 6 6 4" xfId="24981"/>
    <cellStyle name="40% - Accent6 6 7" xfId="24982"/>
    <cellStyle name="40% - Accent6 6 7 2" xfId="24983"/>
    <cellStyle name="40% - Accent6 6 7 2 2" xfId="24984"/>
    <cellStyle name="40% - Accent6 6 7 2 3" xfId="54944"/>
    <cellStyle name="40% - Accent6 6 7 3" xfId="24985"/>
    <cellStyle name="40% - Accent6 6 7 4" xfId="24986"/>
    <cellStyle name="40% - Accent6 6 8" xfId="24987"/>
    <cellStyle name="40% - Accent6 6 8 2" xfId="24988"/>
    <cellStyle name="40% - Accent6 6 8 3" xfId="54945"/>
    <cellStyle name="40% - Accent6 6 9" xfId="24989"/>
    <cellStyle name="40% - Accent6 7" xfId="24990"/>
    <cellStyle name="40% - Accent6 7 10" xfId="24991"/>
    <cellStyle name="40% - Accent6 7 11" xfId="60234"/>
    <cellStyle name="40% - Accent6 7 2" xfId="24992"/>
    <cellStyle name="40% - Accent6 7 2 2" xfId="24993"/>
    <cellStyle name="40% - Accent6 7 2 2 2" xfId="24994"/>
    <cellStyle name="40% - Accent6 7 2 2 2 2" xfId="24995"/>
    <cellStyle name="40% - Accent6 7 2 2 2 2 2" xfId="24996"/>
    <cellStyle name="40% - Accent6 7 2 2 2 2 2 2" xfId="24997"/>
    <cellStyle name="40% - Accent6 7 2 2 2 2 2 3" xfId="54946"/>
    <cellStyle name="40% - Accent6 7 2 2 2 2 3" xfId="24998"/>
    <cellStyle name="40% - Accent6 7 2 2 2 2 4" xfId="24999"/>
    <cellStyle name="40% - Accent6 7 2 2 2 3" xfId="25000"/>
    <cellStyle name="40% - Accent6 7 2 2 2 3 2" xfId="25001"/>
    <cellStyle name="40% - Accent6 7 2 2 2 3 2 2" xfId="25002"/>
    <cellStyle name="40% - Accent6 7 2 2 2 3 2 3" xfId="54947"/>
    <cellStyle name="40% - Accent6 7 2 2 2 3 3" xfId="25003"/>
    <cellStyle name="40% - Accent6 7 2 2 2 3 4" xfId="25004"/>
    <cellStyle name="40% - Accent6 7 2 2 2 4" xfId="25005"/>
    <cellStyle name="40% - Accent6 7 2 2 2 4 2" xfId="25006"/>
    <cellStyle name="40% - Accent6 7 2 2 2 4 3" xfId="54948"/>
    <cellStyle name="40% - Accent6 7 2 2 2 5" xfId="25007"/>
    <cellStyle name="40% - Accent6 7 2 2 2 6" xfId="25008"/>
    <cellStyle name="40% - Accent6 7 2 2 3" xfId="25009"/>
    <cellStyle name="40% - Accent6 7 2 2 3 2" xfId="25010"/>
    <cellStyle name="40% - Accent6 7 2 2 3 2 2" xfId="25011"/>
    <cellStyle name="40% - Accent6 7 2 2 3 2 3" xfId="54949"/>
    <cellStyle name="40% - Accent6 7 2 2 3 3" xfId="25012"/>
    <cellStyle name="40% - Accent6 7 2 2 3 4" xfId="25013"/>
    <cellStyle name="40% - Accent6 7 2 2 4" xfId="25014"/>
    <cellStyle name="40% - Accent6 7 2 2 4 2" xfId="25015"/>
    <cellStyle name="40% - Accent6 7 2 2 4 2 2" xfId="25016"/>
    <cellStyle name="40% - Accent6 7 2 2 4 2 3" xfId="54950"/>
    <cellStyle name="40% - Accent6 7 2 2 4 3" xfId="25017"/>
    <cellStyle name="40% - Accent6 7 2 2 4 4" xfId="25018"/>
    <cellStyle name="40% - Accent6 7 2 2 5" xfId="25019"/>
    <cellStyle name="40% - Accent6 7 2 2 5 2" xfId="25020"/>
    <cellStyle name="40% - Accent6 7 2 2 5 3" xfId="54951"/>
    <cellStyle name="40% - Accent6 7 2 2 6" xfId="25021"/>
    <cellStyle name="40% - Accent6 7 2 2 7" xfId="25022"/>
    <cellStyle name="40% - Accent6 7 2 2 8" xfId="60785"/>
    <cellStyle name="40% - Accent6 7 2 3" xfId="25023"/>
    <cellStyle name="40% - Accent6 7 2 3 2" xfId="25024"/>
    <cellStyle name="40% - Accent6 7 2 3 2 2" xfId="25025"/>
    <cellStyle name="40% - Accent6 7 2 3 2 2 2" xfId="25026"/>
    <cellStyle name="40% - Accent6 7 2 3 2 2 3" xfId="54952"/>
    <cellStyle name="40% - Accent6 7 2 3 2 3" xfId="25027"/>
    <cellStyle name="40% - Accent6 7 2 3 2 4" xfId="25028"/>
    <cellStyle name="40% - Accent6 7 2 3 3" xfId="25029"/>
    <cellStyle name="40% - Accent6 7 2 3 3 2" xfId="25030"/>
    <cellStyle name="40% - Accent6 7 2 3 3 2 2" xfId="25031"/>
    <cellStyle name="40% - Accent6 7 2 3 3 2 3" xfId="54953"/>
    <cellStyle name="40% - Accent6 7 2 3 3 3" xfId="25032"/>
    <cellStyle name="40% - Accent6 7 2 3 3 4" xfId="25033"/>
    <cellStyle name="40% - Accent6 7 2 3 4" xfId="25034"/>
    <cellStyle name="40% - Accent6 7 2 3 4 2" xfId="25035"/>
    <cellStyle name="40% - Accent6 7 2 3 4 3" xfId="54954"/>
    <cellStyle name="40% - Accent6 7 2 3 5" xfId="25036"/>
    <cellStyle name="40% - Accent6 7 2 3 6" xfId="25037"/>
    <cellStyle name="40% - Accent6 7 2 4" xfId="25038"/>
    <cellStyle name="40% - Accent6 7 2 4 2" xfId="25039"/>
    <cellStyle name="40% - Accent6 7 2 4 2 2" xfId="25040"/>
    <cellStyle name="40% - Accent6 7 2 4 2 3" xfId="54955"/>
    <cellStyle name="40% - Accent6 7 2 4 3" xfId="25041"/>
    <cellStyle name="40% - Accent6 7 2 4 4" xfId="25042"/>
    <cellStyle name="40% - Accent6 7 2 5" xfId="25043"/>
    <cellStyle name="40% - Accent6 7 2 5 2" xfId="25044"/>
    <cellStyle name="40% - Accent6 7 2 5 2 2" xfId="25045"/>
    <cellStyle name="40% - Accent6 7 2 5 2 3" xfId="54956"/>
    <cellStyle name="40% - Accent6 7 2 5 3" xfId="25046"/>
    <cellStyle name="40% - Accent6 7 2 5 4" xfId="25047"/>
    <cellStyle name="40% - Accent6 7 2 6" xfId="25048"/>
    <cellStyle name="40% - Accent6 7 2 6 2" xfId="25049"/>
    <cellStyle name="40% - Accent6 7 2 6 3" xfId="54957"/>
    <cellStyle name="40% - Accent6 7 2 7" xfId="25050"/>
    <cellStyle name="40% - Accent6 7 2 8" xfId="25051"/>
    <cellStyle name="40% - Accent6 7 2 9" xfId="60417"/>
    <cellStyle name="40% - Accent6 7 3" xfId="25052"/>
    <cellStyle name="40% - Accent6 7 3 2" xfId="25053"/>
    <cellStyle name="40% - Accent6 7 3 2 2" xfId="25054"/>
    <cellStyle name="40% - Accent6 7 3 2 2 2" xfId="25055"/>
    <cellStyle name="40% - Accent6 7 3 2 2 2 2" xfId="25056"/>
    <cellStyle name="40% - Accent6 7 3 2 2 2 3" xfId="54958"/>
    <cellStyle name="40% - Accent6 7 3 2 2 3" xfId="25057"/>
    <cellStyle name="40% - Accent6 7 3 2 2 4" xfId="25058"/>
    <cellStyle name="40% - Accent6 7 3 2 3" xfId="25059"/>
    <cellStyle name="40% - Accent6 7 3 2 3 2" xfId="25060"/>
    <cellStyle name="40% - Accent6 7 3 2 3 2 2" xfId="25061"/>
    <cellStyle name="40% - Accent6 7 3 2 3 2 3" xfId="54959"/>
    <cellStyle name="40% - Accent6 7 3 2 3 3" xfId="25062"/>
    <cellStyle name="40% - Accent6 7 3 2 3 4" xfId="25063"/>
    <cellStyle name="40% - Accent6 7 3 2 4" xfId="25064"/>
    <cellStyle name="40% - Accent6 7 3 2 4 2" xfId="25065"/>
    <cellStyle name="40% - Accent6 7 3 2 4 3" xfId="54960"/>
    <cellStyle name="40% - Accent6 7 3 2 5" xfId="25066"/>
    <cellStyle name="40% - Accent6 7 3 2 6" xfId="25067"/>
    <cellStyle name="40% - Accent6 7 3 3" xfId="25068"/>
    <cellStyle name="40% - Accent6 7 3 3 2" xfId="25069"/>
    <cellStyle name="40% - Accent6 7 3 3 2 2" xfId="25070"/>
    <cellStyle name="40% - Accent6 7 3 3 2 3" xfId="54961"/>
    <cellStyle name="40% - Accent6 7 3 3 3" xfId="25071"/>
    <cellStyle name="40% - Accent6 7 3 3 4" xfId="25072"/>
    <cellStyle name="40% - Accent6 7 3 4" xfId="25073"/>
    <cellStyle name="40% - Accent6 7 3 4 2" xfId="25074"/>
    <cellStyle name="40% - Accent6 7 3 4 2 2" xfId="25075"/>
    <cellStyle name="40% - Accent6 7 3 4 2 3" xfId="54962"/>
    <cellStyle name="40% - Accent6 7 3 4 3" xfId="25076"/>
    <cellStyle name="40% - Accent6 7 3 4 4" xfId="25077"/>
    <cellStyle name="40% - Accent6 7 3 5" xfId="25078"/>
    <cellStyle name="40% - Accent6 7 3 5 2" xfId="25079"/>
    <cellStyle name="40% - Accent6 7 3 5 3" xfId="54963"/>
    <cellStyle name="40% - Accent6 7 3 6" xfId="25080"/>
    <cellStyle name="40% - Accent6 7 3 7" xfId="25081"/>
    <cellStyle name="40% - Accent6 7 3 8" xfId="60602"/>
    <cellStyle name="40% - Accent6 7 4" xfId="25082"/>
    <cellStyle name="40% - Accent6 7 4 2" xfId="25083"/>
    <cellStyle name="40% - Accent6 7 4 2 2" xfId="25084"/>
    <cellStyle name="40% - Accent6 7 4 2 2 2" xfId="25085"/>
    <cellStyle name="40% - Accent6 7 4 2 2 3" xfId="54964"/>
    <cellStyle name="40% - Accent6 7 4 2 3" xfId="25086"/>
    <cellStyle name="40% - Accent6 7 4 2 4" xfId="25087"/>
    <cellStyle name="40% - Accent6 7 4 3" xfId="25088"/>
    <cellStyle name="40% - Accent6 7 4 3 2" xfId="25089"/>
    <cellStyle name="40% - Accent6 7 4 3 2 2" xfId="25090"/>
    <cellStyle name="40% - Accent6 7 4 3 2 3" xfId="54965"/>
    <cellStyle name="40% - Accent6 7 4 3 3" xfId="25091"/>
    <cellStyle name="40% - Accent6 7 4 3 4" xfId="25092"/>
    <cellStyle name="40% - Accent6 7 4 4" xfId="25093"/>
    <cellStyle name="40% - Accent6 7 4 4 2" xfId="25094"/>
    <cellStyle name="40% - Accent6 7 4 4 3" xfId="54966"/>
    <cellStyle name="40% - Accent6 7 4 5" xfId="25095"/>
    <cellStyle name="40% - Accent6 7 4 6" xfId="25096"/>
    <cellStyle name="40% - Accent6 7 5" xfId="25097"/>
    <cellStyle name="40% - Accent6 7 5 2" xfId="25098"/>
    <cellStyle name="40% - Accent6 7 5 2 2" xfId="25099"/>
    <cellStyle name="40% - Accent6 7 5 2 2 2" xfId="25100"/>
    <cellStyle name="40% - Accent6 7 5 2 2 3" xfId="54967"/>
    <cellStyle name="40% - Accent6 7 5 2 3" xfId="25101"/>
    <cellStyle name="40% - Accent6 7 5 2 4" xfId="25102"/>
    <cellStyle name="40% - Accent6 7 5 3" xfId="25103"/>
    <cellStyle name="40% - Accent6 7 5 3 2" xfId="25104"/>
    <cellStyle name="40% - Accent6 7 5 3 3" xfId="54968"/>
    <cellStyle name="40% - Accent6 7 5 4" xfId="25105"/>
    <cellStyle name="40% - Accent6 7 5 5" xfId="25106"/>
    <cellStyle name="40% - Accent6 7 6" xfId="25107"/>
    <cellStyle name="40% - Accent6 7 6 2" xfId="25108"/>
    <cellStyle name="40% - Accent6 7 6 2 2" xfId="25109"/>
    <cellStyle name="40% - Accent6 7 6 2 3" xfId="54969"/>
    <cellStyle name="40% - Accent6 7 6 3" xfId="25110"/>
    <cellStyle name="40% - Accent6 7 6 4" xfId="25111"/>
    <cellStyle name="40% - Accent6 7 7" xfId="25112"/>
    <cellStyle name="40% - Accent6 7 7 2" xfId="25113"/>
    <cellStyle name="40% - Accent6 7 7 2 2" xfId="25114"/>
    <cellStyle name="40% - Accent6 7 7 2 3" xfId="54970"/>
    <cellStyle name="40% - Accent6 7 7 3" xfId="25115"/>
    <cellStyle name="40% - Accent6 7 7 4" xfId="25116"/>
    <cellStyle name="40% - Accent6 7 8" xfId="25117"/>
    <cellStyle name="40% - Accent6 7 8 2" xfId="25118"/>
    <cellStyle name="40% - Accent6 7 8 3" xfId="54971"/>
    <cellStyle name="40% - Accent6 7 9" xfId="25119"/>
    <cellStyle name="40% - Accent6 8" xfId="25120"/>
    <cellStyle name="40% - Accent6 8 2" xfId="25121"/>
    <cellStyle name="40% - Accent6 8 2 2" xfId="25122"/>
    <cellStyle name="40% - Accent6 8 2 2 2" xfId="25123"/>
    <cellStyle name="40% - Accent6 8 2 2 2 2" xfId="25124"/>
    <cellStyle name="40% - Accent6 8 2 2 2 2 2" xfId="25125"/>
    <cellStyle name="40% - Accent6 8 2 2 2 2 3" xfId="54972"/>
    <cellStyle name="40% - Accent6 8 2 2 2 3" xfId="25126"/>
    <cellStyle name="40% - Accent6 8 2 2 2 4" xfId="25127"/>
    <cellStyle name="40% - Accent6 8 2 2 3" xfId="25128"/>
    <cellStyle name="40% - Accent6 8 2 2 3 2" xfId="25129"/>
    <cellStyle name="40% - Accent6 8 2 2 3 2 2" xfId="25130"/>
    <cellStyle name="40% - Accent6 8 2 2 3 2 3" xfId="54973"/>
    <cellStyle name="40% - Accent6 8 2 2 3 3" xfId="25131"/>
    <cellStyle name="40% - Accent6 8 2 2 3 4" xfId="25132"/>
    <cellStyle name="40% - Accent6 8 2 2 4" xfId="25133"/>
    <cellStyle name="40% - Accent6 8 2 2 4 2" xfId="25134"/>
    <cellStyle name="40% - Accent6 8 2 2 4 3" xfId="54974"/>
    <cellStyle name="40% - Accent6 8 2 2 5" xfId="25135"/>
    <cellStyle name="40% - Accent6 8 2 2 6" xfId="25136"/>
    <cellStyle name="40% - Accent6 8 2 2 7" xfId="60799"/>
    <cellStyle name="40% - Accent6 8 2 3" xfId="25137"/>
    <cellStyle name="40% - Accent6 8 2 3 2" xfId="25138"/>
    <cellStyle name="40% - Accent6 8 2 3 2 2" xfId="25139"/>
    <cellStyle name="40% - Accent6 8 2 3 2 3" xfId="54975"/>
    <cellStyle name="40% - Accent6 8 2 3 3" xfId="25140"/>
    <cellStyle name="40% - Accent6 8 2 3 4" xfId="25141"/>
    <cellStyle name="40% - Accent6 8 2 4" xfId="25142"/>
    <cellStyle name="40% - Accent6 8 2 4 2" xfId="25143"/>
    <cellStyle name="40% - Accent6 8 2 4 2 2" xfId="25144"/>
    <cellStyle name="40% - Accent6 8 2 4 2 3" xfId="54976"/>
    <cellStyle name="40% - Accent6 8 2 4 3" xfId="25145"/>
    <cellStyle name="40% - Accent6 8 2 4 4" xfId="25146"/>
    <cellStyle name="40% - Accent6 8 2 5" xfId="25147"/>
    <cellStyle name="40% - Accent6 8 2 5 2" xfId="25148"/>
    <cellStyle name="40% - Accent6 8 2 5 3" xfId="54977"/>
    <cellStyle name="40% - Accent6 8 2 6" xfId="25149"/>
    <cellStyle name="40% - Accent6 8 2 7" xfId="25150"/>
    <cellStyle name="40% - Accent6 8 2 8" xfId="60431"/>
    <cellStyle name="40% - Accent6 8 3" xfId="25151"/>
    <cellStyle name="40% - Accent6 8 3 2" xfId="25152"/>
    <cellStyle name="40% - Accent6 8 3 2 2" xfId="25153"/>
    <cellStyle name="40% - Accent6 8 3 2 2 2" xfId="25154"/>
    <cellStyle name="40% - Accent6 8 3 2 2 3" xfId="54978"/>
    <cellStyle name="40% - Accent6 8 3 2 3" xfId="25155"/>
    <cellStyle name="40% - Accent6 8 3 2 4" xfId="25156"/>
    <cellStyle name="40% - Accent6 8 3 3" xfId="25157"/>
    <cellStyle name="40% - Accent6 8 3 3 2" xfId="25158"/>
    <cellStyle name="40% - Accent6 8 3 3 2 2" xfId="25159"/>
    <cellStyle name="40% - Accent6 8 3 3 2 3" xfId="54979"/>
    <cellStyle name="40% - Accent6 8 3 3 3" xfId="25160"/>
    <cellStyle name="40% - Accent6 8 3 3 4" xfId="25161"/>
    <cellStyle name="40% - Accent6 8 3 4" xfId="25162"/>
    <cellStyle name="40% - Accent6 8 3 4 2" xfId="25163"/>
    <cellStyle name="40% - Accent6 8 3 4 3" xfId="54980"/>
    <cellStyle name="40% - Accent6 8 3 5" xfId="25164"/>
    <cellStyle name="40% - Accent6 8 3 6" xfId="25165"/>
    <cellStyle name="40% - Accent6 8 3 7" xfId="60616"/>
    <cellStyle name="40% - Accent6 8 4" xfId="25166"/>
    <cellStyle name="40% - Accent6 8 4 2" xfId="25167"/>
    <cellStyle name="40% - Accent6 8 4 2 2" xfId="25168"/>
    <cellStyle name="40% - Accent6 8 4 2 3" xfId="54981"/>
    <cellStyle name="40% - Accent6 8 4 3" xfId="25169"/>
    <cellStyle name="40% - Accent6 8 4 4" xfId="25170"/>
    <cellStyle name="40% - Accent6 8 5" xfId="25171"/>
    <cellStyle name="40% - Accent6 8 5 2" xfId="25172"/>
    <cellStyle name="40% - Accent6 8 5 2 2" xfId="25173"/>
    <cellStyle name="40% - Accent6 8 5 2 3" xfId="54982"/>
    <cellStyle name="40% - Accent6 8 5 3" xfId="25174"/>
    <cellStyle name="40% - Accent6 8 5 4" xfId="25175"/>
    <cellStyle name="40% - Accent6 8 6" xfId="25176"/>
    <cellStyle name="40% - Accent6 8 6 2" xfId="25177"/>
    <cellStyle name="40% - Accent6 8 6 3" xfId="54983"/>
    <cellStyle name="40% - Accent6 8 7" xfId="25178"/>
    <cellStyle name="40% - Accent6 8 8" xfId="25179"/>
    <cellStyle name="40% - Accent6 8 9" xfId="60248"/>
    <cellStyle name="40% - Accent6 9" xfId="25180"/>
    <cellStyle name="40% - Accent6 9 2" xfId="25181"/>
    <cellStyle name="40% - Accent6 9 2 2" xfId="25182"/>
    <cellStyle name="40% - Accent6 9 2 2 2" xfId="25183"/>
    <cellStyle name="40% - Accent6 9 2 2 2 2" xfId="25184"/>
    <cellStyle name="40% - Accent6 9 2 2 2 3" xfId="54984"/>
    <cellStyle name="40% - Accent6 9 2 2 3" xfId="25185"/>
    <cellStyle name="40% - Accent6 9 2 2 4" xfId="25186"/>
    <cellStyle name="40% - Accent6 9 2 2 5" xfId="60813"/>
    <cellStyle name="40% - Accent6 9 2 3" xfId="25187"/>
    <cellStyle name="40% - Accent6 9 2 3 2" xfId="25188"/>
    <cellStyle name="40% - Accent6 9 2 3 2 2" xfId="25189"/>
    <cellStyle name="40% - Accent6 9 2 3 2 3" xfId="54985"/>
    <cellStyle name="40% - Accent6 9 2 3 3" xfId="25190"/>
    <cellStyle name="40% - Accent6 9 2 3 4" xfId="25191"/>
    <cellStyle name="40% - Accent6 9 2 4" xfId="25192"/>
    <cellStyle name="40% - Accent6 9 2 4 2" xfId="25193"/>
    <cellStyle name="40% - Accent6 9 2 4 3" xfId="54986"/>
    <cellStyle name="40% - Accent6 9 2 5" xfId="25194"/>
    <cellStyle name="40% - Accent6 9 2 6" xfId="25195"/>
    <cellStyle name="40% - Accent6 9 2 7" xfId="60445"/>
    <cellStyle name="40% - Accent6 9 3" xfId="25196"/>
    <cellStyle name="40% - Accent6 9 3 2" xfId="25197"/>
    <cellStyle name="40% - Accent6 9 3 2 2" xfId="25198"/>
    <cellStyle name="40% - Accent6 9 3 2 3" xfId="54987"/>
    <cellStyle name="40% - Accent6 9 3 3" xfId="25199"/>
    <cellStyle name="40% - Accent6 9 3 4" xfId="25200"/>
    <cellStyle name="40% - Accent6 9 3 5" xfId="60630"/>
    <cellStyle name="40% - Accent6 9 4" xfId="25201"/>
    <cellStyle name="40% - Accent6 9 4 2" xfId="25202"/>
    <cellStyle name="40% - Accent6 9 4 2 2" xfId="25203"/>
    <cellStyle name="40% - Accent6 9 4 2 3" xfId="54988"/>
    <cellStyle name="40% - Accent6 9 4 3" xfId="25204"/>
    <cellStyle name="40% - Accent6 9 4 4" xfId="25205"/>
    <cellStyle name="40% - Accent6 9 5" xfId="25206"/>
    <cellStyle name="40% - Accent6 9 5 2" xfId="25207"/>
    <cellStyle name="40% - Accent6 9 5 3" xfId="54989"/>
    <cellStyle name="40% - Accent6 9 6" xfId="25208"/>
    <cellStyle name="40% - Accent6 9 7" xfId="25209"/>
    <cellStyle name="40% - Accent6 9 8" xfId="60262"/>
    <cellStyle name="60% - Accent1 2" xfId="60127"/>
    <cellStyle name="60% - Accent2 2" xfId="60131"/>
    <cellStyle name="60% - Accent3 2" xfId="60135"/>
    <cellStyle name="60% - Accent4 2" xfId="60139"/>
    <cellStyle name="60% - Accent5 2" xfId="60143"/>
    <cellStyle name="60% - Accent6 2" xfId="60147"/>
    <cellStyle name="Accent1 2" xfId="60124"/>
    <cellStyle name="Accent2 2" xfId="60128"/>
    <cellStyle name="Accent3 2" xfId="60132"/>
    <cellStyle name="Accent4 2" xfId="60136"/>
    <cellStyle name="Accent5 2" xfId="60140"/>
    <cellStyle name="Accent6 2" xfId="60144"/>
    <cellStyle name="Bad 2" xfId="60114"/>
    <cellStyle name="C00A" xfId="60006"/>
    <cellStyle name="C00B" xfId="60007"/>
    <cellStyle name="C00L" xfId="60008"/>
    <cellStyle name="C01A" xfId="60009"/>
    <cellStyle name="C01B" xfId="60010"/>
    <cellStyle name="C01H" xfId="60011"/>
    <cellStyle name="C01L" xfId="60012"/>
    <cellStyle name="C02A" xfId="60013"/>
    <cellStyle name="C02B" xfId="60014"/>
    <cellStyle name="C02H" xfId="60015"/>
    <cellStyle name="C02L" xfId="60016"/>
    <cellStyle name="C03A" xfId="60017"/>
    <cellStyle name="C03B" xfId="60018"/>
    <cellStyle name="C03H" xfId="60019"/>
    <cellStyle name="C03L" xfId="60020"/>
    <cellStyle name="C04A" xfId="60021"/>
    <cellStyle name="C04B" xfId="60022"/>
    <cellStyle name="C04H" xfId="60023"/>
    <cellStyle name="C04L" xfId="60024"/>
    <cellStyle name="C05A" xfId="60025"/>
    <cellStyle name="C05B" xfId="60026"/>
    <cellStyle name="C05H" xfId="60027"/>
    <cellStyle name="C05L" xfId="60028"/>
    <cellStyle name="C06A" xfId="60029"/>
    <cellStyle name="C06B" xfId="60030"/>
    <cellStyle name="C06H" xfId="60031"/>
    <cellStyle name="C06L" xfId="60032"/>
    <cellStyle name="C07A" xfId="60033"/>
    <cellStyle name="C07B" xfId="60034"/>
    <cellStyle name="C07H" xfId="60035"/>
    <cellStyle name="C07L" xfId="60036"/>
    <cellStyle name="Calculation 2" xfId="60118"/>
    <cellStyle name="Check Cell 2" xfId="60120"/>
    <cellStyle name="Comma" xfId="60076" builtinId="3"/>
    <cellStyle name="Comma 10" xfId="25210"/>
    <cellStyle name="Comma 10 2" xfId="25211"/>
    <cellStyle name="Comma 10 2 2" xfId="25212"/>
    <cellStyle name="Comma 10 2 2 2" xfId="25213"/>
    <cellStyle name="Comma 10 2 2 3" xfId="54990"/>
    <cellStyle name="Comma 10 2 3" xfId="25214"/>
    <cellStyle name="Comma 10 2 4" xfId="25215"/>
    <cellStyle name="Comma 10 3" xfId="25216"/>
    <cellStyle name="Comma 10 3 2" xfId="25217"/>
    <cellStyle name="Comma 10 3 2 2" xfId="25218"/>
    <cellStyle name="Comma 10 3 2 3" xfId="54991"/>
    <cellStyle name="Comma 10 3 3" xfId="25219"/>
    <cellStyle name="Comma 10 3 4" xfId="25220"/>
    <cellStyle name="Comma 10 4" xfId="25221"/>
    <cellStyle name="Comma 10 4 2" xfId="25222"/>
    <cellStyle name="Comma 10 4 3" xfId="54992"/>
    <cellStyle name="Comma 10 5" xfId="25223"/>
    <cellStyle name="Comma 10 6" xfId="25224"/>
    <cellStyle name="Comma 11" xfId="25225"/>
    <cellStyle name="Comma 11 2" xfId="25226"/>
    <cellStyle name="Comma 11 2 2" xfId="25227"/>
    <cellStyle name="Comma 11 2 3" xfId="54993"/>
    <cellStyle name="Comma 11 3" xfId="25228"/>
    <cellStyle name="Comma 11 4" xfId="25229"/>
    <cellStyle name="Comma 12" xfId="25230"/>
    <cellStyle name="Comma 12 2" xfId="25231"/>
    <cellStyle name="Comma 12 3" xfId="54994"/>
    <cellStyle name="Comma 13" xfId="54995"/>
    <cellStyle name="Comma 13 2" xfId="54996"/>
    <cellStyle name="Comma 14" xfId="54997"/>
    <cellStyle name="Comma 15" xfId="54998"/>
    <cellStyle name="Comma 16" xfId="59956"/>
    <cellStyle name="Comma 17" xfId="59991"/>
    <cellStyle name="Comma 18" xfId="60071"/>
    <cellStyle name="Comma 2" xfId="25232"/>
    <cellStyle name="Comma 2 2" xfId="60078"/>
    <cellStyle name="Comma 2 2 2" xfId="60079"/>
    <cellStyle name="Comma 2 3" xfId="60080"/>
    <cellStyle name="Comma 2 4" xfId="60081"/>
    <cellStyle name="Comma 2 5" xfId="60082"/>
    <cellStyle name="Comma 2 6" xfId="60083"/>
    <cellStyle name="Comma 2 7" xfId="60095"/>
    <cellStyle name="Comma 3" xfId="25233"/>
    <cellStyle name="Comma 3 2" xfId="25234"/>
    <cellStyle name="Comma 3 2 2" xfId="25235"/>
    <cellStyle name="Comma 3 3" xfId="25236"/>
    <cellStyle name="Comma 3 3 2" xfId="25237"/>
    <cellStyle name="Comma 3 3 3" xfId="25238"/>
    <cellStyle name="Comma 3 3 4" xfId="54999"/>
    <cellStyle name="Comma 3 4" xfId="55000"/>
    <cellStyle name="Comma 3 5" xfId="55001"/>
    <cellStyle name="Comma 4" xfId="25239"/>
    <cellStyle name="Comma 4 2" xfId="25240"/>
    <cellStyle name="Comma 4 3" xfId="25241"/>
    <cellStyle name="Comma 4 3 2" xfId="25242"/>
    <cellStyle name="Comma 4 3 3" xfId="25243"/>
    <cellStyle name="Comma 4 3 4" xfId="55002"/>
    <cellStyle name="Comma 4 4" xfId="55003"/>
    <cellStyle name="Comma 4 5" xfId="55004"/>
    <cellStyle name="Comma 4 6" xfId="60077"/>
    <cellStyle name="Comma 5" xfId="25244"/>
    <cellStyle name="Comma 5 10" xfId="25245"/>
    <cellStyle name="Comma 5 10 2" xfId="25246"/>
    <cellStyle name="Comma 5 10 2 2" xfId="25247"/>
    <cellStyle name="Comma 5 10 2 2 2" xfId="25248"/>
    <cellStyle name="Comma 5 10 2 2 3" xfId="55005"/>
    <cellStyle name="Comma 5 10 2 3" xfId="25249"/>
    <cellStyle name="Comma 5 10 2 4" xfId="25250"/>
    <cellStyle name="Comma 5 10 3" xfId="25251"/>
    <cellStyle name="Comma 5 10 3 2" xfId="25252"/>
    <cellStyle name="Comma 5 10 3 3" xfId="55006"/>
    <cellStyle name="Comma 5 10 4" xfId="25253"/>
    <cellStyle name="Comma 5 10 5" xfId="25254"/>
    <cellStyle name="Comma 5 11" xfId="25255"/>
    <cellStyle name="Comma 5 11 2" xfId="25256"/>
    <cellStyle name="Comma 5 11 2 2" xfId="25257"/>
    <cellStyle name="Comma 5 11 2 3" xfId="55007"/>
    <cellStyle name="Comma 5 11 3" xfId="25258"/>
    <cellStyle name="Comma 5 11 4" xfId="25259"/>
    <cellStyle name="Comma 5 12" xfId="25260"/>
    <cellStyle name="Comma 5 12 2" xfId="25261"/>
    <cellStyle name="Comma 5 12 2 2" xfId="25262"/>
    <cellStyle name="Comma 5 12 2 3" xfId="55008"/>
    <cellStyle name="Comma 5 12 3" xfId="25263"/>
    <cellStyle name="Comma 5 12 4" xfId="25264"/>
    <cellStyle name="Comma 5 13" xfId="25265"/>
    <cellStyle name="Comma 5 13 2" xfId="25266"/>
    <cellStyle name="Comma 5 13 3" xfId="55009"/>
    <cellStyle name="Comma 5 14" xfId="25267"/>
    <cellStyle name="Comma 5 15" xfId="25268"/>
    <cellStyle name="Comma 5 2" xfId="25269"/>
    <cellStyle name="Comma 5 2 10" xfId="25270"/>
    <cellStyle name="Comma 5 2 11" xfId="25271"/>
    <cellStyle name="Comma 5 2 2" xfId="25272"/>
    <cellStyle name="Comma 5 2 2 10" xfId="25273"/>
    <cellStyle name="Comma 5 2 2 2" xfId="25274"/>
    <cellStyle name="Comma 5 2 2 2 2" xfId="25275"/>
    <cellStyle name="Comma 5 2 2 2 2 2" xfId="25276"/>
    <cellStyle name="Comma 5 2 2 2 2 2 2" xfId="25277"/>
    <cellStyle name="Comma 5 2 2 2 2 2 2 2" xfId="25278"/>
    <cellStyle name="Comma 5 2 2 2 2 2 2 2 2" xfId="25279"/>
    <cellStyle name="Comma 5 2 2 2 2 2 2 2 3" xfId="55010"/>
    <cellStyle name="Comma 5 2 2 2 2 2 2 3" xfId="25280"/>
    <cellStyle name="Comma 5 2 2 2 2 2 2 4" xfId="25281"/>
    <cellStyle name="Comma 5 2 2 2 2 2 3" xfId="25282"/>
    <cellStyle name="Comma 5 2 2 2 2 2 3 2" xfId="25283"/>
    <cellStyle name="Comma 5 2 2 2 2 2 3 2 2" xfId="25284"/>
    <cellStyle name="Comma 5 2 2 2 2 2 3 2 3" xfId="55011"/>
    <cellStyle name="Comma 5 2 2 2 2 2 3 3" xfId="25285"/>
    <cellStyle name="Comma 5 2 2 2 2 2 3 4" xfId="25286"/>
    <cellStyle name="Comma 5 2 2 2 2 2 4" xfId="25287"/>
    <cellStyle name="Comma 5 2 2 2 2 2 4 2" xfId="25288"/>
    <cellStyle name="Comma 5 2 2 2 2 2 4 3" xfId="55012"/>
    <cellStyle name="Comma 5 2 2 2 2 2 5" xfId="25289"/>
    <cellStyle name="Comma 5 2 2 2 2 2 6" xfId="25290"/>
    <cellStyle name="Comma 5 2 2 2 2 3" xfId="25291"/>
    <cellStyle name="Comma 5 2 2 2 2 3 2" xfId="25292"/>
    <cellStyle name="Comma 5 2 2 2 2 3 2 2" xfId="25293"/>
    <cellStyle name="Comma 5 2 2 2 2 3 2 3" xfId="55013"/>
    <cellStyle name="Comma 5 2 2 2 2 3 3" xfId="25294"/>
    <cellStyle name="Comma 5 2 2 2 2 3 4" xfId="25295"/>
    <cellStyle name="Comma 5 2 2 2 2 4" xfId="25296"/>
    <cellStyle name="Comma 5 2 2 2 2 4 2" xfId="25297"/>
    <cellStyle name="Comma 5 2 2 2 2 4 2 2" xfId="25298"/>
    <cellStyle name="Comma 5 2 2 2 2 4 2 3" xfId="55014"/>
    <cellStyle name="Comma 5 2 2 2 2 4 3" xfId="25299"/>
    <cellStyle name="Comma 5 2 2 2 2 4 4" xfId="25300"/>
    <cellStyle name="Comma 5 2 2 2 2 5" xfId="25301"/>
    <cellStyle name="Comma 5 2 2 2 2 5 2" xfId="25302"/>
    <cellStyle name="Comma 5 2 2 2 2 5 3" xfId="55015"/>
    <cellStyle name="Comma 5 2 2 2 2 6" xfId="25303"/>
    <cellStyle name="Comma 5 2 2 2 2 7" xfId="25304"/>
    <cellStyle name="Comma 5 2 2 2 3" xfId="25305"/>
    <cellStyle name="Comma 5 2 2 2 3 2" xfId="25306"/>
    <cellStyle name="Comma 5 2 2 2 3 2 2" xfId="25307"/>
    <cellStyle name="Comma 5 2 2 2 3 2 2 2" xfId="25308"/>
    <cellStyle name="Comma 5 2 2 2 3 2 2 3" xfId="55016"/>
    <cellStyle name="Comma 5 2 2 2 3 2 3" xfId="25309"/>
    <cellStyle name="Comma 5 2 2 2 3 2 4" xfId="25310"/>
    <cellStyle name="Comma 5 2 2 2 3 3" xfId="25311"/>
    <cellStyle name="Comma 5 2 2 2 3 3 2" xfId="25312"/>
    <cellStyle name="Comma 5 2 2 2 3 3 2 2" xfId="25313"/>
    <cellStyle name="Comma 5 2 2 2 3 3 2 3" xfId="55017"/>
    <cellStyle name="Comma 5 2 2 2 3 3 3" xfId="25314"/>
    <cellStyle name="Comma 5 2 2 2 3 3 4" xfId="25315"/>
    <cellStyle name="Comma 5 2 2 2 3 4" xfId="25316"/>
    <cellStyle name="Comma 5 2 2 2 3 4 2" xfId="25317"/>
    <cellStyle name="Comma 5 2 2 2 3 4 3" xfId="55018"/>
    <cellStyle name="Comma 5 2 2 2 3 5" xfId="25318"/>
    <cellStyle name="Comma 5 2 2 2 3 6" xfId="25319"/>
    <cellStyle name="Comma 5 2 2 2 4" xfId="25320"/>
    <cellStyle name="Comma 5 2 2 2 4 2" xfId="25321"/>
    <cellStyle name="Comma 5 2 2 2 4 2 2" xfId="25322"/>
    <cellStyle name="Comma 5 2 2 2 4 2 3" xfId="55019"/>
    <cellStyle name="Comma 5 2 2 2 4 3" xfId="25323"/>
    <cellStyle name="Comma 5 2 2 2 4 4" xfId="25324"/>
    <cellStyle name="Comma 5 2 2 2 5" xfId="25325"/>
    <cellStyle name="Comma 5 2 2 2 5 2" xfId="25326"/>
    <cellStyle name="Comma 5 2 2 2 5 2 2" xfId="25327"/>
    <cellStyle name="Comma 5 2 2 2 5 2 3" xfId="55020"/>
    <cellStyle name="Comma 5 2 2 2 5 3" xfId="25328"/>
    <cellStyle name="Comma 5 2 2 2 5 4" xfId="25329"/>
    <cellStyle name="Comma 5 2 2 2 6" xfId="25330"/>
    <cellStyle name="Comma 5 2 2 2 6 2" xfId="25331"/>
    <cellStyle name="Comma 5 2 2 2 6 3" xfId="55021"/>
    <cellStyle name="Comma 5 2 2 2 7" xfId="25332"/>
    <cellStyle name="Comma 5 2 2 2 8" xfId="25333"/>
    <cellStyle name="Comma 5 2 2 3" xfId="25334"/>
    <cellStyle name="Comma 5 2 2 3 2" xfId="25335"/>
    <cellStyle name="Comma 5 2 2 3 2 2" xfId="25336"/>
    <cellStyle name="Comma 5 2 2 3 2 2 2" xfId="25337"/>
    <cellStyle name="Comma 5 2 2 3 2 2 2 2" xfId="25338"/>
    <cellStyle name="Comma 5 2 2 3 2 2 2 3" xfId="55022"/>
    <cellStyle name="Comma 5 2 2 3 2 2 3" xfId="25339"/>
    <cellStyle name="Comma 5 2 2 3 2 2 4" xfId="25340"/>
    <cellStyle name="Comma 5 2 2 3 2 3" xfId="25341"/>
    <cellStyle name="Comma 5 2 2 3 2 3 2" xfId="25342"/>
    <cellStyle name="Comma 5 2 2 3 2 3 2 2" xfId="25343"/>
    <cellStyle name="Comma 5 2 2 3 2 3 2 3" xfId="55023"/>
    <cellStyle name="Comma 5 2 2 3 2 3 3" xfId="25344"/>
    <cellStyle name="Comma 5 2 2 3 2 3 4" xfId="25345"/>
    <cellStyle name="Comma 5 2 2 3 2 4" xfId="25346"/>
    <cellStyle name="Comma 5 2 2 3 2 4 2" xfId="25347"/>
    <cellStyle name="Comma 5 2 2 3 2 4 3" xfId="55024"/>
    <cellStyle name="Comma 5 2 2 3 2 5" xfId="25348"/>
    <cellStyle name="Comma 5 2 2 3 2 6" xfId="25349"/>
    <cellStyle name="Comma 5 2 2 3 3" xfId="25350"/>
    <cellStyle name="Comma 5 2 2 3 3 2" xfId="25351"/>
    <cellStyle name="Comma 5 2 2 3 3 2 2" xfId="25352"/>
    <cellStyle name="Comma 5 2 2 3 3 2 3" xfId="55025"/>
    <cellStyle name="Comma 5 2 2 3 3 3" xfId="25353"/>
    <cellStyle name="Comma 5 2 2 3 3 4" xfId="25354"/>
    <cellStyle name="Comma 5 2 2 3 4" xfId="25355"/>
    <cellStyle name="Comma 5 2 2 3 4 2" xfId="25356"/>
    <cellStyle name="Comma 5 2 2 3 4 2 2" xfId="25357"/>
    <cellStyle name="Comma 5 2 2 3 4 2 3" xfId="55026"/>
    <cellStyle name="Comma 5 2 2 3 4 3" xfId="25358"/>
    <cellStyle name="Comma 5 2 2 3 4 4" xfId="25359"/>
    <cellStyle name="Comma 5 2 2 3 5" xfId="25360"/>
    <cellStyle name="Comma 5 2 2 3 5 2" xfId="25361"/>
    <cellStyle name="Comma 5 2 2 3 5 3" xfId="55027"/>
    <cellStyle name="Comma 5 2 2 3 6" xfId="25362"/>
    <cellStyle name="Comma 5 2 2 3 7" xfId="25363"/>
    <cellStyle name="Comma 5 2 2 4" xfId="25364"/>
    <cellStyle name="Comma 5 2 2 4 2" xfId="25365"/>
    <cellStyle name="Comma 5 2 2 4 2 2" xfId="25366"/>
    <cellStyle name="Comma 5 2 2 4 2 2 2" xfId="25367"/>
    <cellStyle name="Comma 5 2 2 4 2 2 3" xfId="55028"/>
    <cellStyle name="Comma 5 2 2 4 2 3" xfId="25368"/>
    <cellStyle name="Comma 5 2 2 4 2 4" xfId="25369"/>
    <cellStyle name="Comma 5 2 2 4 3" xfId="25370"/>
    <cellStyle name="Comma 5 2 2 4 3 2" xfId="25371"/>
    <cellStyle name="Comma 5 2 2 4 3 2 2" xfId="25372"/>
    <cellStyle name="Comma 5 2 2 4 3 2 3" xfId="55029"/>
    <cellStyle name="Comma 5 2 2 4 3 3" xfId="25373"/>
    <cellStyle name="Comma 5 2 2 4 3 4" xfId="25374"/>
    <cellStyle name="Comma 5 2 2 4 4" xfId="25375"/>
    <cellStyle name="Comma 5 2 2 4 4 2" xfId="25376"/>
    <cellStyle name="Comma 5 2 2 4 4 3" xfId="55030"/>
    <cellStyle name="Comma 5 2 2 4 5" xfId="25377"/>
    <cellStyle name="Comma 5 2 2 4 6" xfId="25378"/>
    <cellStyle name="Comma 5 2 2 5" xfId="25379"/>
    <cellStyle name="Comma 5 2 2 5 2" xfId="25380"/>
    <cellStyle name="Comma 5 2 2 5 2 2" xfId="25381"/>
    <cellStyle name="Comma 5 2 2 5 2 2 2" xfId="25382"/>
    <cellStyle name="Comma 5 2 2 5 2 2 3" xfId="55031"/>
    <cellStyle name="Comma 5 2 2 5 2 3" xfId="25383"/>
    <cellStyle name="Comma 5 2 2 5 2 4" xfId="25384"/>
    <cellStyle name="Comma 5 2 2 5 3" xfId="25385"/>
    <cellStyle name="Comma 5 2 2 5 3 2" xfId="25386"/>
    <cellStyle name="Comma 5 2 2 5 3 3" xfId="55032"/>
    <cellStyle name="Comma 5 2 2 5 4" xfId="25387"/>
    <cellStyle name="Comma 5 2 2 5 5" xfId="25388"/>
    <cellStyle name="Comma 5 2 2 6" xfId="25389"/>
    <cellStyle name="Comma 5 2 2 6 2" xfId="25390"/>
    <cellStyle name="Comma 5 2 2 6 2 2" xfId="25391"/>
    <cellStyle name="Comma 5 2 2 6 2 3" xfId="55033"/>
    <cellStyle name="Comma 5 2 2 6 3" xfId="25392"/>
    <cellStyle name="Comma 5 2 2 6 4" xfId="25393"/>
    <cellStyle name="Comma 5 2 2 7" xfId="25394"/>
    <cellStyle name="Comma 5 2 2 7 2" xfId="25395"/>
    <cellStyle name="Comma 5 2 2 7 2 2" xfId="25396"/>
    <cellStyle name="Comma 5 2 2 7 2 3" xfId="55034"/>
    <cellStyle name="Comma 5 2 2 7 3" xfId="25397"/>
    <cellStyle name="Comma 5 2 2 7 4" xfId="25398"/>
    <cellStyle name="Comma 5 2 2 8" xfId="25399"/>
    <cellStyle name="Comma 5 2 2 8 2" xfId="25400"/>
    <cellStyle name="Comma 5 2 2 8 3" xfId="55035"/>
    <cellStyle name="Comma 5 2 2 9" xfId="25401"/>
    <cellStyle name="Comma 5 2 3" xfId="25402"/>
    <cellStyle name="Comma 5 2 3 2" xfId="25403"/>
    <cellStyle name="Comma 5 2 3 2 2" xfId="25404"/>
    <cellStyle name="Comma 5 2 3 2 2 2" xfId="25405"/>
    <cellStyle name="Comma 5 2 3 2 2 2 2" xfId="25406"/>
    <cellStyle name="Comma 5 2 3 2 2 2 2 2" xfId="25407"/>
    <cellStyle name="Comma 5 2 3 2 2 2 2 3" xfId="55036"/>
    <cellStyle name="Comma 5 2 3 2 2 2 3" xfId="25408"/>
    <cellStyle name="Comma 5 2 3 2 2 2 4" xfId="25409"/>
    <cellStyle name="Comma 5 2 3 2 2 3" xfId="25410"/>
    <cellStyle name="Comma 5 2 3 2 2 3 2" xfId="25411"/>
    <cellStyle name="Comma 5 2 3 2 2 3 2 2" xfId="25412"/>
    <cellStyle name="Comma 5 2 3 2 2 3 2 3" xfId="55037"/>
    <cellStyle name="Comma 5 2 3 2 2 3 3" xfId="25413"/>
    <cellStyle name="Comma 5 2 3 2 2 3 4" xfId="25414"/>
    <cellStyle name="Comma 5 2 3 2 2 4" xfId="25415"/>
    <cellStyle name="Comma 5 2 3 2 2 4 2" xfId="25416"/>
    <cellStyle name="Comma 5 2 3 2 2 4 3" xfId="55038"/>
    <cellStyle name="Comma 5 2 3 2 2 5" xfId="25417"/>
    <cellStyle name="Comma 5 2 3 2 2 6" xfId="25418"/>
    <cellStyle name="Comma 5 2 3 2 3" xfId="25419"/>
    <cellStyle name="Comma 5 2 3 2 3 2" xfId="25420"/>
    <cellStyle name="Comma 5 2 3 2 3 2 2" xfId="25421"/>
    <cellStyle name="Comma 5 2 3 2 3 2 3" xfId="55039"/>
    <cellStyle name="Comma 5 2 3 2 3 3" xfId="25422"/>
    <cellStyle name="Comma 5 2 3 2 3 4" xfId="25423"/>
    <cellStyle name="Comma 5 2 3 2 4" xfId="25424"/>
    <cellStyle name="Comma 5 2 3 2 4 2" xfId="25425"/>
    <cellStyle name="Comma 5 2 3 2 4 2 2" xfId="25426"/>
    <cellStyle name="Comma 5 2 3 2 4 2 3" xfId="55040"/>
    <cellStyle name="Comma 5 2 3 2 4 3" xfId="25427"/>
    <cellStyle name="Comma 5 2 3 2 4 4" xfId="25428"/>
    <cellStyle name="Comma 5 2 3 2 5" xfId="25429"/>
    <cellStyle name="Comma 5 2 3 2 5 2" xfId="25430"/>
    <cellStyle name="Comma 5 2 3 2 5 3" xfId="55041"/>
    <cellStyle name="Comma 5 2 3 2 6" xfId="25431"/>
    <cellStyle name="Comma 5 2 3 2 7" xfId="25432"/>
    <cellStyle name="Comma 5 2 3 3" xfId="25433"/>
    <cellStyle name="Comma 5 2 3 3 2" xfId="25434"/>
    <cellStyle name="Comma 5 2 3 3 2 2" xfId="25435"/>
    <cellStyle name="Comma 5 2 3 3 2 2 2" xfId="25436"/>
    <cellStyle name="Comma 5 2 3 3 2 2 3" xfId="55042"/>
    <cellStyle name="Comma 5 2 3 3 2 3" xfId="25437"/>
    <cellStyle name="Comma 5 2 3 3 2 4" xfId="25438"/>
    <cellStyle name="Comma 5 2 3 3 3" xfId="25439"/>
    <cellStyle name="Comma 5 2 3 3 3 2" xfId="25440"/>
    <cellStyle name="Comma 5 2 3 3 3 2 2" xfId="25441"/>
    <cellStyle name="Comma 5 2 3 3 3 2 3" xfId="55043"/>
    <cellStyle name="Comma 5 2 3 3 3 3" xfId="25442"/>
    <cellStyle name="Comma 5 2 3 3 3 4" xfId="25443"/>
    <cellStyle name="Comma 5 2 3 3 4" xfId="25444"/>
    <cellStyle name="Comma 5 2 3 3 4 2" xfId="25445"/>
    <cellStyle name="Comma 5 2 3 3 4 3" xfId="55044"/>
    <cellStyle name="Comma 5 2 3 3 5" xfId="25446"/>
    <cellStyle name="Comma 5 2 3 3 6" xfId="25447"/>
    <cellStyle name="Comma 5 2 3 4" xfId="25448"/>
    <cellStyle name="Comma 5 2 3 4 2" xfId="25449"/>
    <cellStyle name="Comma 5 2 3 4 2 2" xfId="25450"/>
    <cellStyle name="Comma 5 2 3 4 2 2 2" xfId="25451"/>
    <cellStyle name="Comma 5 2 3 4 2 2 3" xfId="55045"/>
    <cellStyle name="Comma 5 2 3 4 2 3" xfId="25452"/>
    <cellStyle name="Comma 5 2 3 4 2 4" xfId="25453"/>
    <cellStyle name="Comma 5 2 3 4 3" xfId="25454"/>
    <cellStyle name="Comma 5 2 3 4 3 2" xfId="25455"/>
    <cellStyle name="Comma 5 2 3 4 3 3" xfId="55046"/>
    <cellStyle name="Comma 5 2 3 4 4" xfId="25456"/>
    <cellStyle name="Comma 5 2 3 4 5" xfId="25457"/>
    <cellStyle name="Comma 5 2 3 5" xfId="25458"/>
    <cellStyle name="Comma 5 2 3 5 2" xfId="25459"/>
    <cellStyle name="Comma 5 2 3 5 2 2" xfId="25460"/>
    <cellStyle name="Comma 5 2 3 5 2 3" xfId="55047"/>
    <cellStyle name="Comma 5 2 3 5 3" xfId="25461"/>
    <cellStyle name="Comma 5 2 3 5 4" xfId="25462"/>
    <cellStyle name="Comma 5 2 3 6" xfId="25463"/>
    <cellStyle name="Comma 5 2 3 6 2" xfId="25464"/>
    <cellStyle name="Comma 5 2 3 6 2 2" xfId="25465"/>
    <cellStyle name="Comma 5 2 3 6 2 3" xfId="55048"/>
    <cellStyle name="Comma 5 2 3 6 3" xfId="25466"/>
    <cellStyle name="Comma 5 2 3 6 4" xfId="25467"/>
    <cellStyle name="Comma 5 2 3 7" xfId="25468"/>
    <cellStyle name="Comma 5 2 3 7 2" xfId="25469"/>
    <cellStyle name="Comma 5 2 3 7 3" xfId="55049"/>
    <cellStyle name="Comma 5 2 3 8" xfId="25470"/>
    <cellStyle name="Comma 5 2 3 9" xfId="25471"/>
    <cellStyle name="Comma 5 2 4" xfId="25472"/>
    <cellStyle name="Comma 5 2 4 2" xfId="25473"/>
    <cellStyle name="Comma 5 2 4 2 2" xfId="25474"/>
    <cellStyle name="Comma 5 2 4 2 2 2" xfId="25475"/>
    <cellStyle name="Comma 5 2 4 2 2 2 2" xfId="25476"/>
    <cellStyle name="Comma 5 2 4 2 2 2 3" xfId="55050"/>
    <cellStyle name="Comma 5 2 4 2 2 3" xfId="25477"/>
    <cellStyle name="Comma 5 2 4 2 2 4" xfId="25478"/>
    <cellStyle name="Comma 5 2 4 2 3" xfId="25479"/>
    <cellStyle name="Comma 5 2 4 2 3 2" xfId="25480"/>
    <cellStyle name="Comma 5 2 4 2 3 2 2" xfId="25481"/>
    <cellStyle name="Comma 5 2 4 2 3 2 3" xfId="55051"/>
    <cellStyle name="Comma 5 2 4 2 3 3" xfId="25482"/>
    <cellStyle name="Comma 5 2 4 2 3 4" xfId="25483"/>
    <cellStyle name="Comma 5 2 4 2 4" xfId="25484"/>
    <cellStyle name="Comma 5 2 4 2 4 2" xfId="25485"/>
    <cellStyle name="Comma 5 2 4 2 4 3" xfId="55052"/>
    <cellStyle name="Comma 5 2 4 2 5" xfId="25486"/>
    <cellStyle name="Comma 5 2 4 2 6" xfId="25487"/>
    <cellStyle name="Comma 5 2 4 3" xfId="25488"/>
    <cellStyle name="Comma 5 2 4 3 2" xfId="25489"/>
    <cellStyle name="Comma 5 2 4 3 2 2" xfId="25490"/>
    <cellStyle name="Comma 5 2 4 3 2 3" xfId="55053"/>
    <cellStyle name="Comma 5 2 4 3 3" xfId="25491"/>
    <cellStyle name="Comma 5 2 4 3 4" xfId="25492"/>
    <cellStyle name="Comma 5 2 4 4" xfId="25493"/>
    <cellStyle name="Comma 5 2 4 4 2" xfId="25494"/>
    <cellStyle name="Comma 5 2 4 4 2 2" xfId="25495"/>
    <cellStyle name="Comma 5 2 4 4 2 3" xfId="55054"/>
    <cellStyle name="Comma 5 2 4 4 3" xfId="25496"/>
    <cellStyle name="Comma 5 2 4 4 4" xfId="25497"/>
    <cellStyle name="Comma 5 2 4 5" xfId="25498"/>
    <cellStyle name="Comma 5 2 4 5 2" xfId="25499"/>
    <cellStyle name="Comma 5 2 4 5 3" xfId="55055"/>
    <cellStyle name="Comma 5 2 4 6" xfId="25500"/>
    <cellStyle name="Comma 5 2 4 7" xfId="25501"/>
    <cellStyle name="Comma 5 2 5" xfId="25502"/>
    <cellStyle name="Comma 5 2 5 2" xfId="25503"/>
    <cellStyle name="Comma 5 2 5 2 2" xfId="25504"/>
    <cellStyle name="Comma 5 2 5 2 2 2" xfId="25505"/>
    <cellStyle name="Comma 5 2 5 2 2 3" xfId="55056"/>
    <cellStyle name="Comma 5 2 5 2 3" xfId="25506"/>
    <cellStyle name="Comma 5 2 5 2 4" xfId="25507"/>
    <cellStyle name="Comma 5 2 5 3" xfId="25508"/>
    <cellStyle name="Comma 5 2 5 3 2" xfId="25509"/>
    <cellStyle name="Comma 5 2 5 3 2 2" xfId="25510"/>
    <cellStyle name="Comma 5 2 5 3 2 3" xfId="55057"/>
    <cellStyle name="Comma 5 2 5 3 3" xfId="25511"/>
    <cellStyle name="Comma 5 2 5 3 4" xfId="25512"/>
    <cellStyle name="Comma 5 2 5 4" xfId="25513"/>
    <cellStyle name="Comma 5 2 5 4 2" xfId="25514"/>
    <cellStyle name="Comma 5 2 5 4 3" xfId="55058"/>
    <cellStyle name="Comma 5 2 5 5" xfId="25515"/>
    <cellStyle name="Comma 5 2 5 6" xfId="25516"/>
    <cellStyle name="Comma 5 2 6" xfId="25517"/>
    <cellStyle name="Comma 5 2 6 2" xfId="25518"/>
    <cellStyle name="Comma 5 2 6 2 2" xfId="25519"/>
    <cellStyle name="Comma 5 2 6 2 2 2" xfId="25520"/>
    <cellStyle name="Comma 5 2 6 2 2 3" xfId="55059"/>
    <cellStyle name="Comma 5 2 6 2 3" xfId="25521"/>
    <cellStyle name="Comma 5 2 6 2 4" xfId="25522"/>
    <cellStyle name="Comma 5 2 6 3" xfId="25523"/>
    <cellStyle name="Comma 5 2 6 3 2" xfId="25524"/>
    <cellStyle name="Comma 5 2 6 3 3" xfId="55060"/>
    <cellStyle name="Comma 5 2 6 4" xfId="25525"/>
    <cellStyle name="Comma 5 2 6 5" xfId="25526"/>
    <cellStyle name="Comma 5 2 7" xfId="25527"/>
    <cellStyle name="Comma 5 2 7 2" xfId="25528"/>
    <cellStyle name="Comma 5 2 7 2 2" xfId="25529"/>
    <cellStyle name="Comma 5 2 7 2 3" xfId="55061"/>
    <cellStyle name="Comma 5 2 7 3" xfId="25530"/>
    <cellStyle name="Comma 5 2 7 4" xfId="25531"/>
    <cellStyle name="Comma 5 2 8" xfId="25532"/>
    <cellStyle name="Comma 5 2 8 2" xfId="25533"/>
    <cellStyle name="Comma 5 2 8 2 2" xfId="25534"/>
    <cellStyle name="Comma 5 2 8 2 3" xfId="55062"/>
    <cellStyle name="Comma 5 2 8 3" xfId="25535"/>
    <cellStyle name="Comma 5 2 8 4" xfId="25536"/>
    <cellStyle name="Comma 5 2 9" xfId="25537"/>
    <cellStyle name="Comma 5 2 9 2" xfId="25538"/>
    <cellStyle name="Comma 5 2 9 3" xfId="55063"/>
    <cellStyle name="Comma 5 3" xfId="25539"/>
    <cellStyle name="Comma 5 3 10" xfId="25540"/>
    <cellStyle name="Comma 5 3 11" xfId="25541"/>
    <cellStyle name="Comma 5 3 2" xfId="25542"/>
    <cellStyle name="Comma 5 3 2 10" xfId="25543"/>
    <cellStyle name="Comma 5 3 2 2" xfId="25544"/>
    <cellStyle name="Comma 5 3 2 2 2" xfId="25545"/>
    <cellStyle name="Comma 5 3 2 2 2 2" xfId="25546"/>
    <cellStyle name="Comma 5 3 2 2 2 2 2" xfId="25547"/>
    <cellStyle name="Comma 5 3 2 2 2 2 2 2" xfId="25548"/>
    <cellStyle name="Comma 5 3 2 2 2 2 2 2 2" xfId="25549"/>
    <cellStyle name="Comma 5 3 2 2 2 2 2 2 3" xfId="55064"/>
    <cellStyle name="Comma 5 3 2 2 2 2 2 3" xfId="25550"/>
    <cellStyle name="Comma 5 3 2 2 2 2 2 4" xfId="25551"/>
    <cellStyle name="Comma 5 3 2 2 2 2 3" xfId="25552"/>
    <cellStyle name="Comma 5 3 2 2 2 2 3 2" xfId="25553"/>
    <cellStyle name="Comma 5 3 2 2 2 2 3 2 2" xfId="25554"/>
    <cellStyle name="Comma 5 3 2 2 2 2 3 2 3" xfId="55065"/>
    <cellStyle name="Comma 5 3 2 2 2 2 3 3" xfId="25555"/>
    <cellStyle name="Comma 5 3 2 2 2 2 3 4" xfId="25556"/>
    <cellStyle name="Comma 5 3 2 2 2 2 4" xfId="25557"/>
    <cellStyle name="Comma 5 3 2 2 2 2 4 2" xfId="25558"/>
    <cellStyle name="Comma 5 3 2 2 2 2 4 3" xfId="55066"/>
    <cellStyle name="Comma 5 3 2 2 2 2 5" xfId="25559"/>
    <cellStyle name="Comma 5 3 2 2 2 2 6" xfId="25560"/>
    <cellStyle name="Comma 5 3 2 2 2 3" xfId="25561"/>
    <cellStyle name="Comma 5 3 2 2 2 3 2" xfId="25562"/>
    <cellStyle name="Comma 5 3 2 2 2 3 2 2" xfId="25563"/>
    <cellStyle name="Comma 5 3 2 2 2 3 2 3" xfId="55067"/>
    <cellStyle name="Comma 5 3 2 2 2 3 3" xfId="25564"/>
    <cellStyle name="Comma 5 3 2 2 2 3 4" xfId="25565"/>
    <cellStyle name="Comma 5 3 2 2 2 4" xfId="25566"/>
    <cellStyle name="Comma 5 3 2 2 2 4 2" xfId="25567"/>
    <cellStyle name="Comma 5 3 2 2 2 4 2 2" xfId="25568"/>
    <cellStyle name="Comma 5 3 2 2 2 4 2 3" xfId="55068"/>
    <cellStyle name="Comma 5 3 2 2 2 4 3" xfId="25569"/>
    <cellStyle name="Comma 5 3 2 2 2 4 4" xfId="25570"/>
    <cellStyle name="Comma 5 3 2 2 2 5" xfId="25571"/>
    <cellStyle name="Comma 5 3 2 2 2 5 2" xfId="25572"/>
    <cellStyle name="Comma 5 3 2 2 2 5 3" xfId="55069"/>
    <cellStyle name="Comma 5 3 2 2 2 6" xfId="25573"/>
    <cellStyle name="Comma 5 3 2 2 2 7" xfId="25574"/>
    <cellStyle name="Comma 5 3 2 2 3" xfId="25575"/>
    <cellStyle name="Comma 5 3 2 2 3 2" xfId="25576"/>
    <cellStyle name="Comma 5 3 2 2 3 2 2" xfId="25577"/>
    <cellStyle name="Comma 5 3 2 2 3 2 2 2" xfId="25578"/>
    <cellStyle name="Comma 5 3 2 2 3 2 2 3" xfId="55070"/>
    <cellStyle name="Comma 5 3 2 2 3 2 3" xfId="25579"/>
    <cellStyle name="Comma 5 3 2 2 3 2 4" xfId="25580"/>
    <cellStyle name="Comma 5 3 2 2 3 3" xfId="25581"/>
    <cellStyle name="Comma 5 3 2 2 3 3 2" xfId="25582"/>
    <cellStyle name="Comma 5 3 2 2 3 3 2 2" xfId="25583"/>
    <cellStyle name="Comma 5 3 2 2 3 3 2 3" xfId="55071"/>
    <cellStyle name="Comma 5 3 2 2 3 3 3" xfId="25584"/>
    <cellStyle name="Comma 5 3 2 2 3 3 4" xfId="25585"/>
    <cellStyle name="Comma 5 3 2 2 3 4" xfId="25586"/>
    <cellStyle name="Comma 5 3 2 2 3 4 2" xfId="25587"/>
    <cellStyle name="Comma 5 3 2 2 3 4 3" xfId="55072"/>
    <cellStyle name="Comma 5 3 2 2 3 5" xfId="25588"/>
    <cellStyle name="Comma 5 3 2 2 3 6" xfId="25589"/>
    <cellStyle name="Comma 5 3 2 2 4" xfId="25590"/>
    <cellStyle name="Comma 5 3 2 2 4 2" xfId="25591"/>
    <cellStyle name="Comma 5 3 2 2 4 2 2" xfId="25592"/>
    <cellStyle name="Comma 5 3 2 2 4 2 3" xfId="55073"/>
    <cellStyle name="Comma 5 3 2 2 4 3" xfId="25593"/>
    <cellStyle name="Comma 5 3 2 2 4 4" xfId="25594"/>
    <cellStyle name="Comma 5 3 2 2 5" xfId="25595"/>
    <cellStyle name="Comma 5 3 2 2 5 2" xfId="25596"/>
    <cellStyle name="Comma 5 3 2 2 5 2 2" xfId="25597"/>
    <cellStyle name="Comma 5 3 2 2 5 2 3" xfId="55074"/>
    <cellStyle name="Comma 5 3 2 2 5 3" xfId="25598"/>
    <cellStyle name="Comma 5 3 2 2 5 4" xfId="25599"/>
    <cellStyle name="Comma 5 3 2 2 6" xfId="25600"/>
    <cellStyle name="Comma 5 3 2 2 6 2" xfId="25601"/>
    <cellStyle name="Comma 5 3 2 2 6 3" xfId="55075"/>
    <cellStyle name="Comma 5 3 2 2 7" xfId="25602"/>
    <cellStyle name="Comma 5 3 2 2 8" xfId="25603"/>
    <cellStyle name="Comma 5 3 2 3" xfId="25604"/>
    <cellStyle name="Comma 5 3 2 3 2" xfId="25605"/>
    <cellStyle name="Comma 5 3 2 3 2 2" xfId="25606"/>
    <cellStyle name="Comma 5 3 2 3 2 2 2" xfId="25607"/>
    <cellStyle name="Comma 5 3 2 3 2 2 2 2" xfId="25608"/>
    <cellStyle name="Comma 5 3 2 3 2 2 2 3" xfId="55076"/>
    <cellStyle name="Comma 5 3 2 3 2 2 3" xfId="25609"/>
    <cellStyle name="Comma 5 3 2 3 2 2 4" xfId="25610"/>
    <cellStyle name="Comma 5 3 2 3 2 3" xfId="25611"/>
    <cellStyle name="Comma 5 3 2 3 2 3 2" xfId="25612"/>
    <cellStyle name="Comma 5 3 2 3 2 3 2 2" xfId="25613"/>
    <cellStyle name="Comma 5 3 2 3 2 3 2 3" xfId="55077"/>
    <cellStyle name="Comma 5 3 2 3 2 3 3" xfId="25614"/>
    <cellStyle name="Comma 5 3 2 3 2 3 4" xfId="25615"/>
    <cellStyle name="Comma 5 3 2 3 2 4" xfId="25616"/>
    <cellStyle name="Comma 5 3 2 3 2 4 2" xfId="25617"/>
    <cellStyle name="Comma 5 3 2 3 2 4 3" xfId="55078"/>
    <cellStyle name="Comma 5 3 2 3 2 5" xfId="25618"/>
    <cellStyle name="Comma 5 3 2 3 2 6" xfId="25619"/>
    <cellStyle name="Comma 5 3 2 3 3" xfId="25620"/>
    <cellStyle name="Comma 5 3 2 3 3 2" xfId="25621"/>
    <cellStyle name="Comma 5 3 2 3 3 2 2" xfId="25622"/>
    <cellStyle name="Comma 5 3 2 3 3 2 3" xfId="55079"/>
    <cellStyle name="Comma 5 3 2 3 3 3" xfId="25623"/>
    <cellStyle name="Comma 5 3 2 3 3 4" xfId="25624"/>
    <cellStyle name="Comma 5 3 2 3 4" xfId="25625"/>
    <cellStyle name="Comma 5 3 2 3 4 2" xfId="25626"/>
    <cellStyle name="Comma 5 3 2 3 4 2 2" xfId="25627"/>
    <cellStyle name="Comma 5 3 2 3 4 2 3" xfId="55080"/>
    <cellStyle name="Comma 5 3 2 3 4 3" xfId="25628"/>
    <cellStyle name="Comma 5 3 2 3 4 4" xfId="25629"/>
    <cellStyle name="Comma 5 3 2 3 5" xfId="25630"/>
    <cellStyle name="Comma 5 3 2 3 5 2" xfId="25631"/>
    <cellStyle name="Comma 5 3 2 3 5 3" xfId="55081"/>
    <cellStyle name="Comma 5 3 2 3 6" xfId="25632"/>
    <cellStyle name="Comma 5 3 2 3 7" xfId="25633"/>
    <cellStyle name="Comma 5 3 2 4" xfId="25634"/>
    <cellStyle name="Comma 5 3 2 4 2" xfId="25635"/>
    <cellStyle name="Comma 5 3 2 4 2 2" xfId="25636"/>
    <cellStyle name="Comma 5 3 2 4 2 2 2" xfId="25637"/>
    <cellStyle name="Comma 5 3 2 4 2 2 3" xfId="55082"/>
    <cellStyle name="Comma 5 3 2 4 2 3" xfId="25638"/>
    <cellStyle name="Comma 5 3 2 4 2 4" xfId="25639"/>
    <cellStyle name="Comma 5 3 2 4 3" xfId="25640"/>
    <cellStyle name="Comma 5 3 2 4 3 2" xfId="25641"/>
    <cellStyle name="Comma 5 3 2 4 3 2 2" xfId="25642"/>
    <cellStyle name="Comma 5 3 2 4 3 2 3" xfId="55083"/>
    <cellStyle name="Comma 5 3 2 4 3 3" xfId="25643"/>
    <cellStyle name="Comma 5 3 2 4 3 4" xfId="25644"/>
    <cellStyle name="Comma 5 3 2 4 4" xfId="25645"/>
    <cellStyle name="Comma 5 3 2 4 4 2" xfId="25646"/>
    <cellStyle name="Comma 5 3 2 4 4 3" xfId="55084"/>
    <cellStyle name="Comma 5 3 2 4 5" xfId="25647"/>
    <cellStyle name="Comma 5 3 2 4 6" xfId="25648"/>
    <cellStyle name="Comma 5 3 2 5" xfId="25649"/>
    <cellStyle name="Comma 5 3 2 5 2" xfId="25650"/>
    <cellStyle name="Comma 5 3 2 5 2 2" xfId="25651"/>
    <cellStyle name="Comma 5 3 2 5 2 2 2" xfId="25652"/>
    <cellStyle name="Comma 5 3 2 5 2 2 3" xfId="55085"/>
    <cellStyle name="Comma 5 3 2 5 2 3" xfId="25653"/>
    <cellStyle name="Comma 5 3 2 5 2 4" xfId="25654"/>
    <cellStyle name="Comma 5 3 2 5 3" xfId="25655"/>
    <cellStyle name="Comma 5 3 2 5 3 2" xfId="25656"/>
    <cellStyle name="Comma 5 3 2 5 3 3" xfId="55086"/>
    <cellStyle name="Comma 5 3 2 5 4" xfId="25657"/>
    <cellStyle name="Comma 5 3 2 5 5" xfId="25658"/>
    <cellStyle name="Comma 5 3 2 6" xfId="25659"/>
    <cellStyle name="Comma 5 3 2 6 2" xfId="25660"/>
    <cellStyle name="Comma 5 3 2 6 2 2" xfId="25661"/>
    <cellStyle name="Comma 5 3 2 6 2 3" xfId="55087"/>
    <cellStyle name="Comma 5 3 2 6 3" xfId="25662"/>
    <cellStyle name="Comma 5 3 2 6 4" xfId="25663"/>
    <cellStyle name="Comma 5 3 2 7" xfId="25664"/>
    <cellStyle name="Comma 5 3 2 7 2" xfId="25665"/>
    <cellStyle name="Comma 5 3 2 7 2 2" xfId="25666"/>
    <cellStyle name="Comma 5 3 2 7 2 3" xfId="55088"/>
    <cellStyle name="Comma 5 3 2 7 3" xfId="25667"/>
    <cellStyle name="Comma 5 3 2 7 4" xfId="25668"/>
    <cellStyle name="Comma 5 3 2 8" xfId="25669"/>
    <cellStyle name="Comma 5 3 2 8 2" xfId="25670"/>
    <cellStyle name="Comma 5 3 2 8 3" xfId="55089"/>
    <cellStyle name="Comma 5 3 2 9" xfId="25671"/>
    <cellStyle name="Comma 5 3 3" xfId="25672"/>
    <cellStyle name="Comma 5 3 3 2" xfId="25673"/>
    <cellStyle name="Comma 5 3 3 2 2" xfId="25674"/>
    <cellStyle name="Comma 5 3 3 2 2 2" xfId="25675"/>
    <cellStyle name="Comma 5 3 3 2 2 2 2" xfId="25676"/>
    <cellStyle name="Comma 5 3 3 2 2 2 2 2" xfId="25677"/>
    <cellStyle name="Comma 5 3 3 2 2 2 2 3" xfId="55090"/>
    <cellStyle name="Comma 5 3 3 2 2 2 3" xfId="25678"/>
    <cellStyle name="Comma 5 3 3 2 2 2 4" xfId="25679"/>
    <cellStyle name="Comma 5 3 3 2 2 3" xfId="25680"/>
    <cellStyle name="Comma 5 3 3 2 2 3 2" xfId="25681"/>
    <cellStyle name="Comma 5 3 3 2 2 3 2 2" xfId="25682"/>
    <cellStyle name="Comma 5 3 3 2 2 3 2 3" xfId="55091"/>
    <cellStyle name="Comma 5 3 3 2 2 3 3" xfId="25683"/>
    <cellStyle name="Comma 5 3 3 2 2 3 4" xfId="25684"/>
    <cellStyle name="Comma 5 3 3 2 2 4" xfId="25685"/>
    <cellStyle name="Comma 5 3 3 2 2 4 2" xfId="25686"/>
    <cellStyle name="Comma 5 3 3 2 2 4 3" xfId="55092"/>
    <cellStyle name="Comma 5 3 3 2 2 5" xfId="25687"/>
    <cellStyle name="Comma 5 3 3 2 2 6" xfId="25688"/>
    <cellStyle name="Comma 5 3 3 2 3" xfId="25689"/>
    <cellStyle name="Comma 5 3 3 2 3 2" xfId="25690"/>
    <cellStyle name="Comma 5 3 3 2 3 2 2" xfId="25691"/>
    <cellStyle name="Comma 5 3 3 2 3 2 3" xfId="55093"/>
    <cellStyle name="Comma 5 3 3 2 3 3" xfId="25692"/>
    <cellStyle name="Comma 5 3 3 2 3 4" xfId="25693"/>
    <cellStyle name="Comma 5 3 3 2 4" xfId="25694"/>
    <cellStyle name="Comma 5 3 3 2 4 2" xfId="25695"/>
    <cellStyle name="Comma 5 3 3 2 4 2 2" xfId="25696"/>
    <cellStyle name="Comma 5 3 3 2 4 2 3" xfId="55094"/>
    <cellStyle name="Comma 5 3 3 2 4 3" xfId="25697"/>
    <cellStyle name="Comma 5 3 3 2 4 4" xfId="25698"/>
    <cellStyle name="Comma 5 3 3 2 5" xfId="25699"/>
    <cellStyle name="Comma 5 3 3 2 5 2" xfId="25700"/>
    <cellStyle name="Comma 5 3 3 2 5 3" xfId="55095"/>
    <cellStyle name="Comma 5 3 3 2 6" xfId="25701"/>
    <cellStyle name="Comma 5 3 3 2 7" xfId="25702"/>
    <cellStyle name="Comma 5 3 3 3" xfId="25703"/>
    <cellStyle name="Comma 5 3 3 3 2" xfId="25704"/>
    <cellStyle name="Comma 5 3 3 3 2 2" xfId="25705"/>
    <cellStyle name="Comma 5 3 3 3 2 2 2" xfId="25706"/>
    <cellStyle name="Comma 5 3 3 3 2 2 3" xfId="55096"/>
    <cellStyle name="Comma 5 3 3 3 2 3" xfId="25707"/>
    <cellStyle name="Comma 5 3 3 3 2 4" xfId="25708"/>
    <cellStyle name="Comma 5 3 3 3 3" xfId="25709"/>
    <cellStyle name="Comma 5 3 3 3 3 2" xfId="25710"/>
    <cellStyle name="Comma 5 3 3 3 3 2 2" xfId="25711"/>
    <cellStyle name="Comma 5 3 3 3 3 2 3" xfId="55097"/>
    <cellStyle name="Comma 5 3 3 3 3 3" xfId="25712"/>
    <cellStyle name="Comma 5 3 3 3 3 4" xfId="25713"/>
    <cellStyle name="Comma 5 3 3 3 4" xfId="25714"/>
    <cellStyle name="Comma 5 3 3 3 4 2" xfId="25715"/>
    <cellStyle name="Comma 5 3 3 3 4 3" xfId="55098"/>
    <cellStyle name="Comma 5 3 3 3 5" xfId="25716"/>
    <cellStyle name="Comma 5 3 3 3 6" xfId="25717"/>
    <cellStyle name="Comma 5 3 3 4" xfId="25718"/>
    <cellStyle name="Comma 5 3 3 4 2" xfId="25719"/>
    <cellStyle name="Comma 5 3 3 4 2 2" xfId="25720"/>
    <cellStyle name="Comma 5 3 3 4 2 3" xfId="55099"/>
    <cellStyle name="Comma 5 3 3 4 3" xfId="25721"/>
    <cellStyle name="Comma 5 3 3 4 4" xfId="25722"/>
    <cellStyle name="Comma 5 3 3 5" xfId="25723"/>
    <cellStyle name="Comma 5 3 3 5 2" xfId="25724"/>
    <cellStyle name="Comma 5 3 3 5 2 2" xfId="25725"/>
    <cellStyle name="Comma 5 3 3 5 2 3" xfId="55100"/>
    <cellStyle name="Comma 5 3 3 5 3" xfId="25726"/>
    <cellStyle name="Comma 5 3 3 5 4" xfId="25727"/>
    <cellStyle name="Comma 5 3 3 6" xfId="25728"/>
    <cellStyle name="Comma 5 3 3 6 2" xfId="25729"/>
    <cellStyle name="Comma 5 3 3 6 3" xfId="55101"/>
    <cellStyle name="Comma 5 3 3 7" xfId="25730"/>
    <cellStyle name="Comma 5 3 3 8" xfId="25731"/>
    <cellStyle name="Comma 5 3 4" xfId="25732"/>
    <cellStyle name="Comma 5 3 4 2" xfId="25733"/>
    <cellStyle name="Comma 5 3 4 2 2" xfId="25734"/>
    <cellStyle name="Comma 5 3 4 2 2 2" xfId="25735"/>
    <cellStyle name="Comma 5 3 4 2 2 2 2" xfId="25736"/>
    <cellStyle name="Comma 5 3 4 2 2 2 3" xfId="55102"/>
    <cellStyle name="Comma 5 3 4 2 2 3" xfId="25737"/>
    <cellStyle name="Comma 5 3 4 2 2 4" xfId="25738"/>
    <cellStyle name="Comma 5 3 4 2 3" xfId="25739"/>
    <cellStyle name="Comma 5 3 4 2 3 2" xfId="25740"/>
    <cellStyle name="Comma 5 3 4 2 3 2 2" xfId="25741"/>
    <cellStyle name="Comma 5 3 4 2 3 2 3" xfId="55103"/>
    <cellStyle name="Comma 5 3 4 2 3 3" xfId="25742"/>
    <cellStyle name="Comma 5 3 4 2 3 4" xfId="25743"/>
    <cellStyle name="Comma 5 3 4 2 4" xfId="25744"/>
    <cellStyle name="Comma 5 3 4 2 4 2" xfId="25745"/>
    <cellStyle name="Comma 5 3 4 2 4 3" xfId="55104"/>
    <cellStyle name="Comma 5 3 4 2 5" xfId="25746"/>
    <cellStyle name="Comma 5 3 4 2 6" xfId="25747"/>
    <cellStyle name="Comma 5 3 4 3" xfId="25748"/>
    <cellStyle name="Comma 5 3 4 3 2" xfId="25749"/>
    <cellStyle name="Comma 5 3 4 3 2 2" xfId="25750"/>
    <cellStyle name="Comma 5 3 4 3 2 3" xfId="55105"/>
    <cellStyle name="Comma 5 3 4 3 3" xfId="25751"/>
    <cellStyle name="Comma 5 3 4 3 4" xfId="25752"/>
    <cellStyle name="Comma 5 3 4 4" xfId="25753"/>
    <cellStyle name="Comma 5 3 4 4 2" xfId="25754"/>
    <cellStyle name="Comma 5 3 4 4 2 2" xfId="25755"/>
    <cellStyle name="Comma 5 3 4 4 2 3" xfId="55106"/>
    <cellStyle name="Comma 5 3 4 4 3" xfId="25756"/>
    <cellStyle name="Comma 5 3 4 4 4" xfId="25757"/>
    <cellStyle name="Comma 5 3 4 5" xfId="25758"/>
    <cellStyle name="Comma 5 3 4 5 2" xfId="25759"/>
    <cellStyle name="Comma 5 3 4 5 3" xfId="55107"/>
    <cellStyle name="Comma 5 3 4 6" xfId="25760"/>
    <cellStyle name="Comma 5 3 4 7" xfId="25761"/>
    <cellStyle name="Comma 5 3 5" xfId="25762"/>
    <cellStyle name="Comma 5 3 5 2" xfId="25763"/>
    <cellStyle name="Comma 5 3 5 2 2" xfId="25764"/>
    <cellStyle name="Comma 5 3 5 2 2 2" xfId="25765"/>
    <cellStyle name="Comma 5 3 5 2 2 3" xfId="55108"/>
    <cellStyle name="Comma 5 3 5 2 3" xfId="25766"/>
    <cellStyle name="Comma 5 3 5 2 4" xfId="25767"/>
    <cellStyle name="Comma 5 3 5 3" xfId="25768"/>
    <cellStyle name="Comma 5 3 5 3 2" xfId="25769"/>
    <cellStyle name="Comma 5 3 5 3 2 2" xfId="25770"/>
    <cellStyle name="Comma 5 3 5 3 2 3" xfId="55109"/>
    <cellStyle name="Comma 5 3 5 3 3" xfId="25771"/>
    <cellStyle name="Comma 5 3 5 3 4" xfId="25772"/>
    <cellStyle name="Comma 5 3 5 4" xfId="25773"/>
    <cellStyle name="Comma 5 3 5 4 2" xfId="25774"/>
    <cellStyle name="Comma 5 3 5 4 3" xfId="55110"/>
    <cellStyle name="Comma 5 3 5 5" xfId="25775"/>
    <cellStyle name="Comma 5 3 5 6" xfId="25776"/>
    <cellStyle name="Comma 5 3 6" xfId="25777"/>
    <cellStyle name="Comma 5 3 6 2" xfId="25778"/>
    <cellStyle name="Comma 5 3 6 2 2" xfId="25779"/>
    <cellStyle name="Comma 5 3 6 2 2 2" xfId="25780"/>
    <cellStyle name="Comma 5 3 6 2 2 3" xfId="55111"/>
    <cellStyle name="Comma 5 3 6 2 3" xfId="25781"/>
    <cellStyle name="Comma 5 3 6 2 4" xfId="25782"/>
    <cellStyle name="Comma 5 3 6 3" xfId="25783"/>
    <cellStyle name="Comma 5 3 6 3 2" xfId="25784"/>
    <cellStyle name="Comma 5 3 6 3 3" xfId="55112"/>
    <cellStyle name="Comma 5 3 6 4" xfId="25785"/>
    <cellStyle name="Comma 5 3 6 5" xfId="25786"/>
    <cellStyle name="Comma 5 3 7" xfId="25787"/>
    <cellStyle name="Comma 5 3 7 2" xfId="25788"/>
    <cellStyle name="Comma 5 3 7 2 2" xfId="25789"/>
    <cellStyle name="Comma 5 3 7 2 3" xfId="55113"/>
    <cellStyle name="Comma 5 3 7 3" xfId="25790"/>
    <cellStyle name="Comma 5 3 7 4" xfId="25791"/>
    <cellStyle name="Comma 5 3 8" xfId="25792"/>
    <cellStyle name="Comma 5 3 8 2" xfId="25793"/>
    <cellStyle name="Comma 5 3 8 2 2" xfId="25794"/>
    <cellStyle name="Comma 5 3 8 2 3" xfId="55114"/>
    <cellStyle name="Comma 5 3 8 3" xfId="25795"/>
    <cellStyle name="Comma 5 3 8 4" xfId="25796"/>
    <cellStyle name="Comma 5 3 9" xfId="25797"/>
    <cellStyle name="Comma 5 3 9 2" xfId="25798"/>
    <cellStyle name="Comma 5 3 9 3" xfId="55115"/>
    <cellStyle name="Comma 5 4" xfId="25799"/>
    <cellStyle name="Comma 5 4 10" xfId="25800"/>
    <cellStyle name="Comma 5 4 2" xfId="25801"/>
    <cellStyle name="Comma 5 4 2 2" xfId="25802"/>
    <cellStyle name="Comma 5 4 2 2 2" xfId="25803"/>
    <cellStyle name="Comma 5 4 2 2 2 2" xfId="25804"/>
    <cellStyle name="Comma 5 4 2 2 2 2 2" xfId="25805"/>
    <cellStyle name="Comma 5 4 2 2 2 2 2 2" xfId="25806"/>
    <cellStyle name="Comma 5 4 2 2 2 2 2 3" xfId="55116"/>
    <cellStyle name="Comma 5 4 2 2 2 2 3" xfId="25807"/>
    <cellStyle name="Comma 5 4 2 2 2 2 4" xfId="25808"/>
    <cellStyle name="Comma 5 4 2 2 2 3" xfId="25809"/>
    <cellStyle name="Comma 5 4 2 2 2 3 2" xfId="25810"/>
    <cellStyle name="Comma 5 4 2 2 2 3 2 2" xfId="25811"/>
    <cellStyle name="Comma 5 4 2 2 2 3 2 3" xfId="55117"/>
    <cellStyle name="Comma 5 4 2 2 2 3 3" xfId="25812"/>
    <cellStyle name="Comma 5 4 2 2 2 3 4" xfId="25813"/>
    <cellStyle name="Comma 5 4 2 2 2 4" xfId="25814"/>
    <cellStyle name="Comma 5 4 2 2 2 4 2" xfId="25815"/>
    <cellStyle name="Comma 5 4 2 2 2 4 3" xfId="55118"/>
    <cellStyle name="Comma 5 4 2 2 2 5" xfId="25816"/>
    <cellStyle name="Comma 5 4 2 2 2 6" xfId="25817"/>
    <cellStyle name="Comma 5 4 2 2 3" xfId="25818"/>
    <cellStyle name="Comma 5 4 2 2 3 2" xfId="25819"/>
    <cellStyle name="Comma 5 4 2 2 3 2 2" xfId="25820"/>
    <cellStyle name="Comma 5 4 2 2 3 2 3" xfId="55119"/>
    <cellStyle name="Comma 5 4 2 2 3 3" xfId="25821"/>
    <cellStyle name="Comma 5 4 2 2 3 4" xfId="25822"/>
    <cellStyle name="Comma 5 4 2 2 4" xfId="25823"/>
    <cellStyle name="Comma 5 4 2 2 4 2" xfId="25824"/>
    <cellStyle name="Comma 5 4 2 2 4 2 2" xfId="25825"/>
    <cellStyle name="Comma 5 4 2 2 4 2 3" xfId="55120"/>
    <cellStyle name="Comma 5 4 2 2 4 3" xfId="25826"/>
    <cellStyle name="Comma 5 4 2 2 4 4" xfId="25827"/>
    <cellStyle name="Comma 5 4 2 2 5" xfId="25828"/>
    <cellStyle name="Comma 5 4 2 2 5 2" xfId="25829"/>
    <cellStyle name="Comma 5 4 2 2 5 3" xfId="55121"/>
    <cellStyle name="Comma 5 4 2 2 6" xfId="25830"/>
    <cellStyle name="Comma 5 4 2 2 7" xfId="25831"/>
    <cellStyle name="Comma 5 4 2 3" xfId="25832"/>
    <cellStyle name="Comma 5 4 2 3 2" xfId="25833"/>
    <cellStyle name="Comma 5 4 2 3 2 2" xfId="25834"/>
    <cellStyle name="Comma 5 4 2 3 2 2 2" xfId="25835"/>
    <cellStyle name="Comma 5 4 2 3 2 2 3" xfId="55122"/>
    <cellStyle name="Comma 5 4 2 3 2 3" xfId="25836"/>
    <cellStyle name="Comma 5 4 2 3 2 4" xfId="25837"/>
    <cellStyle name="Comma 5 4 2 3 3" xfId="25838"/>
    <cellStyle name="Comma 5 4 2 3 3 2" xfId="25839"/>
    <cellStyle name="Comma 5 4 2 3 3 2 2" xfId="25840"/>
    <cellStyle name="Comma 5 4 2 3 3 2 3" xfId="55123"/>
    <cellStyle name="Comma 5 4 2 3 3 3" xfId="25841"/>
    <cellStyle name="Comma 5 4 2 3 3 4" xfId="25842"/>
    <cellStyle name="Comma 5 4 2 3 4" xfId="25843"/>
    <cellStyle name="Comma 5 4 2 3 4 2" xfId="25844"/>
    <cellStyle name="Comma 5 4 2 3 4 3" xfId="55124"/>
    <cellStyle name="Comma 5 4 2 3 5" xfId="25845"/>
    <cellStyle name="Comma 5 4 2 3 6" xfId="25846"/>
    <cellStyle name="Comma 5 4 2 4" xfId="25847"/>
    <cellStyle name="Comma 5 4 2 4 2" xfId="25848"/>
    <cellStyle name="Comma 5 4 2 4 2 2" xfId="25849"/>
    <cellStyle name="Comma 5 4 2 4 2 3" xfId="55125"/>
    <cellStyle name="Comma 5 4 2 4 3" xfId="25850"/>
    <cellStyle name="Comma 5 4 2 4 4" xfId="25851"/>
    <cellStyle name="Comma 5 4 2 5" xfId="25852"/>
    <cellStyle name="Comma 5 4 2 5 2" xfId="25853"/>
    <cellStyle name="Comma 5 4 2 5 2 2" xfId="25854"/>
    <cellStyle name="Comma 5 4 2 5 2 3" xfId="55126"/>
    <cellStyle name="Comma 5 4 2 5 3" xfId="25855"/>
    <cellStyle name="Comma 5 4 2 5 4" xfId="25856"/>
    <cellStyle name="Comma 5 4 2 6" xfId="25857"/>
    <cellStyle name="Comma 5 4 2 6 2" xfId="25858"/>
    <cellStyle name="Comma 5 4 2 6 3" xfId="55127"/>
    <cellStyle name="Comma 5 4 2 7" xfId="25859"/>
    <cellStyle name="Comma 5 4 2 8" xfId="25860"/>
    <cellStyle name="Comma 5 4 3" xfId="25861"/>
    <cellStyle name="Comma 5 4 3 2" xfId="25862"/>
    <cellStyle name="Comma 5 4 3 2 2" xfId="25863"/>
    <cellStyle name="Comma 5 4 3 2 2 2" xfId="25864"/>
    <cellStyle name="Comma 5 4 3 2 2 2 2" xfId="25865"/>
    <cellStyle name="Comma 5 4 3 2 2 2 3" xfId="55128"/>
    <cellStyle name="Comma 5 4 3 2 2 3" xfId="25866"/>
    <cellStyle name="Comma 5 4 3 2 2 4" xfId="25867"/>
    <cellStyle name="Comma 5 4 3 2 3" xfId="25868"/>
    <cellStyle name="Comma 5 4 3 2 3 2" xfId="25869"/>
    <cellStyle name="Comma 5 4 3 2 3 2 2" xfId="25870"/>
    <cellStyle name="Comma 5 4 3 2 3 2 3" xfId="55129"/>
    <cellStyle name="Comma 5 4 3 2 3 3" xfId="25871"/>
    <cellStyle name="Comma 5 4 3 2 3 4" xfId="25872"/>
    <cellStyle name="Comma 5 4 3 2 4" xfId="25873"/>
    <cellStyle name="Comma 5 4 3 2 4 2" xfId="25874"/>
    <cellStyle name="Comma 5 4 3 2 4 3" xfId="55130"/>
    <cellStyle name="Comma 5 4 3 2 5" xfId="25875"/>
    <cellStyle name="Comma 5 4 3 2 6" xfId="25876"/>
    <cellStyle name="Comma 5 4 3 3" xfId="25877"/>
    <cellStyle name="Comma 5 4 3 3 2" xfId="25878"/>
    <cellStyle name="Comma 5 4 3 3 2 2" xfId="25879"/>
    <cellStyle name="Comma 5 4 3 3 2 3" xfId="55131"/>
    <cellStyle name="Comma 5 4 3 3 3" xfId="25880"/>
    <cellStyle name="Comma 5 4 3 3 4" xfId="25881"/>
    <cellStyle name="Comma 5 4 3 4" xfId="25882"/>
    <cellStyle name="Comma 5 4 3 4 2" xfId="25883"/>
    <cellStyle name="Comma 5 4 3 4 2 2" xfId="25884"/>
    <cellStyle name="Comma 5 4 3 4 2 3" xfId="55132"/>
    <cellStyle name="Comma 5 4 3 4 3" xfId="25885"/>
    <cellStyle name="Comma 5 4 3 4 4" xfId="25886"/>
    <cellStyle name="Comma 5 4 3 5" xfId="25887"/>
    <cellStyle name="Comma 5 4 3 5 2" xfId="25888"/>
    <cellStyle name="Comma 5 4 3 5 3" xfId="55133"/>
    <cellStyle name="Comma 5 4 3 6" xfId="25889"/>
    <cellStyle name="Comma 5 4 3 7" xfId="25890"/>
    <cellStyle name="Comma 5 4 4" xfId="25891"/>
    <cellStyle name="Comma 5 4 4 2" xfId="25892"/>
    <cellStyle name="Comma 5 4 4 2 2" xfId="25893"/>
    <cellStyle name="Comma 5 4 4 2 2 2" xfId="25894"/>
    <cellStyle name="Comma 5 4 4 2 2 3" xfId="55134"/>
    <cellStyle name="Comma 5 4 4 2 3" xfId="25895"/>
    <cellStyle name="Comma 5 4 4 2 4" xfId="25896"/>
    <cellStyle name="Comma 5 4 4 3" xfId="25897"/>
    <cellStyle name="Comma 5 4 4 3 2" xfId="25898"/>
    <cellStyle name="Comma 5 4 4 3 2 2" xfId="25899"/>
    <cellStyle name="Comma 5 4 4 3 2 3" xfId="55135"/>
    <cellStyle name="Comma 5 4 4 3 3" xfId="25900"/>
    <cellStyle name="Comma 5 4 4 3 4" xfId="25901"/>
    <cellStyle name="Comma 5 4 4 4" xfId="25902"/>
    <cellStyle name="Comma 5 4 4 4 2" xfId="25903"/>
    <cellStyle name="Comma 5 4 4 4 3" xfId="55136"/>
    <cellStyle name="Comma 5 4 4 5" xfId="25904"/>
    <cellStyle name="Comma 5 4 4 6" xfId="25905"/>
    <cellStyle name="Comma 5 4 5" xfId="25906"/>
    <cellStyle name="Comma 5 4 5 2" xfId="25907"/>
    <cellStyle name="Comma 5 4 5 2 2" xfId="25908"/>
    <cellStyle name="Comma 5 4 5 2 2 2" xfId="25909"/>
    <cellStyle name="Comma 5 4 5 2 2 3" xfId="55137"/>
    <cellStyle name="Comma 5 4 5 2 3" xfId="25910"/>
    <cellStyle name="Comma 5 4 5 2 4" xfId="25911"/>
    <cellStyle name="Comma 5 4 5 3" xfId="25912"/>
    <cellStyle name="Comma 5 4 5 3 2" xfId="25913"/>
    <cellStyle name="Comma 5 4 5 3 3" xfId="55138"/>
    <cellStyle name="Comma 5 4 5 4" xfId="25914"/>
    <cellStyle name="Comma 5 4 5 5" xfId="25915"/>
    <cellStyle name="Comma 5 4 6" xfId="25916"/>
    <cellStyle name="Comma 5 4 6 2" xfId="25917"/>
    <cellStyle name="Comma 5 4 6 2 2" xfId="25918"/>
    <cellStyle name="Comma 5 4 6 2 3" xfId="55139"/>
    <cellStyle name="Comma 5 4 6 3" xfId="25919"/>
    <cellStyle name="Comma 5 4 6 4" xfId="25920"/>
    <cellStyle name="Comma 5 4 7" xfId="25921"/>
    <cellStyle name="Comma 5 4 7 2" xfId="25922"/>
    <cellStyle name="Comma 5 4 7 2 2" xfId="25923"/>
    <cellStyle name="Comma 5 4 7 2 3" xfId="55140"/>
    <cellStyle name="Comma 5 4 7 3" xfId="25924"/>
    <cellStyle name="Comma 5 4 7 4" xfId="25925"/>
    <cellStyle name="Comma 5 4 8" xfId="25926"/>
    <cellStyle name="Comma 5 4 8 2" xfId="25927"/>
    <cellStyle name="Comma 5 4 8 3" xfId="55141"/>
    <cellStyle name="Comma 5 4 9" xfId="25928"/>
    <cellStyle name="Comma 5 5" xfId="25929"/>
    <cellStyle name="Comma 5 5 10" xfId="25930"/>
    <cellStyle name="Comma 5 5 2" xfId="25931"/>
    <cellStyle name="Comma 5 5 2 2" xfId="25932"/>
    <cellStyle name="Comma 5 5 2 2 2" xfId="25933"/>
    <cellStyle name="Comma 5 5 2 2 2 2" xfId="25934"/>
    <cellStyle name="Comma 5 5 2 2 2 2 2" xfId="25935"/>
    <cellStyle name="Comma 5 5 2 2 2 2 2 2" xfId="25936"/>
    <cellStyle name="Comma 5 5 2 2 2 2 2 3" xfId="55142"/>
    <cellStyle name="Comma 5 5 2 2 2 2 3" xfId="25937"/>
    <cellStyle name="Comma 5 5 2 2 2 2 4" xfId="25938"/>
    <cellStyle name="Comma 5 5 2 2 2 3" xfId="25939"/>
    <cellStyle name="Comma 5 5 2 2 2 3 2" xfId="25940"/>
    <cellStyle name="Comma 5 5 2 2 2 3 2 2" xfId="25941"/>
    <cellStyle name="Comma 5 5 2 2 2 3 2 3" xfId="55143"/>
    <cellStyle name="Comma 5 5 2 2 2 3 3" xfId="25942"/>
    <cellStyle name="Comma 5 5 2 2 2 3 4" xfId="25943"/>
    <cellStyle name="Comma 5 5 2 2 2 4" xfId="25944"/>
    <cellStyle name="Comma 5 5 2 2 2 4 2" xfId="25945"/>
    <cellStyle name="Comma 5 5 2 2 2 4 3" xfId="55144"/>
    <cellStyle name="Comma 5 5 2 2 2 5" xfId="25946"/>
    <cellStyle name="Comma 5 5 2 2 2 6" xfId="25947"/>
    <cellStyle name="Comma 5 5 2 2 3" xfId="25948"/>
    <cellStyle name="Comma 5 5 2 2 3 2" xfId="25949"/>
    <cellStyle name="Comma 5 5 2 2 3 2 2" xfId="25950"/>
    <cellStyle name="Comma 5 5 2 2 3 2 3" xfId="55145"/>
    <cellStyle name="Comma 5 5 2 2 3 3" xfId="25951"/>
    <cellStyle name="Comma 5 5 2 2 3 4" xfId="25952"/>
    <cellStyle name="Comma 5 5 2 2 4" xfId="25953"/>
    <cellStyle name="Comma 5 5 2 2 4 2" xfId="25954"/>
    <cellStyle name="Comma 5 5 2 2 4 2 2" xfId="25955"/>
    <cellStyle name="Comma 5 5 2 2 4 2 3" xfId="55146"/>
    <cellStyle name="Comma 5 5 2 2 4 3" xfId="25956"/>
    <cellStyle name="Comma 5 5 2 2 4 4" xfId="25957"/>
    <cellStyle name="Comma 5 5 2 2 5" xfId="25958"/>
    <cellStyle name="Comma 5 5 2 2 5 2" xfId="25959"/>
    <cellStyle name="Comma 5 5 2 2 5 3" xfId="55147"/>
    <cellStyle name="Comma 5 5 2 2 6" xfId="25960"/>
    <cellStyle name="Comma 5 5 2 2 7" xfId="25961"/>
    <cellStyle name="Comma 5 5 2 3" xfId="25962"/>
    <cellStyle name="Comma 5 5 2 3 2" xfId="25963"/>
    <cellStyle name="Comma 5 5 2 3 2 2" xfId="25964"/>
    <cellStyle name="Comma 5 5 2 3 2 2 2" xfId="25965"/>
    <cellStyle name="Comma 5 5 2 3 2 2 3" xfId="55148"/>
    <cellStyle name="Comma 5 5 2 3 2 3" xfId="25966"/>
    <cellStyle name="Comma 5 5 2 3 2 4" xfId="25967"/>
    <cellStyle name="Comma 5 5 2 3 3" xfId="25968"/>
    <cellStyle name="Comma 5 5 2 3 3 2" xfId="25969"/>
    <cellStyle name="Comma 5 5 2 3 3 2 2" xfId="25970"/>
    <cellStyle name="Comma 5 5 2 3 3 2 3" xfId="55149"/>
    <cellStyle name="Comma 5 5 2 3 3 3" xfId="25971"/>
    <cellStyle name="Comma 5 5 2 3 3 4" xfId="25972"/>
    <cellStyle name="Comma 5 5 2 3 4" xfId="25973"/>
    <cellStyle name="Comma 5 5 2 3 4 2" xfId="25974"/>
    <cellStyle name="Comma 5 5 2 3 4 3" xfId="55150"/>
    <cellStyle name="Comma 5 5 2 3 5" xfId="25975"/>
    <cellStyle name="Comma 5 5 2 3 6" xfId="25976"/>
    <cellStyle name="Comma 5 5 2 4" xfId="25977"/>
    <cellStyle name="Comma 5 5 2 4 2" xfId="25978"/>
    <cellStyle name="Comma 5 5 2 4 2 2" xfId="25979"/>
    <cellStyle name="Comma 5 5 2 4 2 3" xfId="55151"/>
    <cellStyle name="Comma 5 5 2 4 3" xfId="25980"/>
    <cellStyle name="Comma 5 5 2 4 4" xfId="25981"/>
    <cellStyle name="Comma 5 5 2 5" xfId="25982"/>
    <cellStyle name="Comma 5 5 2 5 2" xfId="25983"/>
    <cellStyle name="Comma 5 5 2 5 2 2" xfId="25984"/>
    <cellStyle name="Comma 5 5 2 5 2 3" xfId="55152"/>
    <cellStyle name="Comma 5 5 2 5 3" xfId="25985"/>
    <cellStyle name="Comma 5 5 2 5 4" xfId="25986"/>
    <cellStyle name="Comma 5 5 2 6" xfId="25987"/>
    <cellStyle name="Comma 5 5 2 6 2" xfId="25988"/>
    <cellStyle name="Comma 5 5 2 6 3" xfId="55153"/>
    <cellStyle name="Comma 5 5 2 7" xfId="25989"/>
    <cellStyle name="Comma 5 5 2 8" xfId="25990"/>
    <cellStyle name="Comma 5 5 3" xfId="25991"/>
    <cellStyle name="Comma 5 5 3 2" xfId="25992"/>
    <cellStyle name="Comma 5 5 3 2 2" xfId="25993"/>
    <cellStyle name="Comma 5 5 3 2 2 2" xfId="25994"/>
    <cellStyle name="Comma 5 5 3 2 2 2 2" xfId="25995"/>
    <cellStyle name="Comma 5 5 3 2 2 2 3" xfId="55154"/>
    <cellStyle name="Comma 5 5 3 2 2 3" xfId="25996"/>
    <cellStyle name="Comma 5 5 3 2 2 4" xfId="25997"/>
    <cellStyle name="Comma 5 5 3 2 3" xfId="25998"/>
    <cellStyle name="Comma 5 5 3 2 3 2" xfId="25999"/>
    <cellStyle name="Comma 5 5 3 2 3 2 2" xfId="26000"/>
    <cellStyle name="Comma 5 5 3 2 3 2 3" xfId="55155"/>
    <cellStyle name="Comma 5 5 3 2 3 3" xfId="26001"/>
    <cellStyle name="Comma 5 5 3 2 3 4" xfId="26002"/>
    <cellStyle name="Comma 5 5 3 2 4" xfId="26003"/>
    <cellStyle name="Comma 5 5 3 2 4 2" xfId="26004"/>
    <cellStyle name="Comma 5 5 3 2 4 3" xfId="55156"/>
    <cellStyle name="Comma 5 5 3 2 5" xfId="26005"/>
    <cellStyle name="Comma 5 5 3 2 6" xfId="26006"/>
    <cellStyle name="Comma 5 5 3 3" xfId="26007"/>
    <cellStyle name="Comma 5 5 3 3 2" xfId="26008"/>
    <cellStyle name="Comma 5 5 3 3 2 2" xfId="26009"/>
    <cellStyle name="Comma 5 5 3 3 2 3" xfId="55157"/>
    <cellStyle name="Comma 5 5 3 3 3" xfId="26010"/>
    <cellStyle name="Comma 5 5 3 3 4" xfId="26011"/>
    <cellStyle name="Comma 5 5 3 4" xfId="26012"/>
    <cellStyle name="Comma 5 5 3 4 2" xfId="26013"/>
    <cellStyle name="Comma 5 5 3 4 2 2" xfId="26014"/>
    <cellStyle name="Comma 5 5 3 4 2 3" xfId="55158"/>
    <cellStyle name="Comma 5 5 3 4 3" xfId="26015"/>
    <cellStyle name="Comma 5 5 3 4 4" xfId="26016"/>
    <cellStyle name="Comma 5 5 3 5" xfId="26017"/>
    <cellStyle name="Comma 5 5 3 5 2" xfId="26018"/>
    <cellStyle name="Comma 5 5 3 5 3" xfId="55159"/>
    <cellStyle name="Comma 5 5 3 6" xfId="26019"/>
    <cellStyle name="Comma 5 5 3 7" xfId="26020"/>
    <cellStyle name="Comma 5 5 4" xfId="26021"/>
    <cellStyle name="Comma 5 5 4 2" xfId="26022"/>
    <cellStyle name="Comma 5 5 4 2 2" xfId="26023"/>
    <cellStyle name="Comma 5 5 4 2 2 2" xfId="26024"/>
    <cellStyle name="Comma 5 5 4 2 2 3" xfId="55160"/>
    <cellStyle name="Comma 5 5 4 2 3" xfId="26025"/>
    <cellStyle name="Comma 5 5 4 2 4" xfId="26026"/>
    <cellStyle name="Comma 5 5 4 3" xfId="26027"/>
    <cellStyle name="Comma 5 5 4 3 2" xfId="26028"/>
    <cellStyle name="Comma 5 5 4 3 2 2" xfId="26029"/>
    <cellStyle name="Comma 5 5 4 3 2 3" xfId="55161"/>
    <cellStyle name="Comma 5 5 4 3 3" xfId="26030"/>
    <cellStyle name="Comma 5 5 4 3 4" xfId="26031"/>
    <cellStyle name="Comma 5 5 4 4" xfId="26032"/>
    <cellStyle name="Comma 5 5 4 4 2" xfId="26033"/>
    <cellStyle name="Comma 5 5 4 4 3" xfId="55162"/>
    <cellStyle name="Comma 5 5 4 5" xfId="26034"/>
    <cellStyle name="Comma 5 5 4 6" xfId="26035"/>
    <cellStyle name="Comma 5 5 5" xfId="26036"/>
    <cellStyle name="Comma 5 5 5 2" xfId="26037"/>
    <cellStyle name="Comma 5 5 5 2 2" xfId="26038"/>
    <cellStyle name="Comma 5 5 5 2 2 2" xfId="26039"/>
    <cellStyle name="Comma 5 5 5 2 2 3" xfId="55163"/>
    <cellStyle name="Comma 5 5 5 2 3" xfId="26040"/>
    <cellStyle name="Comma 5 5 5 2 4" xfId="26041"/>
    <cellStyle name="Comma 5 5 5 3" xfId="26042"/>
    <cellStyle name="Comma 5 5 5 3 2" xfId="26043"/>
    <cellStyle name="Comma 5 5 5 3 3" xfId="55164"/>
    <cellStyle name="Comma 5 5 5 4" xfId="26044"/>
    <cellStyle name="Comma 5 5 5 5" xfId="26045"/>
    <cellStyle name="Comma 5 5 6" xfId="26046"/>
    <cellStyle name="Comma 5 5 6 2" xfId="26047"/>
    <cellStyle name="Comma 5 5 6 2 2" xfId="26048"/>
    <cellStyle name="Comma 5 5 6 2 3" xfId="55165"/>
    <cellStyle name="Comma 5 5 6 3" xfId="26049"/>
    <cellStyle name="Comma 5 5 6 4" xfId="26050"/>
    <cellStyle name="Comma 5 5 7" xfId="26051"/>
    <cellStyle name="Comma 5 5 7 2" xfId="26052"/>
    <cellStyle name="Comma 5 5 7 2 2" xfId="26053"/>
    <cellStyle name="Comma 5 5 7 2 3" xfId="55166"/>
    <cellStyle name="Comma 5 5 7 3" xfId="26054"/>
    <cellStyle name="Comma 5 5 7 4" xfId="26055"/>
    <cellStyle name="Comma 5 5 8" xfId="26056"/>
    <cellStyle name="Comma 5 5 8 2" xfId="26057"/>
    <cellStyle name="Comma 5 5 8 3" xfId="55167"/>
    <cellStyle name="Comma 5 5 9" xfId="26058"/>
    <cellStyle name="Comma 5 6" xfId="26059"/>
    <cellStyle name="Comma 5 6 10" xfId="26060"/>
    <cellStyle name="Comma 5 6 2" xfId="26061"/>
    <cellStyle name="Comma 5 6 2 2" xfId="26062"/>
    <cellStyle name="Comma 5 6 2 2 2" xfId="26063"/>
    <cellStyle name="Comma 5 6 2 2 2 2" xfId="26064"/>
    <cellStyle name="Comma 5 6 2 2 2 2 2" xfId="26065"/>
    <cellStyle name="Comma 5 6 2 2 2 2 2 2" xfId="26066"/>
    <cellStyle name="Comma 5 6 2 2 2 2 2 3" xfId="55168"/>
    <cellStyle name="Comma 5 6 2 2 2 2 3" xfId="26067"/>
    <cellStyle name="Comma 5 6 2 2 2 2 4" xfId="26068"/>
    <cellStyle name="Comma 5 6 2 2 2 3" xfId="26069"/>
    <cellStyle name="Comma 5 6 2 2 2 3 2" xfId="26070"/>
    <cellStyle name="Comma 5 6 2 2 2 3 2 2" xfId="26071"/>
    <cellStyle name="Comma 5 6 2 2 2 3 2 3" xfId="55169"/>
    <cellStyle name="Comma 5 6 2 2 2 3 3" xfId="26072"/>
    <cellStyle name="Comma 5 6 2 2 2 3 4" xfId="26073"/>
    <cellStyle name="Comma 5 6 2 2 2 4" xfId="26074"/>
    <cellStyle name="Comma 5 6 2 2 2 4 2" xfId="26075"/>
    <cellStyle name="Comma 5 6 2 2 2 4 3" xfId="55170"/>
    <cellStyle name="Comma 5 6 2 2 2 5" xfId="26076"/>
    <cellStyle name="Comma 5 6 2 2 2 6" xfId="26077"/>
    <cellStyle name="Comma 5 6 2 2 3" xfId="26078"/>
    <cellStyle name="Comma 5 6 2 2 3 2" xfId="26079"/>
    <cellStyle name="Comma 5 6 2 2 3 2 2" xfId="26080"/>
    <cellStyle name="Comma 5 6 2 2 3 2 3" xfId="55171"/>
    <cellStyle name="Comma 5 6 2 2 3 3" xfId="26081"/>
    <cellStyle name="Comma 5 6 2 2 3 4" xfId="26082"/>
    <cellStyle name="Comma 5 6 2 2 4" xfId="26083"/>
    <cellStyle name="Comma 5 6 2 2 4 2" xfId="26084"/>
    <cellStyle name="Comma 5 6 2 2 4 2 2" xfId="26085"/>
    <cellStyle name="Comma 5 6 2 2 4 2 3" xfId="55172"/>
    <cellStyle name="Comma 5 6 2 2 4 3" xfId="26086"/>
    <cellStyle name="Comma 5 6 2 2 4 4" xfId="26087"/>
    <cellStyle name="Comma 5 6 2 2 5" xfId="26088"/>
    <cellStyle name="Comma 5 6 2 2 5 2" xfId="26089"/>
    <cellStyle name="Comma 5 6 2 2 5 3" xfId="55173"/>
    <cellStyle name="Comma 5 6 2 2 6" xfId="26090"/>
    <cellStyle name="Comma 5 6 2 2 7" xfId="26091"/>
    <cellStyle name="Comma 5 6 2 3" xfId="26092"/>
    <cellStyle name="Comma 5 6 2 3 2" xfId="26093"/>
    <cellStyle name="Comma 5 6 2 3 2 2" xfId="26094"/>
    <cellStyle name="Comma 5 6 2 3 2 2 2" xfId="26095"/>
    <cellStyle name="Comma 5 6 2 3 2 2 3" xfId="55174"/>
    <cellStyle name="Comma 5 6 2 3 2 3" xfId="26096"/>
    <cellStyle name="Comma 5 6 2 3 2 4" xfId="26097"/>
    <cellStyle name="Comma 5 6 2 3 3" xfId="26098"/>
    <cellStyle name="Comma 5 6 2 3 3 2" xfId="26099"/>
    <cellStyle name="Comma 5 6 2 3 3 2 2" xfId="26100"/>
    <cellStyle name="Comma 5 6 2 3 3 2 3" xfId="55175"/>
    <cellStyle name="Comma 5 6 2 3 3 3" xfId="26101"/>
    <cellStyle name="Comma 5 6 2 3 3 4" xfId="26102"/>
    <cellStyle name="Comma 5 6 2 3 4" xfId="26103"/>
    <cellStyle name="Comma 5 6 2 3 4 2" xfId="26104"/>
    <cellStyle name="Comma 5 6 2 3 4 3" xfId="55176"/>
    <cellStyle name="Comma 5 6 2 3 5" xfId="26105"/>
    <cellStyle name="Comma 5 6 2 3 6" xfId="26106"/>
    <cellStyle name="Comma 5 6 2 4" xfId="26107"/>
    <cellStyle name="Comma 5 6 2 4 2" xfId="26108"/>
    <cellStyle name="Comma 5 6 2 4 2 2" xfId="26109"/>
    <cellStyle name="Comma 5 6 2 4 2 3" xfId="55177"/>
    <cellStyle name="Comma 5 6 2 4 3" xfId="26110"/>
    <cellStyle name="Comma 5 6 2 4 4" xfId="26111"/>
    <cellStyle name="Comma 5 6 2 5" xfId="26112"/>
    <cellStyle name="Comma 5 6 2 5 2" xfId="26113"/>
    <cellStyle name="Comma 5 6 2 5 2 2" xfId="26114"/>
    <cellStyle name="Comma 5 6 2 5 2 3" xfId="55178"/>
    <cellStyle name="Comma 5 6 2 5 3" xfId="26115"/>
    <cellStyle name="Comma 5 6 2 5 4" xfId="26116"/>
    <cellStyle name="Comma 5 6 2 6" xfId="26117"/>
    <cellStyle name="Comma 5 6 2 6 2" xfId="26118"/>
    <cellStyle name="Comma 5 6 2 6 3" xfId="55179"/>
    <cellStyle name="Comma 5 6 2 7" xfId="26119"/>
    <cellStyle name="Comma 5 6 2 8" xfId="26120"/>
    <cellStyle name="Comma 5 6 3" xfId="26121"/>
    <cellStyle name="Comma 5 6 3 2" xfId="26122"/>
    <cellStyle name="Comma 5 6 3 2 2" xfId="26123"/>
    <cellStyle name="Comma 5 6 3 2 2 2" xfId="26124"/>
    <cellStyle name="Comma 5 6 3 2 2 2 2" xfId="26125"/>
    <cellStyle name="Comma 5 6 3 2 2 2 3" xfId="55180"/>
    <cellStyle name="Comma 5 6 3 2 2 3" xfId="26126"/>
    <cellStyle name="Comma 5 6 3 2 2 4" xfId="26127"/>
    <cellStyle name="Comma 5 6 3 2 3" xfId="26128"/>
    <cellStyle name="Comma 5 6 3 2 3 2" xfId="26129"/>
    <cellStyle name="Comma 5 6 3 2 3 2 2" xfId="26130"/>
    <cellStyle name="Comma 5 6 3 2 3 2 3" xfId="55181"/>
    <cellStyle name="Comma 5 6 3 2 3 3" xfId="26131"/>
    <cellStyle name="Comma 5 6 3 2 3 4" xfId="26132"/>
    <cellStyle name="Comma 5 6 3 2 4" xfId="26133"/>
    <cellStyle name="Comma 5 6 3 2 4 2" xfId="26134"/>
    <cellStyle name="Comma 5 6 3 2 4 3" xfId="55182"/>
    <cellStyle name="Comma 5 6 3 2 5" xfId="26135"/>
    <cellStyle name="Comma 5 6 3 2 6" xfId="26136"/>
    <cellStyle name="Comma 5 6 3 3" xfId="26137"/>
    <cellStyle name="Comma 5 6 3 3 2" xfId="26138"/>
    <cellStyle name="Comma 5 6 3 3 2 2" xfId="26139"/>
    <cellStyle name="Comma 5 6 3 3 2 3" xfId="55183"/>
    <cellStyle name="Comma 5 6 3 3 3" xfId="26140"/>
    <cellStyle name="Comma 5 6 3 3 4" xfId="26141"/>
    <cellStyle name="Comma 5 6 3 4" xfId="26142"/>
    <cellStyle name="Comma 5 6 3 4 2" xfId="26143"/>
    <cellStyle name="Comma 5 6 3 4 2 2" xfId="26144"/>
    <cellStyle name="Comma 5 6 3 4 2 3" xfId="55184"/>
    <cellStyle name="Comma 5 6 3 4 3" xfId="26145"/>
    <cellStyle name="Comma 5 6 3 4 4" xfId="26146"/>
    <cellStyle name="Comma 5 6 3 5" xfId="26147"/>
    <cellStyle name="Comma 5 6 3 5 2" xfId="26148"/>
    <cellStyle name="Comma 5 6 3 5 3" xfId="55185"/>
    <cellStyle name="Comma 5 6 3 6" xfId="26149"/>
    <cellStyle name="Comma 5 6 3 7" xfId="26150"/>
    <cellStyle name="Comma 5 6 4" xfId="26151"/>
    <cellStyle name="Comma 5 6 4 2" xfId="26152"/>
    <cellStyle name="Comma 5 6 4 2 2" xfId="26153"/>
    <cellStyle name="Comma 5 6 4 2 2 2" xfId="26154"/>
    <cellStyle name="Comma 5 6 4 2 2 3" xfId="55186"/>
    <cellStyle name="Comma 5 6 4 2 3" xfId="26155"/>
    <cellStyle name="Comma 5 6 4 2 4" xfId="26156"/>
    <cellStyle name="Comma 5 6 4 3" xfId="26157"/>
    <cellStyle name="Comma 5 6 4 3 2" xfId="26158"/>
    <cellStyle name="Comma 5 6 4 3 2 2" xfId="26159"/>
    <cellStyle name="Comma 5 6 4 3 2 3" xfId="55187"/>
    <cellStyle name="Comma 5 6 4 3 3" xfId="26160"/>
    <cellStyle name="Comma 5 6 4 3 4" xfId="26161"/>
    <cellStyle name="Comma 5 6 4 4" xfId="26162"/>
    <cellStyle name="Comma 5 6 4 4 2" xfId="26163"/>
    <cellStyle name="Comma 5 6 4 4 3" xfId="55188"/>
    <cellStyle name="Comma 5 6 4 5" xfId="26164"/>
    <cellStyle name="Comma 5 6 4 6" xfId="26165"/>
    <cellStyle name="Comma 5 6 5" xfId="26166"/>
    <cellStyle name="Comma 5 6 5 2" xfId="26167"/>
    <cellStyle name="Comma 5 6 5 2 2" xfId="26168"/>
    <cellStyle name="Comma 5 6 5 2 2 2" xfId="26169"/>
    <cellStyle name="Comma 5 6 5 2 2 3" xfId="55189"/>
    <cellStyle name="Comma 5 6 5 2 3" xfId="26170"/>
    <cellStyle name="Comma 5 6 5 2 4" xfId="26171"/>
    <cellStyle name="Comma 5 6 5 3" xfId="26172"/>
    <cellStyle name="Comma 5 6 5 3 2" xfId="26173"/>
    <cellStyle name="Comma 5 6 5 3 3" xfId="55190"/>
    <cellStyle name="Comma 5 6 5 4" xfId="26174"/>
    <cellStyle name="Comma 5 6 5 5" xfId="26175"/>
    <cellStyle name="Comma 5 6 6" xfId="26176"/>
    <cellStyle name="Comma 5 6 6 2" xfId="26177"/>
    <cellStyle name="Comma 5 6 6 2 2" xfId="26178"/>
    <cellStyle name="Comma 5 6 6 2 3" xfId="55191"/>
    <cellStyle name="Comma 5 6 6 3" xfId="26179"/>
    <cellStyle name="Comma 5 6 6 4" xfId="26180"/>
    <cellStyle name="Comma 5 6 7" xfId="26181"/>
    <cellStyle name="Comma 5 6 7 2" xfId="26182"/>
    <cellStyle name="Comma 5 6 7 2 2" xfId="26183"/>
    <cellStyle name="Comma 5 6 7 2 3" xfId="55192"/>
    <cellStyle name="Comma 5 6 7 3" xfId="26184"/>
    <cellStyle name="Comma 5 6 7 4" xfId="26185"/>
    <cellStyle name="Comma 5 6 8" xfId="26186"/>
    <cellStyle name="Comma 5 6 8 2" xfId="26187"/>
    <cellStyle name="Comma 5 6 8 3" xfId="55193"/>
    <cellStyle name="Comma 5 6 9" xfId="26188"/>
    <cellStyle name="Comma 5 7" xfId="26189"/>
    <cellStyle name="Comma 5 7 2" xfId="26190"/>
    <cellStyle name="Comma 5 7 2 2" xfId="26191"/>
    <cellStyle name="Comma 5 7 2 2 2" xfId="26192"/>
    <cellStyle name="Comma 5 7 2 2 2 2" xfId="26193"/>
    <cellStyle name="Comma 5 7 2 2 2 2 2" xfId="26194"/>
    <cellStyle name="Comma 5 7 2 2 2 2 3" xfId="55194"/>
    <cellStyle name="Comma 5 7 2 2 2 3" xfId="26195"/>
    <cellStyle name="Comma 5 7 2 2 2 4" xfId="26196"/>
    <cellStyle name="Comma 5 7 2 2 3" xfId="26197"/>
    <cellStyle name="Comma 5 7 2 2 3 2" xfId="26198"/>
    <cellStyle name="Comma 5 7 2 2 3 2 2" xfId="26199"/>
    <cellStyle name="Comma 5 7 2 2 3 2 3" xfId="55195"/>
    <cellStyle name="Comma 5 7 2 2 3 3" xfId="26200"/>
    <cellStyle name="Comma 5 7 2 2 3 4" xfId="26201"/>
    <cellStyle name="Comma 5 7 2 2 4" xfId="26202"/>
    <cellStyle name="Comma 5 7 2 2 4 2" xfId="26203"/>
    <cellStyle name="Comma 5 7 2 2 4 3" xfId="55196"/>
    <cellStyle name="Comma 5 7 2 2 5" xfId="26204"/>
    <cellStyle name="Comma 5 7 2 2 6" xfId="26205"/>
    <cellStyle name="Comma 5 7 2 3" xfId="26206"/>
    <cellStyle name="Comma 5 7 2 3 2" xfId="26207"/>
    <cellStyle name="Comma 5 7 2 3 2 2" xfId="26208"/>
    <cellStyle name="Comma 5 7 2 3 2 3" xfId="55197"/>
    <cellStyle name="Comma 5 7 2 3 3" xfId="26209"/>
    <cellStyle name="Comma 5 7 2 3 4" xfId="26210"/>
    <cellStyle name="Comma 5 7 2 4" xfId="26211"/>
    <cellStyle name="Comma 5 7 2 4 2" xfId="26212"/>
    <cellStyle name="Comma 5 7 2 4 2 2" xfId="26213"/>
    <cellStyle name="Comma 5 7 2 4 2 3" xfId="55198"/>
    <cellStyle name="Comma 5 7 2 4 3" xfId="26214"/>
    <cellStyle name="Comma 5 7 2 4 4" xfId="26215"/>
    <cellStyle name="Comma 5 7 2 5" xfId="26216"/>
    <cellStyle name="Comma 5 7 2 5 2" xfId="26217"/>
    <cellStyle name="Comma 5 7 2 5 3" xfId="55199"/>
    <cellStyle name="Comma 5 7 2 6" xfId="26218"/>
    <cellStyle name="Comma 5 7 2 7" xfId="26219"/>
    <cellStyle name="Comma 5 7 3" xfId="26220"/>
    <cellStyle name="Comma 5 7 3 2" xfId="26221"/>
    <cellStyle name="Comma 5 7 3 2 2" xfId="26222"/>
    <cellStyle name="Comma 5 7 3 2 2 2" xfId="26223"/>
    <cellStyle name="Comma 5 7 3 2 2 3" xfId="55200"/>
    <cellStyle name="Comma 5 7 3 2 3" xfId="26224"/>
    <cellStyle name="Comma 5 7 3 2 4" xfId="26225"/>
    <cellStyle name="Comma 5 7 3 3" xfId="26226"/>
    <cellStyle name="Comma 5 7 3 3 2" xfId="26227"/>
    <cellStyle name="Comma 5 7 3 3 2 2" xfId="26228"/>
    <cellStyle name="Comma 5 7 3 3 2 3" xfId="55201"/>
    <cellStyle name="Comma 5 7 3 3 3" xfId="26229"/>
    <cellStyle name="Comma 5 7 3 3 4" xfId="26230"/>
    <cellStyle name="Comma 5 7 3 4" xfId="26231"/>
    <cellStyle name="Comma 5 7 3 4 2" xfId="26232"/>
    <cellStyle name="Comma 5 7 3 4 3" xfId="55202"/>
    <cellStyle name="Comma 5 7 3 5" xfId="26233"/>
    <cellStyle name="Comma 5 7 3 6" xfId="26234"/>
    <cellStyle name="Comma 5 7 4" xfId="26235"/>
    <cellStyle name="Comma 5 7 4 2" xfId="26236"/>
    <cellStyle name="Comma 5 7 4 2 2" xfId="26237"/>
    <cellStyle name="Comma 5 7 4 2 3" xfId="55203"/>
    <cellStyle name="Comma 5 7 4 3" xfId="26238"/>
    <cellStyle name="Comma 5 7 4 4" xfId="26239"/>
    <cellStyle name="Comma 5 7 5" xfId="26240"/>
    <cellStyle name="Comma 5 7 5 2" xfId="26241"/>
    <cellStyle name="Comma 5 7 5 2 2" xfId="26242"/>
    <cellStyle name="Comma 5 7 5 2 3" xfId="55204"/>
    <cellStyle name="Comma 5 7 5 3" xfId="26243"/>
    <cellStyle name="Comma 5 7 5 4" xfId="26244"/>
    <cellStyle name="Comma 5 7 6" xfId="26245"/>
    <cellStyle name="Comma 5 7 6 2" xfId="26246"/>
    <cellStyle name="Comma 5 7 6 3" xfId="55205"/>
    <cellStyle name="Comma 5 7 7" xfId="26247"/>
    <cellStyle name="Comma 5 7 8" xfId="26248"/>
    <cellStyle name="Comma 5 8" xfId="26249"/>
    <cellStyle name="Comma 5 8 2" xfId="26250"/>
    <cellStyle name="Comma 5 8 2 2" xfId="26251"/>
    <cellStyle name="Comma 5 8 2 2 2" xfId="26252"/>
    <cellStyle name="Comma 5 8 2 2 2 2" xfId="26253"/>
    <cellStyle name="Comma 5 8 2 2 2 3" xfId="55206"/>
    <cellStyle name="Comma 5 8 2 2 3" xfId="26254"/>
    <cellStyle name="Comma 5 8 2 2 4" xfId="26255"/>
    <cellStyle name="Comma 5 8 2 3" xfId="26256"/>
    <cellStyle name="Comma 5 8 2 3 2" xfId="26257"/>
    <cellStyle name="Comma 5 8 2 3 2 2" xfId="26258"/>
    <cellStyle name="Comma 5 8 2 3 2 3" xfId="55207"/>
    <cellStyle name="Comma 5 8 2 3 3" xfId="26259"/>
    <cellStyle name="Comma 5 8 2 3 4" xfId="26260"/>
    <cellStyle name="Comma 5 8 2 4" xfId="26261"/>
    <cellStyle name="Comma 5 8 2 4 2" xfId="26262"/>
    <cellStyle name="Comma 5 8 2 4 3" xfId="55208"/>
    <cellStyle name="Comma 5 8 2 5" xfId="26263"/>
    <cellStyle name="Comma 5 8 2 6" xfId="26264"/>
    <cellStyle name="Comma 5 8 3" xfId="26265"/>
    <cellStyle name="Comma 5 8 3 2" xfId="26266"/>
    <cellStyle name="Comma 5 8 3 2 2" xfId="26267"/>
    <cellStyle name="Comma 5 8 3 2 3" xfId="55209"/>
    <cellStyle name="Comma 5 8 3 3" xfId="26268"/>
    <cellStyle name="Comma 5 8 3 4" xfId="26269"/>
    <cellStyle name="Comma 5 8 4" xfId="26270"/>
    <cellStyle name="Comma 5 8 4 2" xfId="26271"/>
    <cellStyle name="Comma 5 8 4 2 2" xfId="26272"/>
    <cellStyle name="Comma 5 8 4 2 3" xfId="55210"/>
    <cellStyle name="Comma 5 8 4 3" xfId="26273"/>
    <cellStyle name="Comma 5 8 4 4" xfId="26274"/>
    <cellStyle name="Comma 5 8 5" xfId="26275"/>
    <cellStyle name="Comma 5 8 5 2" xfId="26276"/>
    <cellStyle name="Comma 5 8 5 3" xfId="55211"/>
    <cellStyle name="Comma 5 8 6" xfId="26277"/>
    <cellStyle name="Comma 5 8 7" xfId="26278"/>
    <cellStyle name="Comma 5 9" xfId="26279"/>
    <cellStyle name="Comma 5 9 2" xfId="26280"/>
    <cellStyle name="Comma 5 9 2 2" xfId="26281"/>
    <cellStyle name="Comma 5 9 2 2 2" xfId="26282"/>
    <cellStyle name="Comma 5 9 2 2 3" xfId="55212"/>
    <cellStyle name="Comma 5 9 2 3" xfId="26283"/>
    <cellStyle name="Comma 5 9 2 4" xfId="26284"/>
    <cellStyle name="Comma 5 9 3" xfId="26285"/>
    <cellStyle name="Comma 5 9 3 2" xfId="26286"/>
    <cellStyle name="Comma 5 9 3 2 2" xfId="26287"/>
    <cellStyle name="Comma 5 9 3 2 3" xfId="55213"/>
    <cellStyle name="Comma 5 9 3 3" xfId="26288"/>
    <cellStyle name="Comma 5 9 3 4" xfId="26289"/>
    <cellStyle name="Comma 5 9 4" xfId="26290"/>
    <cellStyle name="Comma 5 9 4 2" xfId="26291"/>
    <cellStyle name="Comma 5 9 4 3" xfId="55214"/>
    <cellStyle name="Comma 5 9 5" xfId="26292"/>
    <cellStyle name="Comma 5 9 6" xfId="26293"/>
    <cellStyle name="Comma 6" xfId="26294"/>
    <cellStyle name="Comma 6 10" xfId="26295"/>
    <cellStyle name="Comma 6 11" xfId="26296"/>
    <cellStyle name="Comma 6 2" xfId="26297"/>
    <cellStyle name="Comma 6 2 10" xfId="26298"/>
    <cellStyle name="Comma 6 2 2" xfId="26299"/>
    <cellStyle name="Comma 6 2 2 2" xfId="26300"/>
    <cellStyle name="Comma 6 2 2 2 2" xfId="26301"/>
    <cellStyle name="Comma 6 2 2 2 2 2" xfId="26302"/>
    <cellStyle name="Comma 6 2 2 2 2 2 2" xfId="26303"/>
    <cellStyle name="Comma 6 2 2 2 2 2 2 2" xfId="26304"/>
    <cellStyle name="Comma 6 2 2 2 2 2 2 3" xfId="55215"/>
    <cellStyle name="Comma 6 2 2 2 2 2 3" xfId="26305"/>
    <cellStyle name="Comma 6 2 2 2 2 2 4" xfId="26306"/>
    <cellStyle name="Comma 6 2 2 2 2 3" xfId="26307"/>
    <cellStyle name="Comma 6 2 2 2 2 3 2" xfId="26308"/>
    <cellStyle name="Comma 6 2 2 2 2 3 2 2" xfId="26309"/>
    <cellStyle name="Comma 6 2 2 2 2 3 2 3" xfId="55216"/>
    <cellStyle name="Comma 6 2 2 2 2 3 3" xfId="26310"/>
    <cellStyle name="Comma 6 2 2 2 2 3 4" xfId="26311"/>
    <cellStyle name="Comma 6 2 2 2 2 4" xfId="26312"/>
    <cellStyle name="Comma 6 2 2 2 2 4 2" xfId="26313"/>
    <cellStyle name="Comma 6 2 2 2 2 4 3" xfId="55217"/>
    <cellStyle name="Comma 6 2 2 2 2 5" xfId="26314"/>
    <cellStyle name="Comma 6 2 2 2 2 6" xfId="26315"/>
    <cellStyle name="Comma 6 2 2 2 3" xfId="26316"/>
    <cellStyle name="Comma 6 2 2 2 3 2" xfId="26317"/>
    <cellStyle name="Comma 6 2 2 2 3 2 2" xfId="26318"/>
    <cellStyle name="Comma 6 2 2 2 3 2 3" xfId="55218"/>
    <cellStyle name="Comma 6 2 2 2 3 3" xfId="26319"/>
    <cellStyle name="Comma 6 2 2 2 3 4" xfId="26320"/>
    <cellStyle name="Comma 6 2 2 2 4" xfId="26321"/>
    <cellStyle name="Comma 6 2 2 2 4 2" xfId="26322"/>
    <cellStyle name="Comma 6 2 2 2 4 2 2" xfId="26323"/>
    <cellStyle name="Comma 6 2 2 2 4 2 3" xfId="55219"/>
    <cellStyle name="Comma 6 2 2 2 4 3" xfId="26324"/>
    <cellStyle name="Comma 6 2 2 2 4 4" xfId="26325"/>
    <cellStyle name="Comma 6 2 2 2 5" xfId="26326"/>
    <cellStyle name="Comma 6 2 2 2 5 2" xfId="26327"/>
    <cellStyle name="Comma 6 2 2 2 5 3" xfId="55220"/>
    <cellStyle name="Comma 6 2 2 2 6" xfId="26328"/>
    <cellStyle name="Comma 6 2 2 2 7" xfId="26329"/>
    <cellStyle name="Comma 6 2 2 3" xfId="26330"/>
    <cellStyle name="Comma 6 2 2 3 2" xfId="26331"/>
    <cellStyle name="Comma 6 2 2 3 2 2" xfId="26332"/>
    <cellStyle name="Comma 6 2 2 3 2 2 2" xfId="26333"/>
    <cellStyle name="Comma 6 2 2 3 2 2 3" xfId="55221"/>
    <cellStyle name="Comma 6 2 2 3 2 3" xfId="26334"/>
    <cellStyle name="Comma 6 2 2 3 2 4" xfId="26335"/>
    <cellStyle name="Comma 6 2 2 3 3" xfId="26336"/>
    <cellStyle name="Comma 6 2 2 3 3 2" xfId="26337"/>
    <cellStyle name="Comma 6 2 2 3 3 2 2" xfId="26338"/>
    <cellStyle name="Comma 6 2 2 3 3 2 3" xfId="55222"/>
    <cellStyle name="Comma 6 2 2 3 3 3" xfId="26339"/>
    <cellStyle name="Comma 6 2 2 3 3 4" xfId="26340"/>
    <cellStyle name="Comma 6 2 2 3 4" xfId="26341"/>
    <cellStyle name="Comma 6 2 2 3 4 2" xfId="26342"/>
    <cellStyle name="Comma 6 2 2 3 4 3" xfId="55223"/>
    <cellStyle name="Comma 6 2 2 3 5" xfId="26343"/>
    <cellStyle name="Comma 6 2 2 3 6" xfId="26344"/>
    <cellStyle name="Comma 6 2 2 4" xfId="26345"/>
    <cellStyle name="Comma 6 2 2 4 2" xfId="26346"/>
    <cellStyle name="Comma 6 2 2 4 2 2" xfId="26347"/>
    <cellStyle name="Comma 6 2 2 4 2 3" xfId="55224"/>
    <cellStyle name="Comma 6 2 2 4 3" xfId="26348"/>
    <cellStyle name="Comma 6 2 2 4 4" xfId="26349"/>
    <cellStyle name="Comma 6 2 2 5" xfId="26350"/>
    <cellStyle name="Comma 6 2 2 5 2" xfId="26351"/>
    <cellStyle name="Comma 6 2 2 5 2 2" xfId="26352"/>
    <cellStyle name="Comma 6 2 2 5 2 3" xfId="55225"/>
    <cellStyle name="Comma 6 2 2 5 3" xfId="26353"/>
    <cellStyle name="Comma 6 2 2 5 4" xfId="26354"/>
    <cellStyle name="Comma 6 2 2 6" xfId="26355"/>
    <cellStyle name="Comma 6 2 2 6 2" xfId="26356"/>
    <cellStyle name="Comma 6 2 2 6 3" xfId="55226"/>
    <cellStyle name="Comma 6 2 2 7" xfId="26357"/>
    <cellStyle name="Comma 6 2 2 8" xfId="26358"/>
    <cellStyle name="Comma 6 2 3" xfId="26359"/>
    <cellStyle name="Comma 6 2 3 2" xfId="26360"/>
    <cellStyle name="Comma 6 2 3 2 2" xfId="26361"/>
    <cellStyle name="Comma 6 2 3 2 2 2" xfId="26362"/>
    <cellStyle name="Comma 6 2 3 2 2 2 2" xfId="26363"/>
    <cellStyle name="Comma 6 2 3 2 2 2 3" xfId="55227"/>
    <cellStyle name="Comma 6 2 3 2 2 3" xfId="26364"/>
    <cellStyle name="Comma 6 2 3 2 2 4" xfId="26365"/>
    <cellStyle name="Comma 6 2 3 2 3" xfId="26366"/>
    <cellStyle name="Comma 6 2 3 2 3 2" xfId="26367"/>
    <cellStyle name="Comma 6 2 3 2 3 2 2" xfId="26368"/>
    <cellStyle name="Comma 6 2 3 2 3 2 3" xfId="55228"/>
    <cellStyle name="Comma 6 2 3 2 3 3" xfId="26369"/>
    <cellStyle name="Comma 6 2 3 2 3 4" xfId="26370"/>
    <cellStyle name="Comma 6 2 3 2 4" xfId="26371"/>
    <cellStyle name="Comma 6 2 3 2 4 2" xfId="26372"/>
    <cellStyle name="Comma 6 2 3 2 4 3" xfId="55229"/>
    <cellStyle name="Comma 6 2 3 2 5" xfId="26373"/>
    <cellStyle name="Comma 6 2 3 2 6" xfId="26374"/>
    <cellStyle name="Comma 6 2 3 3" xfId="26375"/>
    <cellStyle name="Comma 6 2 3 3 2" xfId="26376"/>
    <cellStyle name="Comma 6 2 3 3 2 2" xfId="26377"/>
    <cellStyle name="Comma 6 2 3 3 2 3" xfId="55230"/>
    <cellStyle name="Comma 6 2 3 3 3" xfId="26378"/>
    <cellStyle name="Comma 6 2 3 3 4" xfId="26379"/>
    <cellStyle name="Comma 6 2 3 4" xfId="26380"/>
    <cellStyle name="Comma 6 2 3 4 2" xfId="26381"/>
    <cellStyle name="Comma 6 2 3 4 2 2" xfId="26382"/>
    <cellStyle name="Comma 6 2 3 4 2 3" xfId="55231"/>
    <cellStyle name="Comma 6 2 3 4 3" xfId="26383"/>
    <cellStyle name="Comma 6 2 3 4 4" xfId="26384"/>
    <cellStyle name="Comma 6 2 3 5" xfId="26385"/>
    <cellStyle name="Comma 6 2 3 5 2" xfId="26386"/>
    <cellStyle name="Comma 6 2 3 5 3" xfId="55232"/>
    <cellStyle name="Comma 6 2 3 6" xfId="26387"/>
    <cellStyle name="Comma 6 2 3 7" xfId="26388"/>
    <cellStyle name="Comma 6 2 4" xfId="26389"/>
    <cellStyle name="Comma 6 2 4 2" xfId="26390"/>
    <cellStyle name="Comma 6 2 4 2 2" xfId="26391"/>
    <cellStyle name="Comma 6 2 4 2 2 2" xfId="26392"/>
    <cellStyle name="Comma 6 2 4 2 2 3" xfId="55233"/>
    <cellStyle name="Comma 6 2 4 2 3" xfId="26393"/>
    <cellStyle name="Comma 6 2 4 2 4" xfId="26394"/>
    <cellStyle name="Comma 6 2 4 3" xfId="26395"/>
    <cellStyle name="Comma 6 2 4 3 2" xfId="26396"/>
    <cellStyle name="Comma 6 2 4 3 2 2" xfId="26397"/>
    <cellStyle name="Comma 6 2 4 3 2 3" xfId="55234"/>
    <cellStyle name="Comma 6 2 4 3 3" xfId="26398"/>
    <cellStyle name="Comma 6 2 4 3 4" xfId="26399"/>
    <cellStyle name="Comma 6 2 4 4" xfId="26400"/>
    <cellStyle name="Comma 6 2 4 4 2" xfId="26401"/>
    <cellStyle name="Comma 6 2 4 4 3" xfId="55235"/>
    <cellStyle name="Comma 6 2 4 5" xfId="26402"/>
    <cellStyle name="Comma 6 2 4 6" xfId="26403"/>
    <cellStyle name="Comma 6 2 5" xfId="26404"/>
    <cellStyle name="Comma 6 2 5 2" xfId="26405"/>
    <cellStyle name="Comma 6 2 5 2 2" xfId="26406"/>
    <cellStyle name="Comma 6 2 5 2 2 2" xfId="26407"/>
    <cellStyle name="Comma 6 2 5 2 2 3" xfId="55236"/>
    <cellStyle name="Comma 6 2 5 2 3" xfId="26408"/>
    <cellStyle name="Comma 6 2 5 2 4" xfId="26409"/>
    <cellStyle name="Comma 6 2 5 3" xfId="26410"/>
    <cellStyle name="Comma 6 2 5 3 2" xfId="26411"/>
    <cellStyle name="Comma 6 2 5 3 3" xfId="55237"/>
    <cellStyle name="Comma 6 2 5 4" xfId="26412"/>
    <cellStyle name="Comma 6 2 5 5" xfId="26413"/>
    <cellStyle name="Comma 6 2 6" xfId="26414"/>
    <cellStyle name="Comma 6 2 6 2" xfId="26415"/>
    <cellStyle name="Comma 6 2 6 2 2" xfId="26416"/>
    <cellStyle name="Comma 6 2 6 2 3" xfId="55238"/>
    <cellStyle name="Comma 6 2 6 3" xfId="26417"/>
    <cellStyle name="Comma 6 2 6 4" xfId="26418"/>
    <cellStyle name="Comma 6 2 7" xfId="26419"/>
    <cellStyle name="Comma 6 2 7 2" xfId="26420"/>
    <cellStyle name="Comma 6 2 7 2 2" xfId="26421"/>
    <cellStyle name="Comma 6 2 7 2 3" xfId="55239"/>
    <cellStyle name="Comma 6 2 7 3" xfId="26422"/>
    <cellStyle name="Comma 6 2 7 4" xfId="26423"/>
    <cellStyle name="Comma 6 2 8" xfId="26424"/>
    <cellStyle name="Comma 6 2 8 2" xfId="26425"/>
    <cellStyle name="Comma 6 2 8 3" xfId="55240"/>
    <cellStyle name="Comma 6 2 9" xfId="26426"/>
    <cellStyle name="Comma 6 3" xfId="26427"/>
    <cellStyle name="Comma 6 3 2" xfId="26428"/>
    <cellStyle name="Comma 6 3 2 2" xfId="26429"/>
    <cellStyle name="Comma 6 3 2 2 2" xfId="26430"/>
    <cellStyle name="Comma 6 3 2 2 2 2" xfId="26431"/>
    <cellStyle name="Comma 6 3 2 2 2 2 2" xfId="26432"/>
    <cellStyle name="Comma 6 3 2 2 2 2 3" xfId="55241"/>
    <cellStyle name="Comma 6 3 2 2 2 3" xfId="26433"/>
    <cellStyle name="Comma 6 3 2 2 2 4" xfId="26434"/>
    <cellStyle name="Comma 6 3 2 2 3" xfId="26435"/>
    <cellStyle name="Comma 6 3 2 2 3 2" xfId="26436"/>
    <cellStyle name="Comma 6 3 2 2 3 2 2" xfId="26437"/>
    <cellStyle name="Comma 6 3 2 2 3 2 3" xfId="55242"/>
    <cellStyle name="Comma 6 3 2 2 3 3" xfId="26438"/>
    <cellStyle name="Comma 6 3 2 2 3 4" xfId="26439"/>
    <cellStyle name="Comma 6 3 2 2 4" xfId="26440"/>
    <cellStyle name="Comma 6 3 2 2 4 2" xfId="26441"/>
    <cellStyle name="Comma 6 3 2 2 4 3" xfId="55243"/>
    <cellStyle name="Comma 6 3 2 2 5" xfId="26442"/>
    <cellStyle name="Comma 6 3 2 2 6" xfId="26443"/>
    <cellStyle name="Comma 6 3 2 3" xfId="26444"/>
    <cellStyle name="Comma 6 3 2 3 2" xfId="26445"/>
    <cellStyle name="Comma 6 3 2 3 2 2" xfId="26446"/>
    <cellStyle name="Comma 6 3 2 3 2 3" xfId="55244"/>
    <cellStyle name="Comma 6 3 2 3 3" xfId="26447"/>
    <cellStyle name="Comma 6 3 2 3 4" xfId="26448"/>
    <cellStyle name="Comma 6 3 2 4" xfId="26449"/>
    <cellStyle name="Comma 6 3 2 4 2" xfId="26450"/>
    <cellStyle name="Comma 6 3 2 4 2 2" xfId="26451"/>
    <cellStyle name="Comma 6 3 2 4 2 3" xfId="55245"/>
    <cellStyle name="Comma 6 3 2 4 3" xfId="26452"/>
    <cellStyle name="Comma 6 3 2 4 4" xfId="26453"/>
    <cellStyle name="Comma 6 3 2 5" xfId="26454"/>
    <cellStyle name="Comma 6 3 2 5 2" xfId="26455"/>
    <cellStyle name="Comma 6 3 2 5 3" xfId="55246"/>
    <cellStyle name="Comma 6 3 2 6" xfId="26456"/>
    <cellStyle name="Comma 6 3 2 7" xfId="26457"/>
    <cellStyle name="Comma 6 3 3" xfId="26458"/>
    <cellStyle name="Comma 6 3 3 2" xfId="26459"/>
    <cellStyle name="Comma 6 3 3 2 2" xfId="26460"/>
    <cellStyle name="Comma 6 3 3 2 2 2" xfId="26461"/>
    <cellStyle name="Comma 6 3 3 2 2 3" xfId="55247"/>
    <cellStyle name="Comma 6 3 3 2 3" xfId="26462"/>
    <cellStyle name="Comma 6 3 3 2 4" xfId="26463"/>
    <cellStyle name="Comma 6 3 3 3" xfId="26464"/>
    <cellStyle name="Comma 6 3 3 3 2" xfId="26465"/>
    <cellStyle name="Comma 6 3 3 3 2 2" xfId="26466"/>
    <cellStyle name="Comma 6 3 3 3 2 3" xfId="55248"/>
    <cellStyle name="Comma 6 3 3 3 3" xfId="26467"/>
    <cellStyle name="Comma 6 3 3 3 4" xfId="26468"/>
    <cellStyle name="Comma 6 3 3 4" xfId="26469"/>
    <cellStyle name="Comma 6 3 3 4 2" xfId="26470"/>
    <cellStyle name="Comma 6 3 3 4 3" xfId="55249"/>
    <cellStyle name="Comma 6 3 3 5" xfId="26471"/>
    <cellStyle name="Comma 6 3 3 6" xfId="26472"/>
    <cellStyle name="Comma 6 3 4" xfId="26473"/>
    <cellStyle name="Comma 6 3 4 2" xfId="26474"/>
    <cellStyle name="Comma 6 3 4 2 2" xfId="26475"/>
    <cellStyle name="Comma 6 3 4 2 2 2" xfId="26476"/>
    <cellStyle name="Comma 6 3 4 2 2 3" xfId="55250"/>
    <cellStyle name="Comma 6 3 4 2 3" xfId="26477"/>
    <cellStyle name="Comma 6 3 4 2 4" xfId="26478"/>
    <cellStyle name="Comma 6 3 4 3" xfId="26479"/>
    <cellStyle name="Comma 6 3 4 3 2" xfId="26480"/>
    <cellStyle name="Comma 6 3 4 3 3" xfId="55251"/>
    <cellStyle name="Comma 6 3 4 4" xfId="26481"/>
    <cellStyle name="Comma 6 3 4 5" xfId="26482"/>
    <cellStyle name="Comma 6 3 5" xfId="26483"/>
    <cellStyle name="Comma 6 3 5 2" xfId="26484"/>
    <cellStyle name="Comma 6 3 5 2 2" xfId="26485"/>
    <cellStyle name="Comma 6 3 5 2 3" xfId="55252"/>
    <cellStyle name="Comma 6 3 5 3" xfId="26486"/>
    <cellStyle name="Comma 6 3 5 4" xfId="26487"/>
    <cellStyle name="Comma 6 3 6" xfId="26488"/>
    <cellStyle name="Comma 6 3 6 2" xfId="26489"/>
    <cellStyle name="Comma 6 3 6 2 2" xfId="26490"/>
    <cellStyle name="Comma 6 3 6 2 3" xfId="55253"/>
    <cellStyle name="Comma 6 3 6 3" xfId="26491"/>
    <cellStyle name="Comma 6 3 6 4" xfId="26492"/>
    <cellStyle name="Comma 6 3 7" xfId="26493"/>
    <cellStyle name="Comma 6 3 7 2" xfId="26494"/>
    <cellStyle name="Comma 6 3 7 3" xfId="55254"/>
    <cellStyle name="Comma 6 3 8" xfId="26495"/>
    <cellStyle name="Comma 6 3 9" xfId="26496"/>
    <cellStyle name="Comma 6 4" xfId="26497"/>
    <cellStyle name="Comma 6 4 2" xfId="26498"/>
    <cellStyle name="Comma 6 4 2 2" xfId="26499"/>
    <cellStyle name="Comma 6 4 2 2 2" xfId="26500"/>
    <cellStyle name="Comma 6 4 2 2 2 2" xfId="26501"/>
    <cellStyle name="Comma 6 4 2 2 2 3" xfId="55255"/>
    <cellStyle name="Comma 6 4 2 2 3" xfId="26502"/>
    <cellStyle name="Comma 6 4 2 2 4" xfId="26503"/>
    <cellStyle name="Comma 6 4 2 3" xfId="26504"/>
    <cellStyle name="Comma 6 4 2 3 2" xfId="26505"/>
    <cellStyle name="Comma 6 4 2 3 2 2" xfId="26506"/>
    <cellStyle name="Comma 6 4 2 3 2 3" xfId="55256"/>
    <cellStyle name="Comma 6 4 2 3 3" xfId="26507"/>
    <cellStyle name="Comma 6 4 2 3 4" xfId="26508"/>
    <cellStyle name="Comma 6 4 2 4" xfId="26509"/>
    <cellStyle name="Comma 6 4 2 4 2" xfId="26510"/>
    <cellStyle name="Comma 6 4 2 4 3" xfId="55257"/>
    <cellStyle name="Comma 6 4 2 5" xfId="26511"/>
    <cellStyle name="Comma 6 4 2 6" xfId="26512"/>
    <cellStyle name="Comma 6 4 3" xfId="26513"/>
    <cellStyle name="Comma 6 4 3 2" xfId="26514"/>
    <cellStyle name="Comma 6 4 3 2 2" xfId="26515"/>
    <cellStyle name="Comma 6 4 3 2 3" xfId="55258"/>
    <cellStyle name="Comma 6 4 3 3" xfId="26516"/>
    <cellStyle name="Comma 6 4 3 4" xfId="26517"/>
    <cellStyle name="Comma 6 4 4" xfId="26518"/>
    <cellStyle name="Comma 6 4 4 2" xfId="26519"/>
    <cellStyle name="Comma 6 4 4 2 2" xfId="26520"/>
    <cellStyle name="Comma 6 4 4 2 3" xfId="55259"/>
    <cellStyle name="Comma 6 4 4 3" xfId="26521"/>
    <cellStyle name="Comma 6 4 4 4" xfId="26522"/>
    <cellStyle name="Comma 6 4 5" xfId="26523"/>
    <cellStyle name="Comma 6 4 5 2" xfId="26524"/>
    <cellStyle name="Comma 6 4 5 3" xfId="55260"/>
    <cellStyle name="Comma 6 4 6" xfId="26525"/>
    <cellStyle name="Comma 6 4 7" xfId="26526"/>
    <cellStyle name="Comma 6 5" xfId="26527"/>
    <cellStyle name="Comma 6 5 2" xfId="26528"/>
    <cellStyle name="Comma 6 5 2 2" xfId="26529"/>
    <cellStyle name="Comma 6 5 2 2 2" xfId="26530"/>
    <cellStyle name="Comma 6 5 2 2 3" xfId="55261"/>
    <cellStyle name="Comma 6 5 2 3" xfId="26531"/>
    <cellStyle name="Comma 6 5 2 4" xfId="26532"/>
    <cellStyle name="Comma 6 5 3" xfId="26533"/>
    <cellStyle name="Comma 6 5 3 2" xfId="26534"/>
    <cellStyle name="Comma 6 5 3 2 2" xfId="26535"/>
    <cellStyle name="Comma 6 5 3 2 3" xfId="55262"/>
    <cellStyle name="Comma 6 5 3 3" xfId="26536"/>
    <cellStyle name="Comma 6 5 3 4" xfId="26537"/>
    <cellStyle name="Comma 6 5 4" xfId="26538"/>
    <cellStyle name="Comma 6 5 4 2" xfId="26539"/>
    <cellStyle name="Comma 6 5 4 3" xfId="55263"/>
    <cellStyle name="Comma 6 5 5" xfId="26540"/>
    <cellStyle name="Comma 6 5 6" xfId="26541"/>
    <cellStyle name="Comma 6 6" xfId="26542"/>
    <cellStyle name="Comma 6 6 2" xfId="26543"/>
    <cellStyle name="Comma 6 6 2 2" xfId="26544"/>
    <cellStyle name="Comma 6 6 2 2 2" xfId="26545"/>
    <cellStyle name="Comma 6 6 2 2 3" xfId="55264"/>
    <cellStyle name="Comma 6 6 2 3" xfId="26546"/>
    <cellStyle name="Comma 6 6 2 4" xfId="26547"/>
    <cellStyle name="Comma 6 6 3" xfId="26548"/>
    <cellStyle name="Comma 6 6 3 2" xfId="26549"/>
    <cellStyle name="Comma 6 6 3 3" xfId="55265"/>
    <cellStyle name="Comma 6 6 4" xfId="26550"/>
    <cellStyle name="Comma 6 6 5" xfId="26551"/>
    <cellStyle name="Comma 6 7" xfId="26552"/>
    <cellStyle name="Comma 6 7 2" xfId="26553"/>
    <cellStyle name="Comma 6 7 2 2" xfId="26554"/>
    <cellStyle name="Comma 6 7 2 3" xfId="55266"/>
    <cellStyle name="Comma 6 7 3" xfId="26555"/>
    <cellStyle name="Comma 6 7 4" xfId="26556"/>
    <cellStyle name="Comma 6 8" xfId="26557"/>
    <cellStyle name="Comma 6 8 2" xfId="26558"/>
    <cellStyle name="Comma 6 8 2 2" xfId="26559"/>
    <cellStyle name="Comma 6 8 2 3" xfId="55267"/>
    <cellStyle name="Comma 6 8 3" xfId="26560"/>
    <cellStyle name="Comma 6 8 4" xfId="26561"/>
    <cellStyle name="Comma 6 9" xfId="26562"/>
    <cellStyle name="Comma 6 9 2" xfId="26563"/>
    <cellStyle name="Comma 6 9 3" xfId="55268"/>
    <cellStyle name="Comma 7" xfId="26564"/>
    <cellStyle name="Comma 7 2" xfId="26565"/>
    <cellStyle name="Comma 8" xfId="26566"/>
    <cellStyle name="Comma 8 2" xfId="26567"/>
    <cellStyle name="Comma 8 2 2" xfId="26568"/>
    <cellStyle name="Comma 8 2 2 2" xfId="26569"/>
    <cellStyle name="Comma 8 2 2 2 2" xfId="26570"/>
    <cellStyle name="Comma 8 2 2 2 2 2" xfId="26571"/>
    <cellStyle name="Comma 8 2 2 2 2 3" xfId="55269"/>
    <cellStyle name="Comma 8 2 2 2 3" xfId="26572"/>
    <cellStyle name="Comma 8 2 2 2 4" xfId="26573"/>
    <cellStyle name="Comma 8 2 2 3" xfId="26574"/>
    <cellStyle name="Comma 8 2 2 3 2" xfId="26575"/>
    <cellStyle name="Comma 8 2 2 3 2 2" xfId="26576"/>
    <cellStyle name="Comma 8 2 2 3 2 3" xfId="55270"/>
    <cellStyle name="Comma 8 2 2 3 3" xfId="26577"/>
    <cellStyle name="Comma 8 2 2 3 4" xfId="26578"/>
    <cellStyle name="Comma 8 2 2 4" xfId="26579"/>
    <cellStyle name="Comma 8 2 2 4 2" xfId="26580"/>
    <cellStyle name="Comma 8 2 2 4 3" xfId="55271"/>
    <cellStyle name="Comma 8 2 2 5" xfId="26581"/>
    <cellStyle name="Comma 8 2 2 6" xfId="26582"/>
    <cellStyle name="Comma 8 2 3" xfId="26583"/>
    <cellStyle name="Comma 8 2 3 2" xfId="26584"/>
    <cellStyle name="Comma 8 2 3 2 2" xfId="26585"/>
    <cellStyle name="Comma 8 2 3 2 3" xfId="55272"/>
    <cellStyle name="Comma 8 2 3 3" xfId="26586"/>
    <cellStyle name="Comma 8 2 3 4" xfId="26587"/>
    <cellStyle name="Comma 8 2 4" xfId="26588"/>
    <cellStyle name="Comma 8 2 4 2" xfId="26589"/>
    <cellStyle name="Comma 8 2 4 2 2" xfId="26590"/>
    <cellStyle name="Comma 8 2 4 2 3" xfId="55273"/>
    <cellStyle name="Comma 8 2 4 3" xfId="26591"/>
    <cellStyle name="Comma 8 2 4 4" xfId="26592"/>
    <cellStyle name="Comma 8 2 5" xfId="26593"/>
    <cellStyle name="Comma 8 2 5 2" xfId="26594"/>
    <cellStyle name="Comma 8 2 5 3" xfId="55274"/>
    <cellStyle name="Comma 8 2 6" xfId="26595"/>
    <cellStyle name="Comma 8 2 7" xfId="26596"/>
    <cellStyle name="Comma 8 3" xfId="26597"/>
    <cellStyle name="Comma 8 3 2" xfId="26598"/>
    <cellStyle name="Comma 8 3 2 2" xfId="26599"/>
    <cellStyle name="Comma 8 3 2 2 2" xfId="26600"/>
    <cellStyle name="Comma 8 3 2 2 3" xfId="55275"/>
    <cellStyle name="Comma 8 3 2 3" xfId="26601"/>
    <cellStyle name="Comma 8 3 2 4" xfId="26602"/>
    <cellStyle name="Comma 8 3 3" xfId="26603"/>
    <cellStyle name="Comma 8 3 3 2" xfId="26604"/>
    <cellStyle name="Comma 8 3 3 2 2" xfId="26605"/>
    <cellStyle name="Comma 8 3 3 2 3" xfId="55276"/>
    <cellStyle name="Comma 8 3 3 3" xfId="26606"/>
    <cellStyle name="Comma 8 3 3 4" xfId="26607"/>
    <cellStyle name="Comma 8 3 4" xfId="26608"/>
    <cellStyle name="Comma 8 3 4 2" xfId="26609"/>
    <cellStyle name="Comma 8 3 4 3" xfId="55277"/>
    <cellStyle name="Comma 8 3 5" xfId="26610"/>
    <cellStyle name="Comma 8 3 6" xfId="26611"/>
    <cellStyle name="Comma 8 4" xfId="26612"/>
    <cellStyle name="Comma 8 4 2" xfId="26613"/>
    <cellStyle name="Comma 8 4 2 2" xfId="26614"/>
    <cellStyle name="Comma 8 4 2 3" xfId="55278"/>
    <cellStyle name="Comma 8 4 3" xfId="26615"/>
    <cellStyle name="Comma 8 4 4" xfId="26616"/>
    <cellStyle name="Comma 8 5" xfId="26617"/>
    <cellStyle name="Comma 8 5 2" xfId="26618"/>
    <cellStyle name="Comma 8 5 2 2" xfId="26619"/>
    <cellStyle name="Comma 8 5 2 3" xfId="55279"/>
    <cellStyle name="Comma 8 5 3" xfId="26620"/>
    <cellStyle name="Comma 8 5 4" xfId="26621"/>
    <cellStyle name="Comma 8 6" xfId="26622"/>
    <cellStyle name="Comma 8 6 2" xfId="26623"/>
    <cellStyle name="Comma 8 6 3" xfId="55280"/>
    <cellStyle name="Comma 8 7" xfId="26624"/>
    <cellStyle name="Comma 8 8" xfId="26625"/>
    <cellStyle name="Comma 9" xfId="26626"/>
    <cellStyle name="Comma 9 2" xfId="26627"/>
    <cellStyle name="Comma 9 2 2" xfId="26628"/>
    <cellStyle name="Comma 9 2 2 2" xfId="26629"/>
    <cellStyle name="Comma 9 2 2 2 2" xfId="26630"/>
    <cellStyle name="Comma 9 2 2 2 3" xfId="55281"/>
    <cellStyle name="Comma 9 2 2 3" xfId="26631"/>
    <cellStyle name="Comma 9 2 2 4" xfId="26632"/>
    <cellStyle name="Comma 9 2 3" xfId="26633"/>
    <cellStyle name="Comma 9 2 3 2" xfId="26634"/>
    <cellStyle name="Comma 9 2 3 2 2" xfId="26635"/>
    <cellStyle name="Comma 9 2 3 2 3" xfId="55282"/>
    <cellStyle name="Comma 9 2 3 3" xfId="26636"/>
    <cellStyle name="Comma 9 2 3 4" xfId="26637"/>
    <cellStyle name="Comma 9 2 4" xfId="26638"/>
    <cellStyle name="Comma 9 2 4 2" xfId="26639"/>
    <cellStyle name="Comma 9 2 4 3" xfId="55283"/>
    <cellStyle name="Comma 9 2 5" xfId="26640"/>
    <cellStyle name="Comma 9 2 6" xfId="26641"/>
    <cellStyle name="Comma 9 3" xfId="26642"/>
    <cellStyle name="Comma 9 3 2" xfId="26643"/>
    <cellStyle name="Comma 9 3 2 2" xfId="26644"/>
    <cellStyle name="Comma 9 3 2 3" xfId="55284"/>
    <cellStyle name="Comma 9 3 3" xfId="26645"/>
    <cellStyle name="Comma 9 3 4" xfId="26646"/>
    <cellStyle name="Comma 9 4" xfId="26647"/>
    <cellStyle name="Comma 9 4 2" xfId="26648"/>
    <cellStyle name="Comma 9 4 2 2" xfId="26649"/>
    <cellStyle name="Comma 9 4 2 3" xfId="55285"/>
    <cellStyle name="Comma 9 4 3" xfId="26650"/>
    <cellStyle name="Comma 9 4 4" xfId="26651"/>
    <cellStyle name="Comma 9 5" xfId="26652"/>
    <cellStyle name="Comma 9 5 2" xfId="26653"/>
    <cellStyle name="Comma 9 5 3" xfId="55286"/>
    <cellStyle name="Comma 9 6" xfId="26654"/>
    <cellStyle name="Comma 9 7" xfId="26655"/>
    <cellStyle name="Currency" xfId="60913" builtinId="4"/>
    <cellStyle name="Currency 10" xfId="26656"/>
    <cellStyle name="Currency 10 2" xfId="26657"/>
    <cellStyle name="Currency 10 2 2" xfId="26658"/>
    <cellStyle name="Currency 10 2 2 2" xfId="60915"/>
    <cellStyle name="Currency 10 2 3" xfId="55287"/>
    <cellStyle name="Currency 10 3" xfId="26659"/>
    <cellStyle name="Currency 10 4" xfId="26660"/>
    <cellStyle name="Currency 10 5" xfId="60914"/>
    <cellStyle name="Currency 11" xfId="26661"/>
    <cellStyle name="Currency 11 2" xfId="26662"/>
    <cellStyle name="Currency 11 3" xfId="55288"/>
    <cellStyle name="Currency 12" xfId="49925"/>
    <cellStyle name="Currency 12 2" xfId="60916"/>
    <cellStyle name="Currency 13" xfId="49923"/>
    <cellStyle name="Currency 14" xfId="55289"/>
    <cellStyle name="Currency 15" xfId="55290"/>
    <cellStyle name="Currency 16" xfId="59957"/>
    <cellStyle name="Currency 2" xfId="20"/>
    <cellStyle name="Currency 2 10" xfId="26663"/>
    <cellStyle name="Currency 2 10 2" xfId="26664"/>
    <cellStyle name="Currency 2 10 2 2" xfId="26665"/>
    <cellStyle name="Currency 2 10 2 2 2" xfId="21"/>
    <cellStyle name="Currency 2 10 2 2 2 2" xfId="26666"/>
    <cellStyle name="Currency 2 10 2 2 2 2 2" xfId="26667"/>
    <cellStyle name="Currency 2 10 2 2 2 2 3" xfId="55291"/>
    <cellStyle name="Currency 2 10 2 2 2 3" xfId="26668"/>
    <cellStyle name="Currency 2 10 2 2 2 4" xfId="26669"/>
    <cellStyle name="Currency 2 10 2 2 3" xfId="26670"/>
    <cellStyle name="Currency 2 10 2 2 3 2" xfId="26671"/>
    <cellStyle name="Currency 2 10 2 2 3 2 2" xfId="26672"/>
    <cellStyle name="Currency 2 10 2 2 3 2 3" xfId="55292"/>
    <cellStyle name="Currency 2 10 2 2 3 3" xfId="26673"/>
    <cellStyle name="Currency 2 10 2 2 3 4" xfId="26674"/>
    <cellStyle name="Currency 2 10 2 2 4" xfId="26675"/>
    <cellStyle name="Currency 2 10 2 2 4 2" xfId="26676"/>
    <cellStyle name="Currency 2 10 2 2 4 3" xfId="55293"/>
    <cellStyle name="Currency 2 10 2 2 5" xfId="26677"/>
    <cellStyle name="Currency 2 10 2 2 6" xfId="26678"/>
    <cellStyle name="Currency 2 10 2 3" xfId="26679"/>
    <cellStyle name="Currency 2 10 2 3 2" xfId="26680"/>
    <cellStyle name="Currency 2 10 2 3 2 2" xfId="26681"/>
    <cellStyle name="Currency 2 10 2 3 2 3" xfId="55294"/>
    <cellStyle name="Currency 2 10 2 3 3" xfId="26682"/>
    <cellStyle name="Currency 2 10 2 3 4" xfId="26683"/>
    <cellStyle name="Currency 2 10 2 4" xfId="26684"/>
    <cellStyle name="Currency 2 10 2 4 2" xfId="26685"/>
    <cellStyle name="Currency 2 10 2 4 2 2" xfId="26686"/>
    <cellStyle name="Currency 2 10 2 4 2 3" xfId="55295"/>
    <cellStyle name="Currency 2 10 2 4 3" xfId="26687"/>
    <cellStyle name="Currency 2 10 2 4 4" xfId="26688"/>
    <cellStyle name="Currency 2 10 2 5" xfId="26689"/>
    <cellStyle name="Currency 2 10 2 5 2" xfId="26690"/>
    <cellStyle name="Currency 2 10 2 5 3" xfId="55296"/>
    <cellStyle name="Currency 2 10 2 6" xfId="26691"/>
    <cellStyle name="Currency 2 10 2 7" xfId="26692"/>
    <cellStyle name="Currency 2 10 3" xfId="26693"/>
    <cellStyle name="Currency 2 10 3 2" xfId="26694"/>
    <cellStyle name="Currency 2 10 3 2 2" xfId="26695"/>
    <cellStyle name="Currency 2 10 3 2 2 2" xfId="26696"/>
    <cellStyle name="Currency 2 10 3 2 2 3" xfId="55297"/>
    <cellStyle name="Currency 2 10 3 2 3" xfId="26697"/>
    <cellStyle name="Currency 2 10 3 2 4" xfId="26698"/>
    <cellStyle name="Currency 2 10 3 3" xfId="26699"/>
    <cellStyle name="Currency 2 10 3 3 2" xfId="26700"/>
    <cellStyle name="Currency 2 10 3 3 2 2" xfId="26701"/>
    <cellStyle name="Currency 2 10 3 3 2 3" xfId="55298"/>
    <cellStyle name="Currency 2 10 3 3 3" xfId="26702"/>
    <cellStyle name="Currency 2 10 3 3 4" xfId="26703"/>
    <cellStyle name="Currency 2 10 3 4" xfId="26704"/>
    <cellStyle name="Currency 2 10 3 4 2" xfId="26705"/>
    <cellStyle name="Currency 2 10 3 4 3" xfId="55299"/>
    <cellStyle name="Currency 2 10 3 5" xfId="26706"/>
    <cellStyle name="Currency 2 10 3 6" xfId="26707"/>
    <cellStyle name="Currency 2 10 4" xfId="26708"/>
    <cellStyle name="Currency 2 10 4 2" xfId="26709"/>
    <cellStyle name="Currency 2 10 4 2 2" xfId="26710"/>
    <cellStyle name="Currency 2 10 4 2 3" xfId="55300"/>
    <cellStyle name="Currency 2 10 4 3" xfId="26711"/>
    <cellStyle name="Currency 2 10 4 4" xfId="26712"/>
    <cellStyle name="Currency 2 10 5" xfId="26713"/>
    <cellStyle name="Currency 2 10 5 2" xfId="26714"/>
    <cellStyle name="Currency 2 10 5 2 2" xfId="26715"/>
    <cellStyle name="Currency 2 10 5 2 3" xfId="55301"/>
    <cellStyle name="Currency 2 10 5 3" xfId="26716"/>
    <cellStyle name="Currency 2 10 5 4" xfId="26717"/>
    <cellStyle name="Currency 2 10 6" xfId="26718"/>
    <cellStyle name="Currency 2 10 6 2" xfId="26719"/>
    <cellStyle name="Currency 2 10 6 3" xfId="55302"/>
    <cellStyle name="Currency 2 10 7" xfId="26720"/>
    <cellStyle name="Currency 2 10 8" xfId="26721"/>
    <cellStyle name="Currency 2 11" xfId="26722"/>
    <cellStyle name="Currency 2 11 2" xfId="26723"/>
    <cellStyle name="Currency 2 11 2 2" xfId="26724"/>
    <cellStyle name="Currency 2 11 2 2 2" xfId="26725"/>
    <cellStyle name="Currency 2 11 2 2 2 2" xfId="26726"/>
    <cellStyle name="Currency 2 11 2 2 2 3" xfId="55303"/>
    <cellStyle name="Currency 2 11 2 2 3" xfId="26727"/>
    <cellStyle name="Currency 2 11 2 2 4" xfId="26728"/>
    <cellStyle name="Currency 2 11 2 3" xfId="26729"/>
    <cellStyle name="Currency 2 11 2 3 2" xfId="26730"/>
    <cellStyle name="Currency 2 11 2 3 2 2" xfId="26731"/>
    <cellStyle name="Currency 2 11 2 3 2 3" xfId="55304"/>
    <cellStyle name="Currency 2 11 2 3 3" xfId="26732"/>
    <cellStyle name="Currency 2 11 2 3 4" xfId="26733"/>
    <cellStyle name="Currency 2 11 2 4" xfId="26734"/>
    <cellStyle name="Currency 2 11 2 4 2" xfId="26735"/>
    <cellStyle name="Currency 2 11 2 4 3" xfId="55305"/>
    <cellStyle name="Currency 2 11 2 5" xfId="26736"/>
    <cellStyle name="Currency 2 11 2 6" xfId="26737"/>
    <cellStyle name="Currency 2 11 3" xfId="26738"/>
    <cellStyle name="Currency 2 11 3 2" xfId="26739"/>
    <cellStyle name="Currency 2 11 3 2 2" xfId="26740"/>
    <cellStyle name="Currency 2 11 3 2 3" xfId="55306"/>
    <cellStyle name="Currency 2 11 3 3" xfId="26741"/>
    <cellStyle name="Currency 2 11 3 4" xfId="26742"/>
    <cellStyle name="Currency 2 11 4" xfId="26743"/>
    <cellStyle name="Currency 2 11 4 2" xfId="26744"/>
    <cellStyle name="Currency 2 11 4 2 2" xfId="26745"/>
    <cellStyle name="Currency 2 11 4 2 3" xfId="55307"/>
    <cellStyle name="Currency 2 11 4 3" xfId="26746"/>
    <cellStyle name="Currency 2 11 4 4" xfId="26747"/>
    <cellStyle name="Currency 2 11 5" xfId="26748"/>
    <cellStyle name="Currency 2 11 5 2" xfId="26749"/>
    <cellStyle name="Currency 2 11 5 3" xfId="55308"/>
    <cellStyle name="Currency 2 11 6" xfId="26750"/>
    <cellStyle name="Currency 2 11 7" xfId="26751"/>
    <cellStyle name="Currency 2 12" xfId="26752"/>
    <cellStyle name="Currency 2 12 2" xfId="26753"/>
    <cellStyle name="Currency 2 12 2 2" xfId="26754"/>
    <cellStyle name="Currency 2 12 2 2 2" xfId="26755"/>
    <cellStyle name="Currency 2 12 2 2 3" xfId="55309"/>
    <cellStyle name="Currency 2 12 2 3" xfId="26756"/>
    <cellStyle name="Currency 2 12 2 4" xfId="26757"/>
    <cellStyle name="Currency 2 12 3" xfId="26758"/>
    <cellStyle name="Currency 2 12 3 2" xfId="26759"/>
    <cellStyle name="Currency 2 12 3 2 2" xfId="26760"/>
    <cellStyle name="Currency 2 12 3 2 3" xfId="55310"/>
    <cellStyle name="Currency 2 12 3 3" xfId="26761"/>
    <cellStyle name="Currency 2 12 3 4" xfId="26762"/>
    <cellStyle name="Currency 2 12 4" xfId="26763"/>
    <cellStyle name="Currency 2 12 4 2" xfId="26764"/>
    <cellStyle name="Currency 2 12 4 3" xfId="55311"/>
    <cellStyle name="Currency 2 12 5" xfId="26765"/>
    <cellStyle name="Currency 2 12 6" xfId="26766"/>
    <cellStyle name="Currency 2 13" xfId="26767"/>
    <cellStyle name="Currency 2 13 2" xfId="26768"/>
    <cellStyle name="Currency 2 13 2 2" xfId="26769"/>
    <cellStyle name="Currency 2 13 2 2 2" xfId="26770"/>
    <cellStyle name="Currency 2 13 2 2 3" xfId="55312"/>
    <cellStyle name="Currency 2 13 2 3" xfId="26771"/>
    <cellStyle name="Currency 2 13 2 4" xfId="26772"/>
    <cellStyle name="Currency 2 13 3" xfId="26773"/>
    <cellStyle name="Currency 2 13 3 2" xfId="26774"/>
    <cellStyle name="Currency 2 13 3 3" xfId="55313"/>
    <cellStyle name="Currency 2 13 4" xfId="26775"/>
    <cellStyle name="Currency 2 13 5" xfId="26776"/>
    <cellStyle name="Currency 2 14" xfId="26777"/>
    <cellStyle name="Currency 2 14 2" xfId="26778"/>
    <cellStyle name="Currency 2 14 2 2" xfId="26779"/>
    <cellStyle name="Currency 2 14 2 3" xfId="55314"/>
    <cellStyle name="Currency 2 14 3" xfId="26780"/>
    <cellStyle name="Currency 2 14 4" xfId="26781"/>
    <cellStyle name="Currency 2 15" xfId="26782"/>
    <cellStyle name="Currency 2 15 2" xfId="26783"/>
    <cellStyle name="Currency 2 15 2 2" xfId="26784"/>
    <cellStyle name="Currency 2 15 2 3" xfId="55315"/>
    <cellStyle name="Currency 2 15 3" xfId="26785"/>
    <cellStyle name="Currency 2 15 4" xfId="26786"/>
    <cellStyle name="Currency 2 16" xfId="26787"/>
    <cellStyle name="Currency 2 16 2" xfId="26788"/>
    <cellStyle name="Currency 2 16 3" xfId="55316"/>
    <cellStyle name="Currency 2 17" xfId="26789"/>
    <cellStyle name="Currency 2 18" xfId="26790"/>
    <cellStyle name="Currency 2 2" xfId="26791"/>
    <cellStyle name="Currency 2 2 10" xfId="26792"/>
    <cellStyle name="Currency 2 2 10 2" xfId="26793"/>
    <cellStyle name="Currency 2 2 10 2 2" xfId="26794"/>
    <cellStyle name="Currency 2 2 10 2 2 2" xfId="26795"/>
    <cellStyle name="Currency 2 2 10 2 2 3" xfId="55317"/>
    <cellStyle name="Currency 2 2 10 2 3" xfId="26796"/>
    <cellStyle name="Currency 2 2 10 2 4" xfId="26797"/>
    <cellStyle name="Currency 2 2 10 3" xfId="26798"/>
    <cellStyle name="Currency 2 2 10 3 2" xfId="26799"/>
    <cellStyle name="Currency 2 2 10 3 2 2" xfId="26800"/>
    <cellStyle name="Currency 2 2 10 3 2 3" xfId="55318"/>
    <cellStyle name="Currency 2 2 10 3 3" xfId="26801"/>
    <cellStyle name="Currency 2 2 10 3 4" xfId="26802"/>
    <cellStyle name="Currency 2 2 10 4" xfId="26803"/>
    <cellStyle name="Currency 2 2 10 4 2" xfId="26804"/>
    <cellStyle name="Currency 2 2 10 4 3" xfId="55319"/>
    <cellStyle name="Currency 2 2 10 5" xfId="26805"/>
    <cellStyle name="Currency 2 2 10 6" xfId="26806"/>
    <cellStyle name="Currency 2 2 11" xfId="26807"/>
    <cellStyle name="Currency 2 2 11 2" xfId="26808"/>
    <cellStyle name="Currency 2 2 11 2 2" xfId="26809"/>
    <cellStyle name="Currency 2 2 11 2 2 2" xfId="26810"/>
    <cellStyle name="Currency 2 2 11 2 2 3" xfId="55320"/>
    <cellStyle name="Currency 2 2 11 2 3" xfId="26811"/>
    <cellStyle name="Currency 2 2 11 2 4" xfId="26812"/>
    <cellStyle name="Currency 2 2 11 3" xfId="26813"/>
    <cellStyle name="Currency 2 2 11 3 2" xfId="26814"/>
    <cellStyle name="Currency 2 2 11 3 3" xfId="55321"/>
    <cellStyle name="Currency 2 2 11 4" xfId="26815"/>
    <cellStyle name="Currency 2 2 11 5" xfId="26816"/>
    <cellStyle name="Currency 2 2 12" xfId="26817"/>
    <cellStyle name="Currency 2 2 12 2" xfId="26818"/>
    <cellStyle name="Currency 2 2 12 2 2" xfId="26819"/>
    <cellStyle name="Currency 2 2 12 2 3" xfId="55322"/>
    <cellStyle name="Currency 2 2 12 3" xfId="26820"/>
    <cellStyle name="Currency 2 2 12 4" xfId="26821"/>
    <cellStyle name="Currency 2 2 13" xfId="26822"/>
    <cellStyle name="Currency 2 2 13 2" xfId="26823"/>
    <cellStyle name="Currency 2 2 13 2 2" xfId="26824"/>
    <cellStyle name="Currency 2 2 13 2 3" xfId="55323"/>
    <cellStyle name="Currency 2 2 13 3" xfId="26825"/>
    <cellStyle name="Currency 2 2 13 4" xfId="26826"/>
    <cellStyle name="Currency 2 2 14" xfId="26827"/>
    <cellStyle name="Currency 2 2 14 2" xfId="26828"/>
    <cellStyle name="Currency 2 2 14 3" xfId="55324"/>
    <cellStyle name="Currency 2 2 15" xfId="26829"/>
    <cellStyle name="Currency 2 2 16" xfId="26830"/>
    <cellStyle name="Currency 2 2 2" xfId="26831"/>
    <cellStyle name="Currency 2 2 2 10" xfId="26832"/>
    <cellStyle name="Currency 2 2 2 10 2" xfId="26833"/>
    <cellStyle name="Currency 2 2 2 10 2 2" xfId="26834"/>
    <cellStyle name="Currency 2 2 2 10 2 2 2" xfId="26835"/>
    <cellStyle name="Currency 2 2 2 10 2 2 3" xfId="55325"/>
    <cellStyle name="Currency 2 2 2 10 2 3" xfId="26836"/>
    <cellStyle name="Currency 2 2 2 10 2 4" xfId="26837"/>
    <cellStyle name="Currency 2 2 2 10 3" xfId="26838"/>
    <cellStyle name="Currency 2 2 2 10 3 2" xfId="26839"/>
    <cellStyle name="Currency 2 2 2 10 3 3" xfId="55326"/>
    <cellStyle name="Currency 2 2 2 10 4" xfId="26840"/>
    <cellStyle name="Currency 2 2 2 10 5" xfId="26841"/>
    <cellStyle name="Currency 2 2 2 11" xfId="26842"/>
    <cellStyle name="Currency 2 2 2 11 2" xfId="26843"/>
    <cellStyle name="Currency 2 2 2 11 2 2" xfId="26844"/>
    <cellStyle name="Currency 2 2 2 11 2 3" xfId="55327"/>
    <cellStyle name="Currency 2 2 2 11 3" xfId="26845"/>
    <cellStyle name="Currency 2 2 2 11 4" xfId="26846"/>
    <cellStyle name="Currency 2 2 2 12" xfId="26847"/>
    <cellStyle name="Currency 2 2 2 12 2" xfId="26848"/>
    <cellStyle name="Currency 2 2 2 12 2 2" xfId="26849"/>
    <cellStyle name="Currency 2 2 2 12 2 3" xfId="55328"/>
    <cellStyle name="Currency 2 2 2 12 3" xfId="26850"/>
    <cellStyle name="Currency 2 2 2 12 4" xfId="26851"/>
    <cellStyle name="Currency 2 2 2 13" xfId="26852"/>
    <cellStyle name="Currency 2 2 2 13 2" xfId="26853"/>
    <cellStyle name="Currency 2 2 2 13 3" xfId="55329"/>
    <cellStyle name="Currency 2 2 2 14" xfId="26854"/>
    <cellStyle name="Currency 2 2 2 15" xfId="26855"/>
    <cellStyle name="Currency 2 2 2 2" xfId="26856"/>
    <cellStyle name="Currency 2 2 2 2 10" xfId="26857"/>
    <cellStyle name="Currency 2 2 2 2 11" xfId="26858"/>
    <cellStyle name="Currency 2 2 2 2 2" xfId="26859"/>
    <cellStyle name="Currency 2 2 2 2 2 10" xfId="26860"/>
    <cellStyle name="Currency 2 2 2 2 2 2" xfId="26861"/>
    <cellStyle name="Currency 2 2 2 2 2 2 2" xfId="26862"/>
    <cellStyle name="Currency 2 2 2 2 2 2 2 2" xfId="26863"/>
    <cellStyle name="Currency 2 2 2 2 2 2 2 2 2" xfId="26864"/>
    <cellStyle name="Currency 2 2 2 2 2 2 2 2 2 2" xfId="26865"/>
    <cellStyle name="Currency 2 2 2 2 2 2 2 2 2 2 2" xfId="26866"/>
    <cellStyle name="Currency 2 2 2 2 2 2 2 2 2 2 3" xfId="55330"/>
    <cellStyle name="Currency 2 2 2 2 2 2 2 2 2 3" xfId="26867"/>
    <cellStyle name="Currency 2 2 2 2 2 2 2 2 2 4" xfId="26868"/>
    <cellStyle name="Currency 2 2 2 2 2 2 2 2 3" xfId="26869"/>
    <cellStyle name="Currency 2 2 2 2 2 2 2 2 3 2" xfId="26870"/>
    <cellStyle name="Currency 2 2 2 2 2 2 2 2 3 2 2" xfId="26871"/>
    <cellStyle name="Currency 2 2 2 2 2 2 2 2 3 2 3" xfId="55331"/>
    <cellStyle name="Currency 2 2 2 2 2 2 2 2 3 3" xfId="26872"/>
    <cellStyle name="Currency 2 2 2 2 2 2 2 2 3 4" xfId="26873"/>
    <cellStyle name="Currency 2 2 2 2 2 2 2 2 4" xfId="26874"/>
    <cellStyle name="Currency 2 2 2 2 2 2 2 2 4 2" xfId="26875"/>
    <cellStyle name="Currency 2 2 2 2 2 2 2 2 4 3" xfId="55332"/>
    <cellStyle name="Currency 2 2 2 2 2 2 2 2 5" xfId="26876"/>
    <cellStyle name="Currency 2 2 2 2 2 2 2 2 6" xfId="26877"/>
    <cellStyle name="Currency 2 2 2 2 2 2 2 3" xfId="26878"/>
    <cellStyle name="Currency 2 2 2 2 2 2 2 3 2" xfId="26879"/>
    <cellStyle name="Currency 2 2 2 2 2 2 2 3 2 2" xfId="26880"/>
    <cellStyle name="Currency 2 2 2 2 2 2 2 3 2 3" xfId="55333"/>
    <cellStyle name="Currency 2 2 2 2 2 2 2 3 3" xfId="26881"/>
    <cellStyle name="Currency 2 2 2 2 2 2 2 3 4" xfId="26882"/>
    <cellStyle name="Currency 2 2 2 2 2 2 2 4" xfId="26883"/>
    <cellStyle name="Currency 2 2 2 2 2 2 2 4 2" xfId="26884"/>
    <cellStyle name="Currency 2 2 2 2 2 2 2 4 2 2" xfId="26885"/>
    <cellStyle name="Currency 2 2 2 2 2 2 2 4 2 3" xfId="55334"/>
    <cellStyle name="Currency 2 2 2 2 2 2 2 4 3" xfId="26886"/>
    <cellStyle name="Currency 2 2 2 2 2 2 2 4 4" xfId="26887"/>
    <cellStyle name="Currency 2 2 2 2 2 2 2 5" xfId="26888"/>
    <cellStyle name="Currency 2 2 2 2 2 2 2 5 2" xfId="26889"/>
    <cellStyle name="Currency 2 2 2 2 2 2 2 5 3" xfId="55335"/>
    <cellStyle name="Currency 2 2 2 2 2 2 2 6" xfId="26890"/>
    <cellStyle name="Currency 2 2 2 2 2 2 2 7" xfId="26891"/>
    <cellStyle name="Currency 2 2 2 2 2 2 3" xfId="26892"/>
    <cellStyle name="Currency 2 2 2 2 2 2 3 2" xfId="26893"/>
    <cellStyle name="Currency 2 2 2 2 2 2 3 2 2" xfId="26894"/>
    <cellStyle name="Currency 2 2 2 2 2 2 3 2 2 2" xfId="26895"/>
    <cellStyle name="Currency 2 2 2 2 2 2 3 2 2 3" xfId="55336"/>
    <cellStyle name="Currency 2 2 2 2 2 2 3 2 3" xfId="26896"/>
    <cellStyle name="Currency 2 2 2 2 2 2 3 2 4" xfId="26897"/>
    <cellStyle name="Currency 2 2 2 2 2 2 3 3" xfId="26898"/>
    <cellStyle name="Currency 2 2 2 2 2 2 3 3 2" xfId="26899"/>
    <cellStyle name="Currency 2 2 2 2 2 2 3 3 2 2" xfId="26900"/>
    <cellStyle name="Currency 2 2 2 2 2 2 3 3 2 3" xfId="55337"/>
    <cellStyle name="Currency 2 2 2 2 2 2 3 3 3" xfId="26901"/>
    <cellStyle name="Currency 2 2 2 2 2 2 3 3 4" xfId="26902"/>
    <cellStyle name="Currency 2 2 2 2 2 2 3 4" xfId="26903"/>
    <cellStyle name="Currency 2 2 2 2 2 2 3 4 2" xfId="26904"/>
    <cellStyle name="Currency 2 2 2 2 2 2 3 4 3" xfId="55338"/>
    <cellStyle name="Currency 2 2 2 2 2 2 3 5" xfId="26905"/>
    <cellStyle name="Currency 2 2 2 2 2 2 3 6" xfId="26906"/>
    <cellStyle name="Currency 2 2 2 2 2 2 4" xfId="26907"/>
    <cellStyle name="Currency 2 2 2 2 2 2 4 2" xfId="26908"/>
    <cellStyle name="Currency 2 2 2 2 2 2 4 2 2" xfId="26909"/>
    <cellStyle name="Currency 2 2 2 2 2 2 4 2 3" xfId="55339"/>
    <cellStyle name="Currency 2 2 2 2 2 2 4 3" xfId="26910"/>
    <cellStyle name="Currency 2 2 2 2 2 2 4 4" xfId="26911"/>
    <cellStyle name="Currency 2 2 2 2 2 2 5" xfId="26912"/>
    <cellStyle name="Currency 2 2 2 2 2 2 5 2" xfId="26913"/>
    <cellStyle name="Currency 2 2 2 2 2 2 5 2 2" xfId="26914"/>
    <cellStyle name="Currency 2 2 2 2 2 2 5 2 3" xfId="55340"/>
    <cellStyle name="Currency 2 2 2 2 2 2 5 3" xfId="26915"/>
    <cellStyle name="Currency 2 2 2 2 2 2 5 4" xfId="26916"/>
    <cellStyle name="Currency 2 2 2 2 2 2 6" xfId="26917"/>
    <cellStyle name="Currency 2 2 2 2 2 2 6 2" xfId="26918"/>
    <cellStyle name="Currency 2 2 2 2 2 2 6 3" xfId="55341"/>
    <cellStyle name="Currency 2 2 2 2 2 2 7" xfId="26919"/>
    <cellStyle name="Currency 2 2 2 2 2 2 8" xfId="26920"/>
    <cellStyle name="Currency 2 2 2 2 2 3" xfId="26921"/>
    <cellStyle name="Currency 2 2 2 2 2 3 2" xfId="26922"/>
    <cellStyle name="Currency 2 2 2 2 2 3 2 2" xfId="26923"/>
    <cellStyle name="Currency 2 2 2 2 2 3 2 2 2" xfId="26924"/>
    <cellStyle name="Currency 2 2 2 2 2 3 2 2 2 2" xfId="26925"/>
    <cellStyle name="Currency 2 2 2 2 2 3 2 2 2 3" xfId="55342"/>
    <cellStyle name="Currency 2 2 2 2 2 3 2 2 3" xfId="26926"/>
    <cellStyle name="Currency 2 2 2 2 2 3 2 2 4" xfId="26927"/>
    <cellStyle name="Currency 2 2 2 2 2 3 2 3" xfId="26928"/>
    <cellStyle name="Currency 2 2 2 2 2 3 2 3 2" xfId="26929"/>
    <cellStyle name="Currency 2 2 2 2 2 3 2 3 2 2" xfId="26930"/>
    <cellStyle name="Currency 2 2 2 2 2 3 2 3 2 3" xfId="55343"/>
    <cellStyle name="Currency 2 2 2 2 2 3 2 3 3" xfId="26931"/>
    <cellStyle name="Currency 2 2 2 2 2 3 2 3 4" xfId="26932"/>
    <cellStyle name="Currency 2 2 2 2 2 3 2 4" xfId="26933"/>
    <cellStyle name="Currency 2 2 2 2 2 3 2 4 2" xfId="26934"/>
    <cellStyle name="Currency 2 2 2 2 2 3 2 4 3" xfId="55344"/>
    <cellStyle name="Currency 2 2 2 2 2 3 2 5" xfId="26935"/>
    <cellStyle name="Currency 2 2 2 2 2 3 2 6" xfId="26936"/>
    <cellStyle name="Currency 2 2 2 2 2 3 3" xfId="26937"/>
    <cellStyle name="Currency 2 2 2 2 2 3 3 2" xfId="26938"/>
    <cellStyle name="Currency 2 2 2 2 2 3 3 2 2" xfId="26939"/>
    <cellStyle name="Currency 2 2 2 2 2 3 3 2 3" xfId="55345"/>
    <cellStyle name="Currency 2 2 2 2 2 3 3 3" xfId="26940"/>
    <cellStyle name="Currency 2 2 2 2 2 3 3 4" xfId="26941"/>
    <cellStyle name="Currency 2 2 2 2 2 3 4" xfId="26942"/>
    <cellStyle name="Currency 2 2 2 2 2 3 4 2" xfId="26943"/>
    <cellStyle name="Currency 2 2 2 2 2 3 4 2 2" xfId="26944"/>
    <cellStyle name="Currency 2 2 2 2 2 3 4 2 3" xfId="55346"/>
    <cellStyle name="Currency 2 2 2 2 2 3 4 3" xfId="26945"/>
    <cellStyle name="Currency 2 2 2 2 2 3 4 4" xfId="26946"/>
    <cellStyle name="Currency 2 2 2 2 2 3 5" xfId="26947"/>
    <cellStyle name="Currency 2 2 2 2 2 3 5 2" xfId="26948"/>
    <cellStyle name="Currency 2 2 2 2 2 3 5 3" xfId="55347"/>
    <cellStyle name="Currency 2 2 2 2 2 3 6" xfId="26949"/>
    <cellStyle name="Currency 2 2 2 2 2 3 7" xfId="26950"/>
    <cellStyle name="Currency 2 2 2 2 2 4" xfId="26951"/>
    <cellStyle name="Currency 2 2 2 2 2 4 2" xfId="26952"/>
    <cellStyle name="Currency 2 2 2 2 2 4 2 2" xfId="26953"/>
    <cellStyle name="Currency 2 2 2 2 2 4 2 2 2" xfId="26954"/>
    <cellStyle name="Currency 2 2 2 2 2 4 2 2 3" xfId="55348"/>
    <cellStyle name="Currency 2 2 2 2 2 4 2 3" xfId="26955"/>
    <cellStyle name="Currency 2 2 2 2 2 4 2 4" xfId="26956"/>
    <cellStyle name="Currency 2 2 2 2 2 4 3" xfId="26957"/>
    <cellStyle name="Currency 2 2 2 2 2 4 3 2" xfId="26958"/>
    <cellStyle name="Currency 2 2 2 2 2 4 3 2 2" xfId="26959"/>
    <cellStyle name="Currency 2 2 2 2 2 4 3 2 3" xfId="55349"/>
    <cellStyle name="Currency 2 2 2 2 2 4 3 3" xfId="26960"/>
    <cellStyle name="Currency 2 2 2 2 2 4 3 4" xfId="26961"/>
    <cellStyle name="Currency 2 2 2 2 2 4 4" xfId="26962"/>
    <cellStyle name="Currency 2 2 2 2 2 4 4 2" xfId="26963"/>
    <cellStyle name="Currency 2 2 2 2 2 4 4 3" xfId="55350"/>
    <cellStyle name="Currency 2 2 2 2 2 4 5" xfId="26964"/>
    <cellStyle name="Currency 2 2 2 2 2 4 6" xfId="26965"/>
    <cellStyle name="Currency 2 2 2 2 2 5" xfId="26966"/>
    <cellStyle name="Currency 2 2 2 2 2 5 2" xfId="26967"/>
    <cellStyle name="Currency 2 2 2 2 2 5 2 2" xfId="26968"/>
    <cellStyle name="Currency 2 2 2 2 2 5 2 2 2" xfId="26969"/>
    <cellStyle name="Currency 2 2 2 2 2 5 2 2 3" xfId="55351"/>
    <cellStyle name="Currency 2 2 2 2 2 5 2 3" xfId="26970"/>
    <cellStyle name="Currency 2 2 2 2 2 5 2 4" xfId="26971"/>
    <cellStyle name="Currency 2 2 2 2 2 5 3" xfId="26972"/>
    <cellStyle name="Currency 2 2 2 2 2 5 3 2" xfId="26973"/>
    <cellStyle name="Currency 2 2 2 2 2 5 3 3" xfId="55352"/>
    <cellStyle name="Currency 2 2 2 2 2 5 4" xfId="26974"/>
    <cellStyle name="Currency 2 2 2 2 2 5 5" xfId="26975"/>
    <cellStyle name="Currency 2 2 2 2 2 6" xfId="26976"/>
    <cellStyle name="Currency 2 2 2 2 2 6 2" xfId="26977"/>
    <cellStyle name="Currency 2 2 2 2 2 6 2 2" xfId="26978"/>
    <cellStyle name="Currency 2 2 2 2 2 6 2 3" xfId="55353"/>
    <cellStyle name="Currency 2 2 2 2 2 6 3" xfId="26979"/>
    <cellStyle name="Currency 2 2 2 2 2 6 4" xfId="26980"/>
    <cellStyle name="Currency 2 2 2 2 2 7" xfId="26981"/>
    <cellStyle name="Currency 2 2 2 2 2 7 2" xfId="26982"/>
    <cellStyle name="Currency 2 2 2 2 2 7 2 2" xfId="26983"/>
    <cellStyle name="Currency 2 2 2 2 2 7 2 3" xfId="55354"/>
    <cellStyle name="Currency 2 2 2 2 2 7 3" xfId="26984"/>
    <cellStyle name="Currency 2 2 2 2 2 7 4" xfId="26985"/>
    <cellStyle name="Currency 2 2 2 2 2 8" xfId="26986"/>
    <cellStyle name="Currency 2 2 2 2 2 8 2" xfId="26987"/>
    <cellStyle name="Currency 2 2 2 2 2 8 3" xfId="55355"/>
    <cellStyle name="Currency 2 2 2 2 2 9" xfId="26988"/>
    <cellStyle name="Currency 2 2 2 2 3" xfId="26989"/>
    <cellStyle name="Currency 2 2 2 2 3 2" xfId="26990"/>
    <cellStyle name="Currency 2 2 2 2 3 2 2" xfId="26991"/>
    <cellStyle name="Currency 2 2 2 2 3 2 2 2" xfId="26992"/>
    <cellStyle name="Currency 2 2 2 2 3 2 2 2 2" xfId="26993"/>
    <cellStyle name="Currency 2 2 2 2 3 2 2 2 2 2" xfId="26994"/>
    <cellStyle name="Currency 2 2 2 2 3 2 2 2 2 3" xfId="55356"/>
    <cellStyle name="Currency 2 2 2 2 3 2 2 2 3" xfId="26995"/>
    <cellStyle name="Currency 2 2 2 2 3 2 2 2 4" xfId="26996"/>
    <cellStyle name="Currency 2 2 2 2 3 2 2 3" xfId="26997"/>
    <cellStyle name="Currency 2 2 2 2 3 2 2 3 2" xfId="26998"/>
    <cellStyle name="Currency 2 2 2 2 3 2 2 3 2 2" xfId="26999"/>
    <cellStyle name="Currency 2 2 2 2 3 2 2 3 2 3" xfId="55357"/>
    <cellStyle name="Currency 2 2 2 2 3 2 2 3 3" xfId="27000"/>
    <cellStyle name="Currency 2 2 2 2 3 2 2 3 4" xfId="27001"/>
    <cellStyle name="Currency 2 2 2 2 3 2 2 4" xfId="27002"/>
    <cellStyle name="Currency 2 2 2 2 3 2 2 4 2" xfId="27003"/>
    <cellStyle name="Currency 2 2 2 2 3 2 2 4 3" xfId="55358"/>
    <cellStyle name="Currency 2 2 2 2 3 2 2 5" xfId="27004"/>
    <cellStyle name="Currency 2 2 2 2 3 2 2 6" xfId="27005"/>
    <cellStyle name="Currency 2 2 2 2 3 2 3" xfId="27006"/>
    <cellStyle name="Currency 2 2 2 2 3 2 3 2" xfId="27007"/>
    <cellStyle name="Currency 2 2 2 2 3 2 3 2 2" xfId="27008"/>
    <cellStyle name="Currency 2 2 2 2 3 2 3 2 3" xfId="55359"/>
    <cellStyle name="Currency 2 2 2 2 3 2 3 3" xfId="27009"/>
    <cellStyle name="Currency 2 2 2 2 3 2 3 4" xfId="27010"/>
    <cellStyle name="Currency 2 2 2 2 3 2 4" xfId="27011"/>
    <cellStyle name="Currency 2 2 2 2 3 2 4 2" xfId="27012"/>
    <cellStyle name="Currency 2 2 2 2 3 2 4 2 2" xfId="27013"/>
    <cellStyle name="Currency 2 2 2 2 3 2 4 2 3" xfId="55360"/>
    <cellStyle name="Currency 2 2 2 2 3 2 4 3" xfId="27014"/>
    <cellStyle name="Currency 2 2 2 2 3 2 4 4" xfId="27015"/>
    <cellStyle name="Currency 2 2 2 2 3 2 5" xfId="27016"/>
    <cellStyle name="Currency 2 2 2 2 3 2 5 2" xfId="27017"/>
    <cellStyle name="Currency 2 2 2 2 3 2 5 3" xfId="55361"/>
    <cellStyle name="Currency 2 2 2 2 3 2 6" xfId="27018"/>
    <cellStyle name="Currency 2 2 2 2 3 2 7" xfId="27019"/>
    <cellStyle name="Currency 2 2 2 2 3 3" xfId="27020"/>
    <cellStyle name="Currency 2 2 2 2 3 3 2" xfId="27021"/>
    <cellStyle name="Currency 2 2 2 2 3 3 2 2" xfId="27022"/>
    <cellStyle name="Currency 2 2 2 2 3 3 2 2 2" xfId="27023"/>
    <cellStyle name="Currency 2 2 2 2 3 3 2 2 3" xfId="55362"/>
    <cellStyle name="Currency 2 2 2 2 3 3 2 3" xfId="27024"/>
    <cellStyle name="Currency 2 2 2 2 3 3 2 4" xfId="27025"/>
    <cellStyle name="Currency 2 2 2 2 3 3 3" xfId="27026"/>
    <cellStyle name="Currency 2 2 2 2 3 3 3 2" xfId="27027"/>
    <cellStyle name="Currency 2 2 2 2 3 3 3 2 2" xfId="27028"/>
    <cellStyle name="Currency 2 2 2 2 3 3 3 2 3" xfId="55363"/>
    <cellStyle name="Currency 2 2 2 2 3 3 3 3" xfId="27029"/>
    <cellStyle name="Currency 2 2 2 2 3 3 3 4" xfId="27030"/>
    <cellStyle name="Currency 2 2 2 2 3 3 4" xfId="27031"/>
    <cellStyle name="Currency 2 2 2 2 3 3 4 2" xfId="27032"/>
    <cellStyle name="Currency 2 2 2 2 3 3 4 3" xfId="55364"/>
    <cellStyle name="Currency 2 2 2 2 3 3 5" xfId="27033"/>
    <cellStyle name="Currency 2 2 2 2 3 3 6" xfId="27034"/>
    <cellStyle name="Currency 2 2 2 2 3 4" xfId="27035"/>
    <cellStyle name="Currency 2 2 2 2 3 4 2" xfId="27036"/>
    <cellStyle name="Currency 2 2 2 2 3 4 2 2" xfId="27037"/>
    <cellStyle name="Currency 2 2 2 2 3 4 2 2 2" xfId="27038"/>
    <cellStyle name="Currency 2 2 2 2 3 4 2 2 3" xfId="55365"/>
    <cellStyle name="Currency 2 2 2 2 3 4 2 3" xfId="27039"/>
    <cellStyle name="Currency 2 2 2 2 3 4 2 4" xfId="27040"/>
    <cellStyle name="Currency 2 2 2 2 3 4 3" xfId="27041"/>
    <cellStyle name="Currency 2 2 2 2 3 4 3 2" xfId="27042"/>
    <cellStyle name="Currency 2 2 2 2 3 4 3 3" xfId="55366"/>
    <cellStyle name="Currency 2 2 2 2 3 4 4" xfId="27043"/>
    <cellStyle name="Currency 2 2 2 2 3 4 5" xfId="27044"/>
    <cellStyle name="Currency 2 2 2 2 3 5" xfId="27045"/>
    <cellStyle name="Currency 2 2 2 2 3 5 2" xfId="27046"/>
    <cellStyle name="Currency 2 2 2 2 3 5 2 2" xfId="27047"/>
    <cellStyle name="Currency 2 2 2 2 3 5 2 3" xfId="55367"/>
    <cellStyle name="Currency 2 2 2 2 3 5 3" xfId="27048"/>
    <cellStyle name="Currency 2 2 2 2 3 5 4" xfId="27049"/>
    <cellStyle name="Currency 2 2 2 2 3 6" xfId="27050"/>
    <cellStyle name="Currency 2 2 2 2 3 6 2" xfId="27051"/>
    <cellStyle name="Currency 2 2 2 2 3 6 2 2" xfId="27052"/>
    <cellStyle name="Currency 2 2 2 2 3 6 2 3" xfId="55368"/>
    <cellStyle name="Currency 2 2 2 2 3 6 3" xfId="27053"/>
    <cellStyle name="Currency 2 2 2 2 3 6 4" xfId="27054"/>
    <cellStyle name="Currency 2 2 2 2 3 7" xfId="27055"/>
    <cellStyle name="Currency 2 2 2 2 3 7 2" xfId="27056"/>
    <cellStyle name="Currency 2 2 2 2 3 7 3" xfId="55369"/>
    <cellStyle name="Currency 2 2 2 2 3 8" xfId="27057"/>
    <cellStyle name="Currency 2 2 2 2 3 9" xfId="27058"/>
    <cellStyle name="Currency 2 2 2 2 4" xfId="27059"/>
    <cellStyle name="Currency 2 2 2 2 4 2" xfId="27060"/>
    <cellStyle name="Currency 2 2 2 2 4 2 2" xfId="27061"/>
    <cellStyle name="Currency 2 2 2 2 4 2 2 2" xfId="27062"/>
    <cellStyle name="Currency 2 2 2 2 4 2 2 2 2" xfId="27063"/>
    <cellStyle name="Currency 2 2 2 2 4 2 2 2 3" xfId="55370"/>
    <cellStyle name="Currency 2 2 2 2 4 2 2 3" xfId="27064"/>
    <cellStyle name="Currency 2 2 2 2 4 2 2 4" xfId="27065"/>
    <cellStyle name="Currency 2 2 2 2 4 2 3" xfId="27066"/>
    <cellStyle name="Currency 2 2 2 2 4 2 3 2" xfId="27067"/>
    <cellStyle name="Currency 2 2 2 2 4 2 3 2 2" xfId="27068"/>
    <cellStyle name="Currency 2 2 2 2 4 2 3 2 3" xfId="55371"/>
    <cellStyle name="Currency 2 2 2 2 4 2 3 3" xfId="27069"/>
    <cellStyle name="Currency 2 2 2 2 4 2 3 4" xfId="27070"/>
    <cellStyle name="Currency 2 2 2 2 4 2 4" xfId="27071"/>
    <cellStyle name="Currency 2 2 2 2 4 2 4 2" xfId="27072"/>
    <cellStyle name="Currency 2 2 2 2 4 2 4 3" xfId="55372"/>
    <cellStyle name="Currency 2 2 2 2 4 2 5" xfId="27073"/>
    <cellStyle name="Currency 2 2 2 2 4 2 6" xfId="27074"/>
    <cellStyle name="Currency 2 2 2 2 4 3" xfId="27075"/>
    <cellStyle name="Currency 2 2 2 2 4 3 2" xfId="27076"/>
    <cellStyle name="Currency 2 2 2 2 4 3 2 2" xfId="27077"/>
    <cellStyle name="Currency 2 2 2 2 4 3 2 3" xfId="55373"/>
    <cellStyle name="Currency 2 2 2 2 4 3 3" xfId="27078"/>
    <cellStyle name="Currency 2 2 2 2 4 3 4" xfId="27079"/>
    <cellStyle name="Currency 2 2 2 2 4 4" xfId="27080"/>
    <cellStyle name="Currency 2 2 2 2 4 4 2" xfId="27081"/>
    <cellStyle name="Currency 2 2 2 2 4 4 2 2" xfId="27082"/>
    <cellStyle name="Currency 2 2 2 2 4 4 2 3" xfId="55374"/>
    <cellStyle name="Currency 2 2 2 2 4 4 3" xfId="27083"/>
    <cellStyle name="Currency 2 2 2 2 4 4 4" xfId="27084"/>
    <cellStyle name="Currency 2 2 2 2 4 5" xfId="27085"/>
    <cellStyle name="Currency 2 2 2 2 4 5 2" xfId="27086"/>
    <cellStyle name="Currency 2 2 2 2 4 5 3" xfId="55375"/>
    <cellStyle name="Currency 2 2 2 2 4 6" xfId="27087"/>
    <cellStyle name="Currency 2 2 2 2 4 7" xfId="27088"/>
    <cellStyle name="Currency 2 2 2 2 5" xfId="27089"/>
    <cellStyle name="Currency 2 2 2 2 5 2" xfId="27090"/>
    <cellStyle name="Currency 2 2 2 2 5 2 2" xfId="27091"/>
    <cellStyle name="Currency 2 2 2 2 5 2 2 2" xfId="27092"/>
    <cellStyle name="Currency 2 2 2 2 5 2 2 3" xfId="55376"/>
    <cellStyle name="Currency 2 2 2 2 5 2 3" xfId="27093"/>
    <cellStyle name="Currency 2 2 2 2 5 2 4" xfId="27094"/>
    <cellStyle name="Currency 2 2 2 2 5 3" xfId="27095"/>
    <cellStyle name="Currency 2 2 2 2 5 3 2" xfId="27096"/>
    <cellStyle name="Currency 2 2 2 2 5 3 2 2" xfId="27097"/>
    <cellStyle name="Currency 2 2 2 2 5 3 2 3" xfId="55377"/>
    <cellStyle name="Currency 2 2 2 2 5 3 3" xfId="27098"/>
    <cellStyle name="Currency 2 2 2 2 5 3 4" xfId="27099"/>
    <cellStyle name="Currency 2 2 2 2 5 4" xfId="27100"/>
    <cellStyle name="Currency 2 2 2 2 5 4 2" xfId="27101"/>
    <cellStyle name="Currency 2 2 2 2 5 4 3" xfId="55378"/>
    <cellStyle name="Currency 2 2 2 2 5 5" xfId="27102"/>
    <cellStyle name="Currency 2 2 2 2 5 6" xfId="27103"/>
    <cellStyle name="Currency 2 2 2 2 6" xfId="27104"/>
    <cellStyle name="Currency 2 2 2 2 6 2" xfId="27105"/>
    <cellStyle name="Currency 2 2 2 2 6 2 2" xfId="27106"/>
    <cellStyle name="Currency 2 2 2 2 6 2 2 2" xfId="27107"/>
    <cellStyle name="Currency 2 2 2 2 6 2 2 3" xfId="55379"/>
    <cellStyle name="Currency 2 2 2 2 6 2 3" xfId="27108"/>
    <cellStyle name="Currency 2 2 2 2 6 2 4" xfId="27109"/>
    <cellStyle name="Currency 2 2 2 2 6 3" xfId="27110"/>
    <cellStyle name="Currency 2 2 2 2 6 3 2" xfId="27111"/>
    <cellStyle name="Currency 2 2 2 2 6 3 3" xfId="55380"/>
    <cellStyle name="Currency 2 2 2 2 6 4" xfId="27112"/>
    <cellStyle name="Currency 2 2 2 2 6 5" xfId="27113"/>
    <cellStyle name="Currency 2 2 2 2 7" xfId="27114"/>
    <cellStyle name="Currency 2 2 2 2 7 2" xfId="27115"/>
    <cellStyle name="Currency 2 2 2 2 7 2 2" xfId="27116"/>
    <cellStyle name="Currency 2 2 2 2 7 2 3" xfId="55381"/>
    <cellStyle name="Currency 2 2 2 2 7 3" xfId="27117"/>
    <cellStyle name="Currency 2 2 2 2 7 4" xfId="27118"/>
    <cellStyle name="Currency 2 2 2 2 8" xfId="27119"/>
    <cellStyle name="Currency 2 2 2 2 8 2" xfId="27120"/>
    <cellStyle name="Currency 2 2 2 2 8 2 2" xfId="27121"/>
    <cellStyle name="Currency 2 2 2 2 8 2 3" xfId="55382"/>
    <cellStyle name="Currency 2 2 2 2 8 3" xfId="27122"/>
    <cellStyle name="Currency 2 2 2 2 8 4" xfId="27123"/>
    <cellStyle name="Currency 2 2 2 2 9" xfId="27124"/>
    <cellStyle name="Currency 2 2 2 2 9 2" xfId="27125"/>
    <cellStyle name="Currency 2 2 2 2 9 3" xfId="55383"/>
    <cellStyle name="Currency 2 2 2 3" xfId="27126"/>
    <cellStyle name="Currency 2 2 2 3 10" xfId="27127"/>
    <cellStyle name="Currency 2 2 2 3 11" xfId="27128"/>
    <cellStyle name="Currency 2 2 2 3 2" xfId="27129"/>
    <cellStyle name="Currency 2 2 2 3 2 10" xfId="27130"/>
    <cellStyle name="Currency 2 2 2 3 2 2" xfId="27131"/>
    <cellStyle name="Currency 2 2 2 3 2 2 2" xfId="27132"/>
    <cellStyle name="Currency 2 2 2 3 2 2 2 2" xfId="27133"/>
    <cellStyle name="Currency 2 2 2 3 2 2 2 2 2" xfId="27134"/>
    <cellStyle name="Currency 2 2 2 3 2 2 2 2 2 2" xfId="27135"/>
    <cellStyle name="Currency 2 2 2 3 2 2 2 2 2 2 2" xfId="27136"/>
    <cellStyle name="Currency 2 2 2 3 2 2 2 2 2 2 3" xfId="55384"/>
    <cellStyle name="Currency 2 2 2 3 2 2 2 2 2 3" xfId="27137"/>
    <cellStyle name="Currency 2 2 2 3 2 2 2 2 2 4" xfId="27138"/>
    <cellStyle name="Currency 2 2 2 3 2 2 2 2 3" xfId="27139"/>
    <cellStyle name="Currency 2 2 2 3 2 2 2 2 3 2" xfId="27140"/>
    <cellStyle name="Currency 2 2 2 3 2 2 2 2 3 2 2" xfId="27141"/>
    <cellStyle name="Currency 2 2 2 3 2 2 2 2 3 2 3" xfId="55385"/>
    <cellStyle name="Currency 2 2 2 3 2 2 2 2 3 3" xfId="27142"/>
    <cellStyle name="Currency 2 2 2 3 2 2 2 2 3 4" xfId="27143"/>
    <cellStyle name="Currency 2 2 2 3 2 2 2 2 4" xfId="27144"/>
    <cellStyle name="Currency 2 2 2 3 2 2 2 2 4 2" xfId="27145"/>
    <cellStyle name="Currency 2 2 2 3 2 2 2 2 4 3" xfId="55386"/>
    <cellStyle name="Currency 2 2 2 3 2 2 2 2 5" xfId="27146"/>
    <cellStyle name="Currency 2 2 2 3 2 2 2 2 6" xfId="27147"/>
    <cellStyle name="Currency 2 2 2 3 2 2 2 3" xfId="27148"/>
    <cellStyle name="Currency 2 2 2 3 2 2 2 3 2" xfId="27149"/>
    <cellStyle name="Currency 2 2 2 3 2 2 2 3 2 2" xfId="27150"/>
    <cellStyle name="Currency 2 2 2 3 2 2 2 3 2 3" xfId="55387"/>
    <cellStyle name="Currency 2 2 2 3 2 2 2 3 3" xfId="27151"/>
    <cellStyle name="Currency 2 2 2 3 2 2 2 3 4" xfId="27152"/>
    <cellStyle name="Currency 2 2 2 3 2 2 2 4" xfId="27153"/>
    <cellStyle name="Currency 2 2 2 3 2 2 2 4 2" xfId="27154"/>
    <cellStyle name="Currency 2 2 2 3 2 2 2 4 2 2" xfId="27155"/>
    <cellStyle name="Currency 2 2 2 3 2 2 2 4 2 3" xfId="55388"/>
    <cellStyle name="Currency 2 2 2 3 2 2 2 4 3" xfId="27156"/>
    <cellStyle name="Currency 2 2 2 3 2 2 2 4 4" xfId="27157"/>
    <cellStyle name="Currency 2 2 2 3 2 2 2 5" xfId="27158"/>
    <cellStyle name="Currency 2 2 2 3 2 2 2 5 2" xfId="27159"/>
    <cellStyle name="Currency 2 2 2 3 2 2 2 5 3" xfId="55389"/>
    <cellStyle name="Currency 2 2 2 3 2 2 2 6" xfId="27160"/>
    <cellStyle name="Currency 2 2 2 3 2 2 2 7" xfId="27161"/>
    <cellStyle name="Currency 2 2 2 3 2 2 3" xfId="27162"/>
    <cellStyle name="Currency 2 2 2 3 2 2 3 2" xfId="27163"/>
    <cellStyle name="Currency 2 2 2 3 2 2 3 2 2" xfId="27164"/>
    <cellStyle name="Currency 2 2 2 3 2 2 3 2 2 2" xfId="27165"/>
    <cellStyle name="Currency 2 2 2 3 2 2 3 2 2 3" xfId="55390"/>
    <cellStyle name="Currency 2 2 2 3 2 2 3 2 3" xfId="27166"/>
    <cellStyle name="Currency 2 2 2 3 2 2 3 2 4" xfId="27167"/>
    <cellStyle name="Currency 2 2 2 3 2 2 3 3" xfId="27168"/>
    <cellStyle name="Currency 2 2 2 3 2 2 3 3 2" xfId="27169"/>
    <cellStyle name="Currency 2 2 2 3 2 2 3 3 2 2" xfId="27170"/>
    <cellStyle name="Currency 2 2 2 3 2 2 3 3 2 3" xfId="55391"/>
    <cellStyle name="Currency 2 2 2 3 2 2 3 3 3" xfId="27171"/>
    <cellStyle name="Currency 2 2 2 3 2 2 3 3 4" xfId="27172"/>
    <cellStyle name="Currency 2 2 2 3 2 2 3 4" xfId="27173"/>
    <cellStyle name="Currency 2 2 2 3 2 2 3 4 2" xfId="27174"/>
    <cellStyle name="Currency 2 2 2 3 2 2 3 4 3" xfId="55392"/>
    <cellStyle name="Currency 2 2 2 3 2 2 3 5" xfId="27175"/>
    <cellStyle name="Currency 2 2 2 3 2 2 3 6" xfId="27176"/>
    <cellStyle name="Currency 2 2 2 3 2 2 4" xfId="27177"/>
    <cellStyle name="Currency 2 2 2 3 2 2 4 2" xfId="27178"/>
    <cellStyle name="Currency 2 2 2 3 2 2 4 2 2" xfId="27179"/>
    <cellStyle name="Currency 2 2 2 3 2 2 4 2 3" xfId="55393"/>
    <cellStyle name="Currency 2 2 2 3 2 2 4 3" xfId="27180"/>
    <cellStyle name="Currency 2 2 2 3 2 2 4 4" xfId="27181"/>
    <cellStyle name="Currency 2 2 2 3 2 2 5" xfId="27182"/>
    <cellStyle name="Currency 2 2 2 3 2 2 5 2" xfId="27183"/>
    <cellStyle name="Currency 2 2 2 3 2 2 5 2 2" xfId="27184"/>
    <cellStyle name="Currency 2 2 2 3 2 2 5 2 3" xfId="55394"/>
    <cellStyle name="Currency 2 2 2 3 2 2 5 3" xfId="27185"/>
    <cellStyle name="Currency 2 2 2 3 2 2 5 4" xfId="27186"/>
    <cellStyle name="Currency 2 2 2 3 2 2 6" xfId="27187"/>
    <cellStyle name="Currency 2 2 2 3 2 2 6 2" xfId="27188"/>
    <cellStyle name="Currency 2 2 2 3 2 2 6 3" xfId="55395"/>
    <cellStyle name="Currency 2 2 2 3 2 2 7" xfId="27189"/>
    <cellStyle name="Currency 2 2 2 3 2 2 8" xfId="27190"/>
    <cellStyle name="Currency 2 2 2 3 2 3" xfId="27191"/>
    <cellStyle name="Currency 2 2 2 3 2 3 2" xfId="27192"/>
    <cellStyle name="Currency 2 2 2 3 2 3 2 2" xfId="27193"/>
    <cellStyle name="Currency 2 2 2 3 2 3 2 2 2" xfId="27194"/>
    <cellStyle name="Currency 2 2 2 3 2 3 2 2 2 2" xfId="27195"/>
    <cellStyle name="Currency 2 2 2 3 2 3 2 2 2 3" xfId="55396"/>
    <cellStyle name="Currency 2 2 2 3 2 3 2 2 3" xfId="27196"/>
    <cellStyle name="Currency 2 2 2 3 2 3 2 2 4" xfId="27197"/>
    <cellStyle name="Currency 2 2 2 3 2 3 2 3" xfId="27198"/>
    <cellStyle name="Currency 2 2 2 3 2 3 2 3 2" xfId="27199"/>
    <cellStyle name="Currency 2 2 2 3 2 3 2 3 2 2" xfId="27200"/>
    <cellStyle name="Currency 2 2 2 3 2 3 2 3 2 3" xfId="55397"/>
    <cellStyle name="Currency 2 2 2 3 2 3 2 3 3" xfId="27201"/>
    <cellStyle name="Currency 2 2 2 3 2 3 2 3 4" xfId="27202"/>
    <cellStyle name="Currency 2 2 2 3 2 3 2 4" xfId="27203"/>
    <cellStyle name="Currency 2 2 2 3 2 3 2 4 2" xfId="27204"/>
    <cellStyle name="Currency 2 2 2 3 2 3 2 4 3" xfId="55398"/>
    <cellStyle name="Currency 2 2 2 3 2 3 2 5" xfId="27205"/>
    <cellStyle name="Currency 2 2 2 3 2 3 2 6" xfId="27206"/>
    <cellStyle name="Currency 2 2 2 3 2 3 3" xfId="27207"/>
    <cellStyle name="Currency 2 2 2 3 2 3 3 2" xfId="27208"/>
    <cellStyle name="Currency 2 2 2 3 2 3 3 2 2" xfId="27209"/>
    <cellStyle name="Currency 2 2 2 3 2 3 3 2 3" xfId="55399"/>
    <cellStyle name="Currency 2 2 2 3 2 3 3 3" xfId="27210"/>
    <cellStyle name="Currency 2 2 2 3 2 3 3 4" xfId="27211"/>
    <cellStyle name="Currency 2 2 2 3 2 3 4" xfId="27212"/>
    <cellStyle name="Currency 2 2 2 3 2 3 4 2" xfId="27213"/>
    <cellStyle name="Currency 2 2 2 3 2 3 4 2 2" xfId="27214"/>
    <cellStyle name="Currency 2 2 2 3 2 3 4 2 3" xfId="55400"/>
    <cellStyle name="Currency 2 2 2 3 2 3 4 3" xfId="27215"/>
    <cellStyle name="Currency 2 2 2 3 2 3 4 4" xfId="27216"/>
    <cellStyle name="Currency 2 2 2 3 2 3 5" xfId="27217"/>
    <cellStyle name="Currency 2 2 2 3 2 3 5 2" xfId="27218"/>
    <cellStyle name="Currency 2 2 2 3 2 3 5 3" xfId="55401"/>
    <cellStyle name="Currency 2 2 2 3 2 3 6" xfId="27219"/>
    <cellStyle name="Currency 2 2 2 3 2 3 7" xfId="27220"/>
    <cellStyle name="Currency 2 2 2 3 2 4" xfId="27221"/>
    <cellStyle name="Currency 2 2 2 3 2 4 2" xfId="27222"/>
    <cellStyle name="Currency 2 2 2 3 2 4 2 2" xfId="27223"/>
    <cellStyle name="Currency 2 2 2 3 2 4 2 2 2" xfId="27224"/>
    <cellStyle name="Currency 2 2 2 3 2 4 2 2 3" xfId="55402"/>
    <cellStyle name="Currency 2 2 2 3 2 4 2 3" xfId="27225"/>
    <cellStyle name="Currency 2 2 2 3 2 4 2 4" xfId="27226"/>
    <cellStyle name="Currency 2 2 2 3 2 4 3" xfId="27227"/>
    <cellStyle name="Currency 2 2 2 3 2 4 3 2" xfId="27228"/>
    <cellStyle name="Currency 2 2 2 3 2 4 3 2 2" xfId="27229"/>
    <cellStyle name="Currency 2 2 2 3 2 4 3 2 3" xfId="55403"/>
    <cellStyle name="Currency 2 2 2 3 2 4 3 3" xfId="27230"/>
    <cellStyle name="Currency 2 2 2 3 2 4 3 4" xfId="27231"/>
    <cellStyle name="Currency 2 2 2 3 2 4 4" xfId="27232"/>
    <cellStyle name="Currency 2 2 2 3 2 4 4 2" xfId="27233"/>
    <cellStyle name="Currency 2 2 2 3 2 4 4 3" xfId="55404"/>
    <cellStyle name="Currency 2 2 2 3 2 4 5" xfId="27234"/>
    <cellStyle name="Currency 2 2 2 3 2 4 6" xfId="27235"/>
    <cellStyle name="Currency 2 2 2 3 2 5" xfId="27236"/>
    <cellStyle name="Currency 2 2 2 3 2 5 2" xfId="27237"/>
    <cellStyle name="Currency 2 2 2 3 2 5 2 2" xfId="27238"/>
    <cellStyle name="Currency 2 2 2 3 2 5 2 2 2" xfId="27239"/>
    <cellStyle name="Currency 2 2 2 3 2 5 2 2 3" xfId="55405"/>
    <cellStyle name="Currency 2 2 2 3 2 5 2 3" xfId="27240"/>
    <cellStyle name="Currency 2 2 2 3 2 5 2 4" xfId="27241"/>
    <cellStyle name="Currency 2 2 2 3 2 5 3" xfId="27242"/>
    <cellStyle name="Currency 2 2 2 3 2 5 3 2" xfId="27243"/>
    <cellStyle name="Currency 2 2 2 3 2 5 3 3" xfId="55406"/>
    <cellStyle name="Currency 2 2 2 3 2 5 4" xfId="27244"/>
    <cellStyle name="Currency 2 2 2 3 2 5 5" xfId="27245"/>
    <cellStyle name="Currency 2 2 2 3 2 6" xfId="27246"/>
    <cellStyle name="Currency 2 2 2 3 2 6 2" xfId="27247"/>
    <cellStyle name="Currency 2 2 2 3 2 6 2 2" xfId="27248"/>
    <cellStyle name="Currency 2 2 2 3 2 6 2 3" xfId="55407"/>
    <cellStyle name="Currency 2 2 2 3 2 6 3" xfId="27249"/>
    <cellStyle name="Currency 2 2 2 3 2 6 4" xfId="27250"/>
    <cellStyle name="Currency 2 2 2 3 2 7" xfId="27251"/>
    <cellStyle name="Currency 2 2 2 3 2 7 2" xfId="27252"/>
    <cellStyle name="Currency 2 2 2 3 2 7 2 2" xfId="27253"/>
    <cellStyle name="Currency 2 2 2 3 2 7 2 3" xfId="55408"/>
    <cellStyle name="Currency 2 2 2 3 2 7 3" xfId="27254"/>
    <cellStyle name="Currency 2 2 2 3 2 7 4" xfId="27255"/>
    <cellStyle name="Currency 2 2 2 3 2 8" xfId="27256"/>
    <cellStyle name="Currency 2 2 2 3 2 8 2" xfId="27257"/>
    <cellStyle name="Currency 2 2 2 3 2 8 3" xfId="55409"/>
    <cellStyle name="Currency 2 2 2 3 2 9" xfId="27258"/>
    <cellStyle name="Currency 2 2 2 3 3" xfId="27259"/>
    <cellStyle name="Currency 2 2 2 3 3 2" xfId="27260"/>
    <cellStyle name="Currency 2 2 2 3 3 2 2" xfId="27261"/>
    <cellStyle name="Currency 2 2 2 3 3 2 2 2" xfId="27262"/>
    <cellStyle name="Currency 2 2 2 3 3 2 2 2 2" xfId="27263"/>
    <cellStyle name="Currency 2 2 2 3 3 2 2 2 2 2" xfId="27264"/>
    <cellStyle name="Currency 2 2 2 3 3 2 2 2 2 3" xfId="55410"/>
    <cellStyle name="Currency 2 2 2 3 3 2 2 2 3" xfId="27265"/>
    <cellStyle name="Currency 2 2 2 3 3 2 2 2 4" xfId="27266"/>
    <cellStyle name="Currency 2 2 2 3 3 2 2 3" xfId="27267"/>
    <cellStyle name="Currency 2 2 2 3 3 2 2 3 2" xfId="27268"/>
    <cellStyle name="Currency 2 2 2 3 3 2 2 3 2 2" xfId="27269"/>
    <cellStyle name="Currency 2 2 2 3 3 2 2 3 2 3" xfId="55411"/>
    <cellStyle name="Currency 2 2 2 3 3 2 2 3 3" xfId="27270"/>
    <cellStyle name="Currency 2 2 2 3 3 2 2 3 4" xfId="27271"/>
    <cellStyle name="Currency 2 2 2 3 3 2 2 4" xfId="27272"/>
    <cellStyle name="Currency 2 2 2 3 3 2 2 4 2" xfId="27273"/>
    <cellStyle name="Currency 2 2 2 3 3 2 2 4 3" xfId="55412"/>
    <cellStyle name="Currency 2 2 2 3 3 2 2 5" xfId="27274"/>
    <cellStyle name="Currency 2 2 2 3 3 2 2 6" xfId="27275"/>
    <cellStyle name="Currency 2 2 2 3 3 2 3" xfId="27276"/>
    <cellStyle name="Currency 2 2 2 3 3 2 3 2" xfId="27277"/>
    <cellStyle name="Currency 2 2 2 3 3 2 3 2 2" xfId="27278"/>
    <cellStyle name="Currency 2 2 2 3 3 2 3 2 3" xfId="55413"/>
    <cellStyle name="Currency 2 2 2 3 3 2 3 3" xfId="27279"/>
    <cellStyle name="Currency 2 2 2 3 3 2 3 4" xfId="27280"/>
    <cellStyle name="Currency 2 2 2 3 3 2 4" xfId="27281"/>
    <cellStyle name="Currency 2 2 2 3 3 2 4 2" xfId="27282"/>
    <cellStyle name="Currency 2 2 2 3 3 2 4 2 2" xfId="27283"/>
    <cellStyle name="Currency 2 2 2 3 3 2 4 2 3" xfId="55414"/>
    <cellStyle name="Currency 2 2 2 3 3 2 4 3" xfId="27284"/>
    <cellStyle name="Currency 2 2 2 3 3 2 4 4" xfId="27285"/>
    <cellStyle name="Currency 2 2 2 3 3 2 5" xfId="27286"/>
    <cellStyle name="Currency 2 2 2 3 3 2 5 2" xfId="27287"/>
    <cellStyle name="Currency 2 2 2 3 3 2 5 3" xfId="55415"/>
    <cellStyle name="Currency 2 2 2 3 3 2 6" xfId="27288"/>
    <cellStyle name="Currency 2 2 2 3 3 2 7" xfId="27289"/>
    <cellStyle name="Currency 2 2 2 3 3 3" xfId="27290"/>
    <cellStyle name="Currency 2 2 2 3 3 3 2" xfId="27291"/>
    <cellStyle name="Currency 2 2 2 3 3 3 2 2" xfId="27292"/>
    <cellStyle name="Currency 2 2 2 3 3 3 2 2 2" xfId="27293"/>
    <cellStyle name="Currency 2 2 2 3 3 3 2 2 3" xfId="55416"/>
    <cellStyle name="Currency 2 2 2 3 3 3 2 3" xfId="27294"/>
    <cellStyle name="Currency 2 2 2 3 3 3 2 4" xfId="27295"/>
    <cellStyle name="Currency 2 2 2 3 3 3 3" xfId="27296"/>
    <cellStyle name="Currency 2 2 2 3 3 3 3 2" xfId="27297"/>
    <cellStyle name="Currency 2 2 2 3 3 3 3 2 2" xfId="27298"/>
    <cellStyle name="Currency 2 2 2 3 3 3 3 2 3" xfId="55417"/>
    <cellStyle name="Currency 2 2 2 3 3 3 3 3" xfId="27299"/>
    <cellStyle name="Currency 2 2 2 3 3 3 3 4" xfId="27300"/>
    <cellStyle name="Currency 2 2 2 3 3 3 4" xfId="27301"/>
    <cellStyle name="Currency 2 2 2 3 3 3 4 2" xfId="27302"/>
    <cellStyle name="Currency 2 2 2 3 3 3 4 3" xfId="55418"/>
    <cellStyle name="Currency 2 2 2 3 3 3 5" xfId="27303"/>
    <cellStyle name="Currency 2 2 2 3 3 3 6" xfId="27304"/>
    <cellStyle name="Currency 2 2 2 3 3 4" xfId="27305"/>
    <cellStyle name="Currency 2 2 2 3 3 4 2" xfId="27306"/>
    <cellStyle name="Currency 2 2 2 3 3 4 2 2" xfId="27307"/>
    <cellStyle name="Currency 2 2 2 3 3 4 2 3" xfId="55419"/>
    <cellStyle name="Currency 2 2 2 3 3 4 3" xfId="27308"/>
    <cellStyle name="Currency 2 2 2 3 3 4 4" xfId="27309"/>
    <cellStyle name="Currency 2 2 2 3 3 5" xfId="27310"/>
    <cellStyle name="Currency 2 2 2 3 3 5 2" xfId="27311"/>
    <cellStyle name="Currency 2 2 2 3 3 5 2 2" xfId="27312"/>
    <cellStyle name="Currency 2 2 2 3 3 5 2 3" xfId="55420"/>
    <cellStyle name="Currency 2 2 2 3 3 5 3" xfId="27313"/>
    <cellStyle name="Currency 2 2 2 3 3 5 4" xfId="27314"/>
    <cellStyle name="Currency 2 2 2 3 3 6" xfId="27315"/>
    <cellStyle name="Currency 2 2 2 3 3 6 2" xfId="27316"/>
    <cellStyle name="Currency 2 2 2 3 3 6 3" xfId="55421"/>
    <cellStyle name="Currency 2 2 2 3 3 7" xfId="27317"/>
    <cellStyle name="Currency 2 2 2 3 3 8" xfId="27318"/>
    <cellStyle name="Currency 2 2 2 3 4" xfId="27319"/>
    <cellStyle name="Currency 2 2 2 3 4 2" xfId="27320"/>
    <cellStyle name="Currency 2 2 2 3 4 2 2" xfId="27321"/>
    <cellStyle name="Currency 2 2 2 3 4 2 2 2" xfId="27322"/>
    <cellStyle name="Currency 2 2 2 3 4 2 2 2 2" xfId="27323"/>
    <cellStyle name="Currency 2 2 2 3 4 2 2 2 3" xfId="55422"/>
    <cellStyle name="Currency 2 2 2 3 4 2 2 3" xfId="27324"/>
    <cellStyle name="Currency 2 2 2 3 4 2 2 4" xfId="27325"/>
    <cellStyle name="Currency 2 2 2 3 4 2 3" xfId="27326"/>
    <cellStyle name="Currency 2 2 2 3 4 2 3 2" xfId="27327"/>
    <cellStyle name="Currency 2 2 2 3 4 2 3 2 2" xfId="27328"/>
    <cellStyle name="Currency 2 2 2 3 4 2 3 2 3" xfId="55423"/>
    <cellStyle name="Currency 2 2 2 3 4 2 3 3" xfId="27329"/>
    <cellStyle name="Currency 2 2 2 3 4 2 3 4" xfId="27330"/>
    <cellStyle name="Currency 2 2 2 3 4 2 4" xfId="27331"/>
    <cellStyle name="Currency 2 2 2 3 4 2 4 2" xfId="27332"/>
    <cellStyle name="Currency 2 2 2 3 4 2 4 3" xfId="55424"/>
    <cellStyle name="Currency 2 2 2 3 4 2 5" xfId="27333"/>
    <cellStyle name="Currency 2 2 2 3 4 2 6" xfId="27334"/>
    <cellStyle name="Currency 2 2 2 3 4 3" xfId="27335"/>
    <cellStyle name="Currency 2 2 2 3 4 3 2" xfId="27336"/>
    <cellStyle name="Currency 2 2 2 3 4 3 2 2" xfId="27337"/>
    <cellStyle name="Currency 2 2 2 3 4 3 2 3" xfId="55425"/>
    <cellStyle name="Currency 2 2 2 3 4 3 3" xfId="27338"/>
    <cellStyle name="Currency 2 2 2 3 4 3 4" xfId="27339"/>
    <cellStyle name="Currency 2 2 2 3 4 4" xfId="27340"/>
    <cellStyle name="Currency 2 2 2 3 4 4 2" xfId="27341"/>
    <cellStyle name="Currency 2 2 2 3 4 4 2 2" xfId="27342"/>
    <cellStyle name="Currency 2 2 2 3 4 4 2 3" xfId="55426"/>
    <cellStyle name="Currency 2 2 2 3 4 4 3" xfId="27343"/>
    <cellStyle name="Currency 2 2 2 3 4 4 4" xfId="27344"/>
    <cellStyle name="Currency 2 2 2 3 4 5" xfId="27345"/>
    <cellStyle name="Currency 2 2 2 3 4 5 2" xfId="27346"/>
    <cellStyle name="Currency 2 2 2 3 4 5 3" xfId="55427"/>
    <cellStyle name="Currency 2 2 2 3 4 6" xfId="27347"/>
    <cellStyle name="Currency 2 2 2 3 4 7" xfId="27348"/>
    <cellStyle name="Currency 2 2 2 3 5" xfId="27349"/>
    <cellStyle name="Currency 2 2 2 3 5 2" xfId="27350"/>
    <cellStyle name="Currency 2 2 2 3 5 2 2" xfId="27351"/>
    <cellStyle name="Currency 2 2 2 3 5 2 2 2" xfId="27352"/>
    <cellStyle name="Currency 2 2 2 3 5 2 2 3" xfId="55428"/>
    <cellStyle name="Currency 2 2 2 3 5 2 3" xfId="27353"/>
    <cellStyle name="Currency 2 2 2 3 5 2 4" xfId="27354"/>
    <cellStyle name="Currency 2 2 2 3 5 3" xfId="27355"/>
    <cellStyle name="Currency 2 2 2 3 5 3 2" xfId="27356"/>
    <cellStyle name="Currency 2 2 2 3 5 3 2 2" xfId="27357"/>
    <cellStyle name="Currency 2 2 2 3 5 3 2 3" xfId="55429"/>
    <cellStyle name="Currency 2 2 2 3 5 3 3" xfId="27358"/>
    <cellStyle name="Currency 2 2 2 3 5 3 4" xfId="27359"/>
    <cellStyle name="Currency 2 2 2 3 5 4" xfId="27360"/>
    <cellStyle name="Currency 2 2 2 3 5 4 2" xfId="27361"/>
    <cellStyle name="Currency 2 2 2 3 5 4 3" xfId="55430"/>
    <cellStyle name="Currency 2 2 2 3 5 5" xfId="27362"/>
    <cellStyle name="Currency 2 2 2 3 5 6" xfId="27363"/>
    <cellStyle name="Currency 2 2 2 3 6" xfId="27364"/>
    <cellStyle name="Currency 2 2 2 3 6 2" xfId="27365"/>
    <cellStyle name="Currency 2 2 2 3 6 2 2" xfId="27366"/>
    <cellStyle name="Currency 2 2 2 3 6 2 2 2" xfId="27367"/>
    <cellStyle name="Currency 2 2 2 3 6 2 2 3" xfId="55431"/>
    <cellStyle name="Currency 2 2 2 3 6 2 3" xfId="27368"/>
    <cellStyle name="Currency 2 2 2 3 6 2 4" xfId="27369"/>
    <cellStyle name="Currency 2 2 2 3 6 3" xfId="27370"/>
    <cellStyle name="Currency 2 2 2 3 6 3 2" xfId="27371"/>
    <cellStyle name="Currency 2 2 2 3 6 3 3" xfId="55432"/>
    <cellStyle name="Currency 2 2 2 3 6 4" xfId="27372"/>
    <cellStyle name="Currency 2 2 2 3 6 5" xfId="27373"/>
    <cellStyle name="Currency 2 2 2 3 7" xfId="27374"/>
    <cellStyle name="Currency 2 2 2 3 7 2" xfId="27375"/>
    <cellStyle name="Currency 2 2 2 3 7 2 2" xfId="27376"/>
    <cellStyle name="Currency 2 2 2 3 7 2 3" xfId="55433"/>
    <cellStyle name="Currency 2 2 2 3 7 3" xfId="27377"/>
    <cellStyle name="Currency 2 2 2 3 7 4" xfId="27378"/>
    <cellStyle name="Currency 2 2 2 3 8" xfId="27379"/>
    <cellStyle name="Currency 2 2 2 3 8 2" xfId="27380"/>
    <cellStyle name="Currency 2 2 2 3 8 2 2" xfId="27381"/>
    <cellStyle name="Currency 2 2 2 3 8 2 3" xfId="55434"/>
    <cellStyle name="Currency 2 2 2 3 8 3" xfId="27382"/>
    <cellStyle name="Currency 2 2 2 3 8 4" xfId="27383"/>
    <cellStyle name="Currency 2 2 2 3 9" xfId="27384"/>
    <cellStyle name="Currency 2 2 2 3 9 2" xfId="27385"/>
    <cellStyle name="Currency 2 2 2 3 9 3" xfId="55435"/>
    <cellStyle name="Currency 2 2 2 4" xfId="27386"/>
    <cellStyle name="Currency 2 2 2 4 10" xfId="27387"/>
    <cellStyle name="Currency 2 2 2 4 2" xfId="27388"/>
    <cellStyle name="Currency 2 2 2 4 2 2" xfId="27389"/>
    <cellStyle name="Currency 2 2 2 4 2 2 2" xfId="27390"/>
    <cellStyle name="Currency 2 2 2 4 2 2 2 2" xfId="27391"/>
    <cellStyle name="Currency 2 2 2 4 2 2 2 2 2" xfId="27392"/>
    <cellStyle name="Currency 2 2 2 4 2 2 2 2 2 2" xfId="27393"/>
    <cellStyle name="Currency 2 2 2 4 2 2 2 2 2 3" xfId="55436"/>
    <cellStyle name="Currency 2 2 2 4 2 2 2 2 3" xfId="27394"/>
    <cellStyle name="Currency 2 2 2 4 2 2 2 2 4" xfId="27395"/>
    <cellStyle name="Currency 2 2 2 4 2 2 2 3" xfId="27396"/>
    <cellStyle name="Currency 2 2 2 4 2 2 2 3 2" xfId="27397"/>
    <cellStyle name="Currency 2 2 2 4 2 2 2 3 2 2" xfId="27398"/>
    <cellStyle name="Currency 2 2 2 4 2 2 2 3 2 3" xfId="55437"/>
    <cellStyle name="Currency 2 2 2 4 2 2 2 3 3" xfId="27399"/>
    <cellStyle name="Currency 2 2 2 4 2 2 2 3 4" xfId="27400"/>
    <cellStyle name="Currency 2 2 2 4 2 2 2 4" xfId="27401"/>
    <cellStyle name="Currency 2 2 2 4 2 2 2 4 2" xfId="27402"/>
    <cellStyle name="Currency 2 2 2 4 2 2 2 4 3" xfId="55438"/>
    <cellStyle name="Currency 2 2 2 4 2 2 2 5" xfId="27403"/>
    <cellStyle name="Currency 2 2 2 4 2 2 2 6" xfId="27404"/>
    <cellStyle name="Currency 2 2 2 4 2 2 3" xfId="27405"/>
    <cellStyle name="Currency 2 2 2 4 2 2 3 2" xfId="27406"/>
    <cellStyle name="Currency 2 2 2 4 2 2 3 2 2" xfId="27407"/>
    <cellStyle name="Currency 2 2 2 4 2 2 3 2 3" xfId="55439"/>
    <cellStyle name="Currency 2 2 2 4 2 2 3 3" xfId="27408"/>
    <cellStyle name="Currency 2 2 2 4 2 2 3 4" xfId="27409"/>
    <cellStyle name="Currency 2 2 2 4 2 2 4" xfId="27410"/>
    <cellStyle name="Currency 2 2 2 4 2 2 4 2" xfId="27411"/>
    <cellStyle name="Currency 2 2 2 4 2 2 4 2 2" xfId="27412"/>
    <cellStyle name="Currency 2 2 2 4 2 2 4 2 3" xfId="55440"/>
    <cellStyle name="Currency 2 2 2 4 2 2 4 3" xfId="27413"/>
    <cellStyle name="Currency 2 2 2 4 2 2 4 4" xfId="27414"/>
    <cellStyle name="Currency 2 2 2 4 2 2 5" xfId="27415"/>
    <cellStyle name="Currency 2 2 2 4 2 2 5 2" xfId="27416"/>
    <cellStyle name="Currency 2 2 2 4 2 2 5 3" xfId="55441"/>
    <cellStyle name="Currency 2 2 2 4 2 2 6" xfId="27417"/>
    <cellStyle name="Currency 2 2 2 4 2 2 7" xfId="27418"/>
    <cellStyle name="Currency 2 2 2 4 2 3" xfId="27419"/>
    <cellStyle name="Currency 2 2 2 4 2 3 2" xfId="27420"/>
    <cellStyle name="Currency 2 2 2 4 2 3 2 2" xfId="27421"/>
    <cellStyle name="Currency 2 2 2 4 2 3 2 2 2" xfId="27422"/>
    <cellStyle name="Currency 2 2 2 4 2 3 2 2 3" xfId="55442"/>
    <cellStyle name="Currency 2 2 2 4 2 3 2 3" xfId="27423"/>
    <cellStyle name="Currency 2 2 2 4 2 3 2 4" xfId="27424"/>
    <cellStyle name="Currency 2 2 2 4 2 3 3" xfId="27425"/>
    <cellStyle name="Currency 2 2 2 4 2 3 3 2" xfId="27426"/>
    <cellStyle name="Currency 2 2 2 4 2 3 3 2 2" xfId="27427"/>
    <cellStyle name="Currency 2 2 2 4 2 3 3 2 3" xfId="55443"/>
    <cellStyle name="Currency 2 2 2 4 2 3 3 3" xfId="27428"/>
    <cellStyle name="Currency 2 2 2 4 2 3 3 4" xfId="27429"/>
    <cellStyle name="Currency 2 2 2 4 2 3 4" xfId="27430"/>
    <cellStyle name="Currency 2 2 2 4 2 3 4 2" xfId="27431"/>
    <cellStyle name="Currency 2 2 2 4 2 3 4 3" xfId="55444"/>
    <cellStyle name="Currency 2 2 2 4 2 3 5" xfId="27432"/>
    <cellStyle name="Currency 2 2 2 4 2 3 6" xfId="27433"/>
    <cellStyle name="Currency 2 2 2 4 2 4" xfId="27434"/>
    <cellStyle name="Currency 2 2 2 4 2 4 2" xfId="27435"/>
    <cellStyle name="Currency 2 2 2 4 2 4 2 2" xfId="27436"/>
    <cellStyle name="Currency 2 2 2 4 2 4 2 3" xfId="55445"/>
    <cellStyle name="Currency 2 2 2 4 2 4 3" xfId="27437"/>
    <cellStyle name="Currency 2 2 2 4 2 4 4" xfId="27438"/>
    <cellStyle name="Currency 2 2 2 4 2 5" xfId="27439"/>
    <cellStyle name="Currency 2 2 2 4 2 5 2" xfId="27440"/>
    <cellStyle name="Currency 2 2 2 4 2 5 2 2" xfId="27441"/>
    <cellStyle name="Currency 2 2 2 4 2 5 2 3" xfId="55446"/>
    <cellStyle name="Currency 2 2 2 4 2 5 3" xfId="27442"/>
    <cellStyle name="Currency 2 2 2 4 2 5 4" xfId="27443"/>
    <cellStyle name="Currency 2 2 2 4 2 6" xfId="27444"/>
    <cellStyle name="Currency 2 2 2 4 2 6 2" xfId="27445"/>
    <cellStyle name="Currency 2 2 2 4 2 6 3" xfId="55447"/>
    <cellStyle name="Currency 2 2 2 4 2 7" xfId="27446"/>
    <cellStyle name="Currency 2 2 2 4 2 8" xfId="27447"/>
    <cellStyle name="Currency 2 2 2 4 3" xfId="27448"/>
    <cellStyle name="Currency 2 2 2 4 3 2" xfId="27449"/>
    <cellStyle name="Currency 2 2 2 4 3 2 2" xfId="27450"/>
    <cellStyle name="Currency 2 2 2 4 3 2 2 2" xfId="27451"/>
    <cellStyle name="Currency 2 2 2 4 3 2 2 2 2" xfId="27452"/>
    <cellStyle name="Currency 2 2 2 4 3 2 2 2 3" xfId="55448"/>
    <cellStyle name="Currency 2 2 2 4 3 2 2 3" xfId="27453"/>
    <cellStyle name="Currency 2 2 2 4 3 2 2 4" xfId="27454"/>
    <cellStyle name="Currency 2 2 2 4 3 2 3" xfId="27455"/>
    <cellStyle name="Currency 2 2 2 4 3 2 3 2" xfId="27456"/>
    <cellStyle name="Currency 2 2 2 4 3 2 3 2 2" xfId="27457"/>
    <cellStyle name="Currency 2 2 2 4 3 2 3 2 3" xfId="55449"/>
    <cellStyle name="Currency 2 2 2 4 3 2 3 3" xfId="27458"/>
    <cellStyle name="Currency 2 2 2 4 3 2 3 4" xfId="27459"/>
    <cellStyle name="Currency 2 2 2 4 3 2 4" xfId="27460"/>
    <cellStyle name="Currency 2 2 2 4 3 2 4 2" xfId="27461"/>
    <cellStyle name="Currency 2 2 2 4 3 2 4 3" xfId="55450"/>
    <cellStyle name="Currency 2 2 2 4 3 2 5" xfId="27462"/>
    <cellStyle name="Currency 2 2 2 4 3 2 6" xfId="27463"/>
    <cellStyle name="Currency 2 2 2 4 3 3" xfId="27464"/>
    <cellStyle name="Currency 2 2 2 4 3 3 2" xfId="27465"/>
    <cellStyle name="Currency 2 2 2 4 3 3 2 2" xfId="27466"/>
    <cellStyle name="Currency 2 2 2 4 3 3 2 3" xfId="55451"/>
    <cellStyle name="Currency 2 2 2 4 3 3 3" xfId="27467"/>
    <cellStyle name="Currency 2 2 2 4 3 3 4" xfId="27468"/>
    <cellStyle name="Currency 2 2 2 4 3 4" xfId="27469"/>
    <cellStyle name="Currency 2 2 2 4 3 4 2" xfId="27470"/>
    <cellStyle name="Currency 2 2 2 4 3 4 2 2" xfId="27471"/>
    <cellStyle name="Currency 2 2 2 4 3 4 2 3" xfId="55452"/>
    <cellStyle name="Currency 2 2 2 4 3 4 3" xfId="27472"/>
    <cellStyle name="Currency 2 2 2 4 3 4 4" xfId="27473"/>
    <cellStyle name="Currency 2 2 2 4 3 5" xfId="27474"/>
    <cellStyle name="Currency 2 2 2 4 3 5 2" xfId="27475"/>
    <cellStyle name="Currency 2 2 2 4 3 5 3" xfId="55453"/>
    <cellStyle name="Currency 2 2 2 4 3 6" xfId="27476"/>
    <cellStyle name="Currency 2 2 2 4 3 7" xfId="27477"/>
    <cellStyle name="Currency 2 2 2 4 4" xfId="27478"/>
    <cellStyle name="Currency 2 2 2 4 4 2" xfId="27479"/>
    <cellStyle name="Currency 2 2 2 4 4 2 2" xfId="27480"/>
    <cellStyle name="Currency 2 2 2 4 4 2 2 2" xfId="27481"/>
    <cellStyle name="Currency 2 2 2 4 4 2 2 3" xfId="55454"/>
    <cellStyle name="Currency 2 2 2 4 4 2 3" xfId="27482"/>
    <cellStyle name="Currency 2 2 2 4 4 2 4" xfId="27483"/>
    <cellStyle name="Currency 2 2 2 4 4 3" xfId="27484"/>
    <cellStyle name="Currency 2 2 2 4 4 3 2" xfId="27485"/>
    <cellStyle name="Currency 2 2 2 4 4 3 2 2" xfId="27486"/>
    <cellStyle name="Currency 2 2 2 4 4 3 2 3" xfId="55455"/>
    <cellStyle name="Currency 2 2 2 4 4 3 3" xfId="27487"/>
    <cellStyle name="Currency 2 2 2 4 4 3 4" xfId="27488"/>
    <cellStyle name="Currency 2 2 2 4 4 4" xfId="27489"/>
    <cellStyle name="Currency 2 2 2 4 4 4 2" xfId="27490"/>
    <cellStyle name="Currency 2 2 2 4 4 4 3" xfId="55456"/>
    <cellStyle name="Currency 2 2 2 4 4 5" xfId="27491"/>
    <cellStyle name="Currency 2 2 2 4 4 6" xfId="27492"/>
    <cellStyle name="Currency 2 2 2 4 5" xfId="27493"/>
    <cellStyle name="Currency 2 2 2 4 5 2" xfId="27494"/>
    <cellStyle name="Currency 2 2 2 4 5 2 2" xfId="27495"/>
    <cellStyle name="Currency 2 2 2 4 5 2 2 2" xfId="27496"/>
    <cellStyle name="Currency 2 2 2 4 5 2 2 3" xfId="55457"/>
    <cellStyle name="Currency 2 2 2 4 5 2 3" xfId="27497"/>
    <cellStyle name="Currency 2 2 2 4 5 2 4" xfId="27498"/>
    <cellStyle name="Currency 2 2 2 4 5 3" xfId="27499"/>
    <cellStyle name="Currency 2 2 2 4 5 3 2" xfId="27500"/>
    <cellStyle name="Currency 2 2 2 4 5 3 3" xfId="55458"/>
    <cellStyle name="Currency 2 2 2 4 5 4" xfId="27501"/>
    <cellStyle name="Currency 2 2 2 4 5 5" xfId="27502"/>
    <cellStyle name="Currency 2 2 2 4 6" xfId="27503"/>
    <cellStyle name="Currency 2 2 2 4 6 2" xfId="27504"/>
    <cellStyle name="Currency 2 2 2 4 6 2 2" xfId="27505"/>
    <cellStyle name="Currency 2 2 2 4 6 2 3" xfId="55459"/>
    <cellStyle name="Currency 2 2 2 4 6 3" xfId="27506"/>
    <cellStyle name="Currency 2 2 2 4 6 4" xfId="27507"/>
    <cellStyle name="Currency 2 2 2 4 7" xfId="27508"/>
    <cellStyle name="Currency 2 2 2 4 7 2" xfId="27509"/>
    <cellStyle name="Currency 2 2 2 4 7 2 2" xfId="27510"/>
    <cellStyle name="Currency 2 2 2 4 7 2 3" xfId="55460"/>
    <cellStyle name="Currency 2 2 2 4 7 3" xfId="27511"/>
    <cellStyle name="Currency 2 2 2 4 7 4" xfId="27512"/>
    <cellStyle name="Currency 2 2 2 4 8" xfId="27513"/>
    <cellStyle name="Currency 2 2 2 4 8 2" xfId="27514"/>
    <cellStyle name="Currency 2 2 2 4 8 3" xfId="55461"/>
    <cellStyle name="Currency 2 2 2 4 9" xfId="27515"/>
    <cellStyle name="Currency 2 2 2 5" xfId="27516"/>
    <cellStyle name="Currency 2 2 2 5 10" xfId="27517"/>
    <cellStyle name="Currency 2 2 2 5 2" xfId="27518"/>
    <cellStyle name="Currency 2 2 2 5 2 2" xfId="27519"/>
    <cellStyle name="Currency 2 2 2 5 2 2 2" xfId="27520"/>
    <cellStyle name="Currency 2 2 2 5 2 2 2 2" xfId="27521"/>
    <cellStyle name="Currency 2 2 2 5 2 2 2 2 2" xfId="27522"/>
    <cellStyle name="Currency 2 2 2 5 2 2 2 2 2 2" xfId="27523"/>
    <cellStyle name="Currency 2 2 2 5 2 2 2 2 2 3" xfId="55462"/>
    <cellStyle name="Currency 2 2 2 5 2 2 2 2 3" xfId="27524"/>
    <cellStyle name="Currency 2 2 2 5 2 2 2 2 4" xfId="27525"/>
    <cellStyle name="Currency 2 2 2 5 2 2 2 3" xfId="27526"/>
    <cellStyle name="Currency 2 2 2 5 2 2 2 3 2" xfId="27527"/>
    <cellStyle name="Currency 2 2 2 5 2 2 2 3 2 2" xfId="27528"/>
    <cellStyle name="Currency 2 2 2 5 2 2 2 3 2 3" xfId="55463"/>
    <cellStyle name="Currency 2 2 2 5 2 2 2 3 3" xfId="27529"/>
    <cellStyle name="Currency 2 2 2 5 2 2 2 3 4" xfId="27530"/>
    <cellStyle name="Currency 2 2 2 5 2 2 2 4" xfId="27531"/>
    <cellStyle name="Currency 2 2 2 5 2 2 2 4 2" xfId="27532"/>
    <cellStyle name="Currency 2 2 2 5 2 2 2 4 3" xfId="55464"/>
    <cellStyle name="Currency 2 2 2 5 2 2 2 5" xfId="27533"/>
    <cellStyle name="Currency 2 2 2 5 2 2 2 6" xfId="27534"/>
    <cellStyle name="Currency 2 2 2 5 2 2 3" xfId="27535"/>
    <cellStyle name="Currency 2 2 2 5 2 2 3 2" xfId="27536"/>
    <cellStyle name="Currency 2 2 2 5 2 2 3 2 2" xfId="27537"/>
    <cellStyle name="Currency 2 2 2 5 2 2 3 2 3" xfId="55465"/>
    <cellStyle name="Currency 2 2 2 5 2 2 3 3" xfId="27538"/>
    <cellStyle name="Currency 2 2 2 5 2 2 3 4" xfId="27539"/>
    <cellStyle name="Currency 2 2 2 5 2 2 4" xfId="27540"/>
    <cellStyle name="Currency 2 2 2 5 2 2 4 2" xfId="27541"/>
    <cellStyle name="Currency 2 2 2 5 2 2 4 2 2" xfId="27542"/>
    <cellStyle name="Currency 2 2 2 5 2 2 4 2 3" xfId="55466"/>
    <cellStyle name="Currency 2 2 2 5 2 2 4 3" xfId="27543"/>
    <cellStyle name="Currency 2 2 2 5 2 2 4 4" xfId="27544"/>
    <cellStyle name="Currency 2 2 2 5 2 2 5" xfId="27545"/>
    <cellStyle name="Currency 2 2 2 5 2 2 5 2" xfId="27546"/>
    <cellStyle name="Currency 2 2 2 5 2 2 5 3" xfId="55467"/>
    <cellStyle name="Currency 2 2 2 5 2 2 6" xfId="27547"/>
    <cellStyle name="Currency 2 2 2 5 2 2 7" xfId="27548"/>
    <cellStyle name="Currency 2 2 2 5 2 3" xfId="27549"/>
    <cellStyle name="Currency 2 2 2 5 2 3 2" xfId="27550"/>
    <cellStyle name="Currency 2 2 2 5 2 3 2 2" xfId="27551"/>
    <cellStyle name="Currency 2 2 2 5 2 3 2 2 2" xfId="27552"/>
    <cellStyle name="Currency 2 2 2 5 2 3 2 2 3" xfId="55468"/>
    <cellStyle name="Currency 2 2 2 5 2 3 2 3" xfId="27553"/>
    <cellStyle name="Currency 2 2 2 5 2 3 2 4" xfId="27554"/>
    <cellStyle name="Currency 2 2 2 5 2 3 3" xfId="27555"/>
    <cellStyle name="Currency 2 2 2 5 2 3 3 2" xfId="27556"/>
    <cellStyle name="Currency 2 2 2 5 2 3 3 2 2" xfId="27557"/>
    <cellStyle name="Currency 2 2 2 5 2 3 3 2 3" xfId="55469"/>
    <cellStyle name="Currency 2 2 2 5 2 3 3 3" xfId="27558"/>
    <cellStyle name="Currency 2 2 2 5 2 3 3 4" xfId="27559"/>
    <cellStyle name="Currency 2 2 2 5 2 3 4" xfId="27560"/>
    <cellStyle name="Currency 2 2 2 5 2 3 4 2" xfId="27561"/>
    <cellStyle name="Currency 2 2 2 5 2 3 4 3" xfId="55470"/>
    <cellStyle name="Currency 2 2 2 5 2 3 5" xfId="27562"/>
    <cellStyle name="Currency 2 2 2 5 2 3 6" xfId="27563"/>
    <cellStyle name="Currency 2 2 2 5 2 4" xfId="27564"/>
    <cellStyle name="Currency 2 2 2 5 2 4 2" xfId="27565"/>
    <cellStyle name="Currency 2 2 2 5 2 4 2 2" xfId="27566"/>
    <cellStyle name="Currency 2 2 2 5 2 4 2 3" xfId="55471"/>
    <cellStyle name="Currency 2 2 2 5 2 4 3" xfId="27567"/>
    <cellStyle name="Currency 2 2 2 5 2 4 4" xfId="27568"/>
    <cellStyle name="Currency 2 2 2 5 2 5" xfId="27569"/>
    <cellStyle name="Currency 2 2 2 5 2 5 2" xfId="27570"/>
    <cellStyle name="Currency 2 2 2 5 2 5 2 2" xfId="27571"/>
    <cellStyle name="Currency 2 2 2 5 2 5 2 3" xfId="55472"/>
    <cellStyle name="Currency 2 2 2 5 2 5 3" xfId="27572"/>
    <cellStyle name="Currency 2 2 2 5 2 5 4" xfId="27573"/>
    <cellStyle name="Currency 2 2 2 5 2 6" xfId="27574"/>
    <cellStyle name="Currency 2 2 2 5 2 6 2" xfId="27575"/>
    <cellStyle name="Currency 2 2 2 5 2 6 3" xfId="55473"/>
    <cellStyle name="Currency 2 2 2 5 2 7" xfId="27576"/>
    <cellStyle name="Currency 2 2 2 5 2 8" xfId="27577"/>
    <cellStyle name="Currency 2 2 2 5 3" xfId="27578"/>
    <cellStyle name="Currency 2 2 2 5 3 2" xfId="27579"/>
    <cellStyle name="Currency 2 2 2 5 3 2 2" xfId="27580"/>
    <cellStyle name="Currency 2 2 2 5 3 2 2 2" xfId="27581"/>
    <cellStyle name="Currency 2 2 2 5 3 2 2 2 2" xfId="27582"/>
    <cellStyle name="Currency 2 2 2 5 3 2 2 2 3" xfId="55474"/>
    <cellStyle name="Currency 2 2 2 5 3 2 2 3" xfId="27583"/>
    <cellStyle name="Currency 2 2 2 5 3 2 2 4" xfId="27584"/>
    <cellStyle name="Currency 2 2 2 5 3 2 3" xfId="27585"/>
    <cellStyle name="Currency 2 2 2 5 3 2 3 2" xfId="27586"/>
    <cellStyle name="Currency 2 2 2 5 3 2 3 2 2" xfId="27587"/>
    <cellStyle name="Currency 2 2 2 5 3 2 3 2 3" xfId="55475"/>
    <cellStyle name="Currency 2 2 2 5 3 2 3 3" xfId="27588"/>
    <cellStyle name="Currency 2 2 2 5 3 2 3 4" xfId="27589"/>
    <cellStyle name="Currency 2 2 2 5 3 2 4" xfId="27590"/>
    <cellStyle name="Currency 2 2 2 5 3 2 4 2" xfId="27591"/>
    <cellStyle name="Currency 2 2 2 5 3 2 4 3" xfId="55476"/>
    <cellStyle name="Currency 2 2 2 5 3 2 5" xfId="27592"/>
    <cellStyle name="Currency 2 2 2 5 3 2 6" xfId="27593"/>
    <cellStyle name="Currency 2 2 2 5 3 3" xfId="27594"/>
    <cellStyle name="Currency 2 2 2 5 3 3 2" xfId="27595"/>
    <cellStyle name="Currency 2 2 2 5 3 3 2 2" xfId="27596"/>
    <cellStyle name="Currency 2 2 2 5 3 3 2 3" xfId="55477"/>
    <cellStyle name="Currency 2 2 2 5 3 3 3" xfId="27597"/>
    <cellStyle name="Currency 2 2 2 5 3 3 4" xfId="27598"/>
    <cellStyle name="Currency 2 2 2 5 3 4" xfId="27599"/>
    <cellStyle name="Currency 2 2 2 5 3 4 2" xfId="27600"/>
    <cellStyle name="Currency 2 2 2 5 3 4 2 2" xfId="27601"/>
    <cellStyle name="Currency 2 2 2 5 3 4 2 3" xfId="55478"/>
    <cellStyle name="Currency 2 2 2 5 3 4 3" xfId="27602"/>
    <cellStyle name="Currency 2 2 2 5 3 4 4" xfId="27603"/>
    <cellStyle name="Currency 2 2 2 5 3 5" xfId="27604"/>
    <cellStyle name="Currency 2 2 2 5 3 5 2" xfId="27605"/>
    <cellStyle name="Currency 2 2 2 5 3 5 3" xfId="55479"/>
    <cellStyle name="Currency 2 2 2 5 3 6" xfId="27606"/>
    <cellStyle name="Currency 2 2 2 5 3 7" xfId="27607"/>
    <cellStyle name="Currency 2 2 2 5 4" xfId="27608"/>
    <cellStyle name="Currency 2 2 2 5 4 2" xfId="27609"/>
    <cellStyle name="Currency 2 2 2 5 4 2 2" xfId="27610"/>
    <cellStyle name="Currency 2 2 2 5 4 2 2 2" xfId="27611"/>
    <cellStyle name="Currency 2 2 2 5 4 2 2 3" xfId="55480"/>
    <cellStyle name="Currency 2 2 2 5 4 2 3" xfId="27612"/>
    <cellStyle name="Currency 2 2 2 5 4 2 4" xfId="27613"/>
    <cellStyle name="Currency 2 2 2 5 4 3" xfId="27614"/>
    <cellStyle name="Currency 2 2 2 5 4 3 2" xfId="27615"/>
    <cellStyle name="Currency 2 2 2 5 4 3 2 2" xfId="27616"/>
    <cellStyle name="Currency 2 2 2 5 4 3 2 3" xfId="55481"/>
    <cellStyle name="Currency 2 2 2 5 4 3 3" xfId="27617"/>
    <cellStyle name="Currency 2 2 2 5 4 3 4" xfId="27618"/>
    <cellStyle name="Currency 2 2 2 5 4 4" xfId="27619"/>
    <cellStyle name="Currency 2 2 2 5 4 4 2" xfId="27620"/>
    <cellStyle name="Currency 2 2 2 5 4 4 3" xfId="55482"/>
    <cellStyle name="Currency 2 2 2 5 4 5" xfId="27621"/>
    <cellStyle name="Currency 2 2 2 5 4 6" xfId="27622"/>
    <cellStyle name="Currency 2 2 2 5 5" xfId="27623"/>
    <cellStyle name="Currency 2 2 2 5 5 2" xfId="27624"/>
    <cellStyle name="Currency 2 2 2 5 5 2 2" xfId="27625"/>
    <cellStyle name="Currency 2 2 2 5 5 2 2 2" xfId="27626"/>
    <cellStyle name="Currency 2 2 2 5 5 2 2 3" xfId="55483"/>
    <cellStyle name="Currency 2 2 2 5 5 2 3" xfId="27627"/>
    <cellStyle name="Currency 2 2 2 5 5 2 4" xfId="27628"/>
    <cellStyle name="Currency 2 2 2 5 5 3" xfId="27629"/>
    <cellStyle name="Currency 2 2 2 5 5 3 2" xfId="27630"/>
    <cellStyle name="Currency 2 2 2 5 5 3 3" xfId="55484"/>
    <cellStyle name="Currency 2 2 2 5 5 4" xfId="27631"/>
    <cellStyle name="Currency 2 2 2 5 5 5" xfId="27632"/>
    <cellStyle name="Currency 2 2 2 5 6" xfId="27633"/>
    <cellStyle name="Currency 2 2 2 5 6 2" xfId="27634"/>
    <cellStyle name="Currency 2 2 2 5 6 2 2" xfId="27635"/>
    <cellStyle name="Currency 2 2 2 5 6 2 3" xfId="55485"/>
    <cellStyle name="Currency 2 2 2 5 6 3" xfId="27636"/>
    <cellStyle name="Currency 2 2 2 5 6 4" xfId="27637"/>
    <cellStyle name="Currency 2 2 2 5 7" xfId="27638"/>
    <cellStyle name="Currency 2 2 2 5 7 2" xfId="27639"/>
    <cellStyle name="Currency 2 2 2 5 7 2 2" xfId="27640"/>
    <cellStyle name="Currency 2 2 2 5 7 2 3" xfId="55486"/>
    <cellStyle name="Currency 2 2 2 5 7 3" xfId="27641"/>
    <cellStyle name="Currency 2 2 2 5 7 4" xfId="27642"/>
    <cellStyle name="Currency 2 2 2 5 8" xfId="27643"/>
    <cellStyle name="Currency 2 2 2 5 8 2" xfId="27644"/>
    <cellStyle name="Currency 2 2 2 5 8 3" xfId="55487"/>
    <cellStyle name="Currency 2 2 2 5 9" xfId="27645"/>
    <cellStyle name="Currency 2 2 2 6" xfId="27646"/>
    <cellStyle name="Currency 2 2 2 6 10" xfId="27647"/>
    <cellStyle name="Currency 2 2 2 6 2" xfId="27648"/>
    <cellStyle name="Currency 2 2 2 6 2 2" xfId="27649"/>
    <cellStyle name="Currency 2 2 2 6 2 2 2" xfId="27650"/>
    <cellStyle name="Currency 2 2 2 6 2 2 2 2" xfId="27651"/>
    <cellStyle name="Currency 2 2 2 6 2 2 2 2 2" xfId="27652"/>
    <cellStyle name="Currency 2 2 2 6 2 2 2 2 2 2" xfId="27653"/>
    <cellStyle name="Currency 2 2 2 6 2 2 2 2 2 3" xfId="55488"/>
    <cellStyle name="Currency 2 2 2 6 2 2 2 2 3" xfId="27654"/>
    <cellStyle name="Currency 2 2 2 6 2 2 2 2 4" xfId="27655"/>
    <cellStyle name="Currency 2 2 2 6 2 2 2 3" xfId="27656"/>
    <cellStyle name="Currency 2 2 2 6 2 2 2 3 2" xfId="27657"/>
    <cellStyle name="Currency 2 2 2 6 2 2 2 3 2 2" xfId="27658"/>
    <cellStyle name="Currency 2 2 2 6 2 2 2 3 2 3" xfId="55489"/>
    <cellStyle name="Currency 2 2 2 6 2 2 2 3 3" xfId="27659"/>
    <cellStyle name="Currency 2 2 2 6 2 2 2 3 4" xfId="27660"/>
    <cellStyle name="Currency 2 2 2 6 2 2 2 4" xfId="27661"/>
    <cellStyle name="Currency 2 2 2 6 2 2 2 4 2" xfId="27662"/>
    <cellStyle name="Currency 2 2 2 6 2 2 2 4 3" xfId="55490"/>
    <cellStyle name="Currency 2 2 2 6 2 2 2 5" xfId="27663"/>
    <cellStyle name="Currency 2 2 2 6 2 2 2 6" xfId="27664"/>
    <cellStyle name="Currency 2 2 2 6 2 2 3" xfId="27665"/>
    <cellStyle name="Currency 2 2 2 6 2 2 3 2" xfId="27666"/>
    <cellStyle name="Currency 2 2 2 6 2 2 3 2 2" xfId="27667"/>
    <cellStyle name="Currency 2 2 2 6 2 2 3 2 3" xfId="55491"/>
    <cellStyle name="Currency 2 2 2 6 2 2 3 3" xfId="27668"/>
    <cellStyle name="Currency 2 2 2 6 2 2 3 4" xfId="27669"/>
    <cellStyle name="Currency 2 2 2 6 2 2 4" xfId="27670"/>
    <cellStyle name="Currency 2 2 2 6 2 2 4 2" xfId="27671"/>
    <cellStyle name="Currency 2 2 2 6 2 2 4 2 2" xfId="27672"/>
    <cellStyle name="Currency 2 2 2 6 2 2 4 2 3" xfId="55492"/>
    <cellStyle name="Currency 2 2 2 6 2 2 4 3" xfId="27673"/>
    <cellStyle name="Currency 2 2 2 6 2 2 4 4" xfId="27674"/>
    <cellStyle name="Currency 2 2 2 6 2 2 5" xfId="27675"/>
    <cellStyle name="Currency 2 2 2 6 2 2 5 2" xfId="27676"/>
    <cellStyle name="Currency 2 2 2 6 2 2 5 3" xfId="55493"/>
    <cellStyle name="Currency 2 2 2 6 2 2 6" xfId="27677"/>
    <cellStyle name="Currency 2 2 2 6 2 2 7" xfId="27678"/>
    <cellStyle name="Currency 2 2 2 6 2 3" xfId="27679"/>
    <cellStyle name="Currency 2 2 2 6 2 3 2" xfId="27680"/>
    <cellStyle name="Currency 2 2 2 6 2 3 2 2" xfId="27681"/>
    <cellStyle name="Currency 2 2 2 6 2 3 2 2 2" xfId="27682"/>
    <cellStyle name="Currency 2 2 2 6 2 3 2 2 3" xfId="55494"/>
    <cellStyle name="Currency 2 2 2 6 2 3 2 3" xfId="27683"/>
    <cellStyle name="Currency 2 2 2 6 2 3 2 4" xfId="27684"/>
    <cellStyle name="Currency 2 2 2 6 2 3 3" xfId="27685"/>
    <cellStyle name="Currency 2 2 2 6 2 3 3 2" xfId="27686"/>
    <cellStyle name="Currency 2 2 2 6 2 3 3 2 2" xfId="27687"/>
    <cellStyle name="Currency 2 2 2 6 2 3 3 2 3" xfId="55495"/>
    <cellStyle name="Currency 2 2 2 6 2 3 3 3" xfId="27688"/>
    <cellStyle name="Currency 2 2 2 6 2 3 3 4" xfId="27689"/>
    <cellStyle name="Currency 2 2 2 6 2 3 4" xfId="27690"/>
    <cellStyle name="Currency 2 2 2 6 2 3 4 2" xfId="27691"/>
    <cellStyle name="Currency 2 2 2 6 2 3 4 3" xfId="55496"/>
    <cellStyle name="Currency 2 2 2 6 2 3 5" xfId="27692"/>
    <cellStyle name="Currency 2 2 2 6 2 3 6" xfId="27693"/>
    <cellStyle name="Currency 2 2 2 6 2 4" xfId="27694"/>
    <cellStyle name="Currency 2 2 2 6 2 4 2" xfId="27695"/>
    <cellStyle name="Currency 2 2 2 6 2 4 2 2" xfId="27696"/>
    <cellStyle name="Currency 2 2 2 6 2 4 2 3" xfId="55497"/>
    <cellStyle name="Currency 2 2 2 6 2 4 3" xfId="27697"/>
    <cellStyle name="Currency 2 2 2 6 2 4 4" xfId="27698"/>
    <cellStyle name="Currency 2 2 2 6 2 5" xfId="27699"/>
    <cellStyle name="Currency 2 2 2 6 2 5 2" xfId="27700"/>
    <cellStyle name="Currency 2 2 2 6 2 5 2 2" xfId="27701"/>
    <cellStyle name="Currency 2 2 2 6 2 5 2 3" xfId="55498"/>
    <cellStyle name="Currency 2 2 2 6 2 5 3" xfId="27702"/>
    <cellStyle name="Currency 2 2 2 6 2 5 4" xfId="27703"/>
    <cellStyle name="Currency 2 2 2 6 2 6" xfId="27704"/>
    <cellStyle name="Currency 2 2 2 6 2 6 2" xfId="27705"/>
    <cellStyle name="Currency 2 2 2 6 2 6 3" xfId="55499"/>
    <cellStyle name="Currency 2 2 2 6 2 7" xfId="27706"/>
    <cellStyle name="Currency 2 2 2 6 2 8" xfId="27707"/>
    <cellStyle name="Currency 2 2 2 6 3" xfId="27708"/>
    <cellStyle name="Currency 2 2 2 6 3 2" xfId="27709"/>
    <cellStyle name="Currency 2 2 2 6 3 2 2" xfId="27710"/>
    <cellStyle name="Currency 2 2 2 6 3 2 2 2" xfId="27711"/>
    <cellStyle name="Currency 2 2 2 6 3 2 2 2 2" xfId="27712"/>
    <cellStyle name="Currency 2 2 2 6 3 2 2 2 3" xfId="55500"/>
    <cellStyle name="Currency 2 2 2 6 3 2 2 3" xfId="27713"/>
    <cellStyle name="Currency 2 2 2 6 3 2 2 4" xfId="27714"/>
    <cellStyle name="Currency 2 2 2 6 3 2 3" xfId="27715"/>
    <cellStyle name="Currency 2 2 2 6 3 2 3 2" xfId="27716"/>
    <cellStyle name="Currency 2 2 2 6 3 2 3 2 2" xfId="27717"/>
    <cellStyle name="Currency 2 2 2 6 3 2 3 2 3" xfId="55501"/>
    <cellStyle name="Currency 2 2 2 6 3 2 3 3" xfId="27718"/>
    <cellStyle name="Currency 2 2 2 6 3 2 3 4" xfId="27719"/>
    <cellStyle name="Currency 2 2 2 6 3 2 4" xfId="27720"/>
    <cellStyle name="Currency 2 2 2 6 3 2 4 2" xfId="27721"/>
    <cellStyle name="Currency 2 2 2 6 3 2 4 3" xfId="55502"/>
    <cellStyle name="Currency 2 2 2 6 3 2 5" xfId="27722"/>
    <cellStyle name="Currency 2 2 2 6 3 2 6" xfId="27723"/>
    <cellStyle name="Currency 2 2 2 6 3 3" xfId="27724"/>
    <cellStyle name="Currency 2 2 2 6 3 3 2" xfId="27725"/>
    <cellStyle name="Currency 2 2 2 6 3 3 2 2" xfId="27726"/>
    <cellStyle name="Currency 2 2 2 6 3 3 2 3" xfId="55503"/>
    <cellStyle name="Currency 2 2 2 6 3 3 3" xfId="27727"/>
    <cellStyle name="Currency 2 2 2 6 3 3 4" xfId="27728"/>
    <cellStyle name="Currency 2 2 2 6 3 4" xfId="27729"/>
    <cellStyle name="Currency 2 2 2 6 3 4 2" xfId="27730"/>
    <cellStyle name="Currency 2 2 2 6 3 4 2 2" xfId="27731"/>
    <cellStyle name="Currency 2 2 2 6 3 4 2 3" xfId="55504"/>
    <cellStyle name="Currency 2 2 2 6 3 4 3" xfId="27732"/>
    <cellStyle name="Currency 2 2 2 6 3 4 4" xfId="27733"/>
    <cellStyle name="Currency 2 2 2 6 3 5" xfId="27734"/>
    <cellStyle name="Currency 2 2 2 6 3 5 2" xfId="27735"/>
    <cellStyle name="Currency 2 2 2 6 3 5 3" xfId="55505"/>
    <cellStyle name="Currency 2 2 2 6 3 6" xfId="27736"/>
    <cellStyle name="Currency 2 2 2 6 3 7" xfId="27737"/>
    <cellStyle name="Currency 2 2 2 6 4" xfId="27738"/>
    <cellStyle name="Currency 2 2 2 6 4 2" xfId="27739"/>
    <cellStyle name="Currency 2 2 2 6 4 2 2" xfId="27740"/>
    <cellStyle name="Currency 2 2 2 6 4 2 2 2" xfId="27741"/>
    <cellStyle name="Currency 2 2 2 6 4 2 2 3" xfId="55506"/>
    <cellStyle name="Currency 2 2 2 6 4 2 3" xfId="27742"/>
    <cellStyle name="Currency 2 2 2 6 4 2 4" xfId="27743"/>
    <cellStyle name="Currency 2 2 2 6 4 3" xfId="27744"/>
    <cellStyle name="Currency 2 2 2 6 4 3 2" xfId="27745"/>
    <cellStyle name="Currency 2 2 2 6 4 3 2 2" xfId="27746"/>
    <cellStyle name="Currency 2 2 2 6 4 3 2 3" xfId="55507"/>
    <cellStyle name="Currency 2 2 2 6 4 3 3" xfId="27747"/>
    <cellStyle name="Currency 2 2 2 6 4 3 4" xfId="27748"/>
    <cellStyle name="Currency 2 2 2 6 4 4" xfId="27749"/>
    <cellStyle name="Currency 2 2 2 6 4 4 2" xfId="27750"/>
    <cellStyle name="Currency 2 2 2 6 4 4 3" xfId="55508"/>
    <cellStyle name="Currency 2 2 2 6 4 5" xfId="27751"/>
    <cellStyle name="Currency 2 2 2 6 4 6" xfId="27752"/>
    <cellStyle name="Currency 2 2 2 6 5" xfId="27753"/>
    <cellStyle name="Currency 2 2 2 6 5 2" xfId="27754"/>
    <cellStyle name="Currency 2 2 2 6 5 2 2" xfId="27755"/>
    <cellStyle name="Currency 2 2 2 6 5 2 2 2" xfId="27756"/>
    <cellStyle name="Currency 2 2 2 6 5 2 2 3" xfId="55509"/>
    <cellStyle name="Currency 2 2 2 6 5 2 3" xfId="27757"/>
    <cellStyle name="Currency 2 2 2 6 5 2 4" xfId="27758"/>
    <cellStyle name="Currency 2 2 2 6 5 3" xfId="27759"/>
    <cellStyle name="Currency 2 2 2 6 5 3 2" xfId="27760"/>
    <cellStyle name="Currency 2 2 2 6 5 3 3" xfId="55510"/>
    <cellStyle name="Currency 2 2 2 6 5 4" xfId="27761"/>
    <cellStyle name="Currency 2 2 2 6 5 5" xfId="27762"/>
    <cellStyle name="Currency 2 2 2 6 6" xfId="27763"/>
    <cellStyle name="Currency 2 2 2 6 6 2" xfId="27764"/>
    <cellStyle name="Currency 2 2 2 6 6 2 2" xfId="27765"/>
    <cellStyle name="Currency 2 2 2 6 6 2 3" xfId="55511"/>
    <cellStyle name="Currency 2 2 2 6 6 3" xfId="27766"/>
    <cellStyle name="Currency 2 2 2 6 6 4" xfId="27767"/>
    <cellStyle name="Currency 2 2 2 6 7" xfId="27768"/>
    <cellStyle name="Currency 2 2 2 6 7 2" xfId="27769"/>
    <cellStyle name="Currency 2 2 2 6 7 2 2" xfId="27770"/>
    <cellStyle name="Currency 2 2 2 6 7 2 3" xfId="55512"/>
    <cellStyle name="Currency 2 2 2 6 7 3" xfId="27771"/>
    <cellStyle name="Currency 2 2 2 6 7 4" xfId="27772"/>
    <cellStyle name="Currency 2 2 2 6 8" xfId="27773"/>
    <cellStyle name="Currency 2 2 2 6 8 2" xfId="27774"/>
    <cellStyle name="Currency 2 2 2 6 8 3" xfId="55513"/>
    <cellStyle name="Currency 2 2 2 6 9" xfId="27775"/>
    <cellStyle name="Currency 2 2 2 7" xfId="27776"/>
    <cellStyle name="Currency 2 2 2 7 2" xfId="27777"/>
    <cellStyle name="Currency 2 2 2 7 2 2" xfId="27778"/>
    <cellStyle name="Currency 2 2 2 7 2 2 2" xfId="27779"/>
    <cellStyle name="Currency 2 2 2 7 2 2 2 2" xfId="27780"/>
    <cellStyle name="Currency 2 2 2 7 2 2 2 2 2" xfId="27781"/>
    <cellStyle name="Currency 2 2 2 7 2 2 2 2 3" xfId="55514"/>
    <cellStyle name="Currency 2 2 2 7 2 2 2 3" xfId="27782"/>
    <cellStyle name="Currency 2 2 2 7 2 2 2 4" xfId="27783"/>
    <cellStyle name="Currency 2 2 2 7 2 2 3" xfId="27784"/>
    <cellStyle name="Currency 2 2 2 7 2 2 3 2" xfId="27785"/>
    <cellStyle name="Currency 2 2 2 7 2 2 3 2 2" xfId="27786"/>
    <cellStyle name="Currency 2 2 2 7 2 2 3 2 3" xfId="55515"/>
    <cellStyle name="Currency 2 2 2 7 2 2 3 3" xfId="27787"/>
    <cellStyle name="Currency 2 2 2 7 2 2 3 4" xfId="27788"/>
    <cellStyle name="Currency 2 2 2 7 2 2 4" xfId="27789"/>
    <cellStyle name="Currency 2 2 2 7 2 2 4 2" xfId="27790"/>
    <cellStyle name="Currency 2 2 2 7 2 2 4 3" xfId="55516"/>
    <cellStyle name="Currency 2 2 2 7 2 2 5" xfId="27791"/>
    <cellStyle name="Currency 2 2 2 7 2 2 6" xfId="27792"/>
    <cellStyle name="Currency 2 2 2 7 2 3" xfId="27793"/>
    <cellStyle name="Currency 2 2 2 7 2 3 2" xfId="27794"/>
    <cellStyle name="Currency 2 2 2 7 2 3 2 2" xfId="27795"/>
    <cellStyle name="Currency 2 2 2 7 2 3 2 3" xfId="55517"/>
    <cellStyle name="Currency 2 2 2 7 2 3 3" xfId="27796"/>
    <cellStyle name="Currency 2 2 2 7 2 3 4" xfId="27797"/>
    <cellStyle name="Currency 2 2 2 7 2 4" xfId="27798"/>
    <cellStyle name="Currency 2 2 2 7 2 4 2" xfId="27799"/>
    <cellStyle name="Currency 2 2 2 7 2 4 2 2" xfId="27800"/>
    <cellStyle name="Currency 2 2 2 7 2 4 2 3" xfId="55518"/>
    <cellStyle name="Currency 2 2 2 7 2 4 3" xfId="27801"/>
    <cellStyle name="Currency 2 2 2 7 2 4 4" xfId="27802"/>
    <cellStyle name="Currency 2 2 2 7 2 5" xfId="27803"/>
    <cellStyle name="Currency 2 2 2 7 2 5 2" xfId="27804"/>
    <cellStyle name="Currency 2 2 2 7 2 5 3" xfId="55519"/>
    <cellStyle name="Currency 2 2 2 7 2 6" xfId="27805"/>
    <cellStyle name="Currency 2 2 2 7 2 7" xfId="27806"/>
    <cellStyle name="Currency 2 2 2 7 3" xfId="27807"/>
    <cellStyle name="Currency 2 2 2 7 3 2" xfId="27808"/>
    <cellStyle name="Currency 2 2 2 7 3 2 2" xfId="27809"/>
    <cellStyle name="Currency 2 2 2 7 3 2 2 2" xfId="27810"/>
    <cellStyle name="Currency 2 2 2 7 3 2 2 3" xfId="55520"/>
    <cellStyle name="Currency 2 2 2 7 3 2 3" xfId="27811"/>
    <cellStyle name="Currency 2 2 2 7 3 2 4" xfId="27812"/>
    <cellStyle name="Currency 2 2 2 7 3 3" xfId="27813"/>
    <cellStyle name="Currency 2 2 2 7 3 3 2" xfId="27814"/>
    <cellStyle name="Currency 2 2 2 7 3 3 2 2" xfId="27815"/>
    <cellStyle name="Currency 2 2 2 7 3 3 2 3" xfId="55521"/>
    <cellStyle name="Currency 2 2 2 7 3 3 3" xfId="27816"/>
    <cellStyle name="Currency 2 2 2 7 3 3 4" xfId="27817"/>
    <cellStyle name="Currency 2 2 2 7 3 4" xfId="27818"/>
    <cellStyle name="Currency 2 2 2 7 3 4 2" xfId="27819"/>
    <cellStyle name="Currency 2 2 2 7 3 4 3" xfId="55522"/>
    <cellStyle name="Currency 2 2 2 7 3 5" xfId="27820"/>
    <cellStyle name="Currency 2 2 2 7 3 6" xfId="27821"/>
    <cellStyle name="Currency 2 2 2 7 4" xfId="27822"/>
    <cellStyle name="Currency 2 2 2 7 4 2" xfId="27823"/>
    <cellStyle name="Currency 2 2 2 7 4 2 2" xfId="27824"/>
    <cellStyle name="Currency 2 2 2 7 4 2 3" xfId="55523"/>
    <cellStyle name="Currency 2 2 2 7 4 3" xfId="27825"/>
    <cellStyle name="Currency 2 2 2 7 4 4" xfId="27826"/>
    <cellStyle name="Currency 2 2 2 7 5" xfId="27827"/>
    <cellStyle name="Currency 2 2 2 7 5 2" xfId="27828"/>
    <cellStyle name="Currency 2 2 2 7 5 2 2" xfId="27829"/>
    <cellStyle name="Currency 2 2 2 7 5 2 3" xfId="55524"/>
    <cellStyle name="Currency 2 2 2 7 5 3" xfId="27830"/>
    <cellStyle name="Currency 2 2 2 7 5 4" xfId="27831"/>
    <cellStyle name="Currency 2 2 2 7 6" xfId="27832"/>
    <cellStyle name="Currency 2 2 2 7 6 2" xfId="27833"/>
    <cellStyle name="Currency 2 2 2 7 6 3" xfId="55525"/>
    <cellStyle name="Currency 2 2 2 7 7" xfId="27834"/>
    <cellStyle name="Currency 2 2 2 7 8" xfId="27835"/>
    <cellStyle name="Currency 2 2 2 8" xfId="27836"/>
    <cellStyle name="Currency 2 2 2 8 2" xfId="27837"/>
    <cellStyle name="Currency 2 2 2 8 2 2" xfId="27838"/>
    <cellStyle name="Currency 2 2 2 8 2 2 2" xfId="27839"/>
    <cellStyle name="Currency 2 2 2 8 2 2 2 2" xfId="27840"/>
    <cellStyle name="Currency 2 2 2 8 2 2 2 3" xfId="55526"/>
    <cellStyle name="Currency 2 2 2 8 2 2 3" xfId="27841"/>
    <cellStyle name="Currency 2 2 2 8 2 2 4" xfId="27842"/>
    <cellStyle name="Currency 2 2 2 8 2 3" xfId="27843"/>
    <cellStyle name="Currency 2 2 2 8 2 3 2" xfId="27844"/>
    <cellStyle name="Currency 2 2 2 8 2 3 2 2" xfId="27845"/>
    <cellStyle name="Currency 2 2 2 8 2 3 2 3" xfId="55527"/>
    <cellStyle name="Currency 2 2 2 8 2 3 3" xfId="27846"/>
    <cellStyle name="Currency 2 2 2 8 2 3 4" xfId="27847"/>
    <cellStyle name="Currency 2 2 2 8 2 4" xfId="27848"/>
    <cellStyle name="Currency 2 2 2 8 2 4 2" xfId="27849"/>
    <cellStyle name="Currency 2 2 2 8 2 4 3" xfId="55528"/>
    <cellStyle name="Currency 2 2 2 8 2 5" xfId="27850"/>
    <cellStyle name="Currency 2 2 2 8 2 6" xfId="27851"/>
    <cellStyle name="Currency 2 2 2 8 3" xfId="27852"/>
    <cellStyle name="Currency 2 2 2 8 3 2" xfId="27853"/>
    <cellStyle name="Currency 2 2 2 8 3 2 2" xfId="27854"/>
    <cellStyle name="Currency 2 2 2 8 3 2 3" xfId="55529"/>
    <cellStyle name="Currency 2 2 2 8 3 3" xfId="27855"/>
    <cellStyle name="Currency 2 2 2 8 3 4" xfId="27856"/>
    <cellStyle name="Currency 2 2 2 8 4" xfId="27857"/>
    <cellStyle name="Currency 2 2 2 8 4 2" xfId="27858"/>
    <cellStyle name="Currency 2 2 2 8 4 2 2" xfId="27859"/>
    <cellStyle name="Currency 2 2 2 8 4 2 3" xfId="55530"/>
    <cellStyle name="Currency 2 2 2 8 4 3" xfId="27860"/>
    <cellStyle name="Currency 2 2 2 8 4 4" xfId="27861"/>
    <cellStyle name="Currency 2 2 2 8 5" xfId="27862"/>
    <cellStyle name="Currency 2 2 2 8 5 2" xfId="27863"/>
    <cellStyle name="Currency 2 2 2 8 5 3" xfId="55531"/>
    <cellStyle name="Currency 2 2 2 8 6" xfId="27864"/>
    <cellStyle name="Currency 2 2 2 8 7" xfId="27865"/>
    <cellStyle name="Currency 2 2 2 9" xfId="27866"/>
    <cellStyle name="Currency 2 2 2 9 2" xfId="27867"/>
    <cellStyle name="Currency 2 2 2 9 2 2" xfId="27868"/>
    <cellStyle name="Currency 2 2 2 9 2 2 2" xfId="27869"/>
    <cellStyle name="Currency 2 2 2 9 2 2 3" xfId="55532"/>
    <cellStyle name="Currency 2 2 2 9 2 3" xfId="27870"/>
    <cellStyle name="Currency 2 2 2 9 2 4" xfId="27871"/>
    <cellStyle name="Currency 2 2 2 9 3" xfId="27872"/>
    <cellStyle name="Currency 2 2 2 9 3 2" xfId="27873"/>
    <cellStyle name="Currency 2 2 2 9 3 2 2" xfId="27874"/>
    <cellStyle name="Currency 2 2 2 9 3 2 3" xfId="55533"/>
    <cellStyle name="Currency 2 2 2 9 3 3" xfId="27875"/>
    <cellStyle name="Currency 2 2 2 9 3 4" xfId="27876"/>
    <cellStyle name="Currency 2 2 2 9 4" xfId="27877"/>
    <cellStyle name="Currency 2 2 2 9 4 2" xfId="27878"/>
    <cellStyle name="Currency 2 2 2 9 4 3" xfId="55534"/>
    <cellStyle name="Currency 2 2 2 9 5" xfId="27879"/>
    <cellStyle name="Currency 2 2 2 9 6" xfId="27880"/>
    <cellStyle name="Currency 2 2 3" xfId="27881"/>
    <cellStyle name="Currency 2 2 3 10" xfId="27882"/>
    <cellStyle name="Currency 2 2 3 11" xfId="27883"/>
    <cellStyle name="Currency 2 2 3 2" xfId="27884"/>
    <cellStyle name="Currency 2 2 3 2 10" xfId="27885"/>
    <cellStyle name="Currency 2 2 3 2 2" xfId="27886"/>
    <cellStyle name="Currency 2 2 3 2 2 2" xfId="27887"/>
    <cellStyle name="Currency 2 2 3 2 2 2 2" xfId="27888"/>
    <cellStyle name="Currency 2 2 3 2 2 2 2 2" xfId="27889"/>
    <cellStyle name="Currency 2 2 3 2 2 2 2 2 2" xfId="27890"/>
    <cellStyle name="Currency 2 2 3 2 2 2 2 2 2 2" xfId="27891"/>
    <cellStyle name="Currency 2 2 3 2 2 2 2 2 2 3" xfId="55535"/>
    <cellStyle name="Currency 2 2 3 2 2 2 2 2 3" xfId="27892"/>
    <cellStyle name="Currency 2 2 3 2 2 2 2 2 4" xfId="27893"/>
    <cellStyle name="Currency 2 2 3 2 2 2 2 3" xfId="27894"/>
    <cellStyle name="Currency 2 2 3 2 2 2 2 3 2" xfId="27895"/>
    <cellStyle name="Currency 2 2 3 2 2 2 2 3 2 2" xfId="27896"/>
    <cellStyle name="Currency 2 2 3 2 2 2 2 3 2 3" xfId="55536"/>
    <cellStyle name="Currency 2 2 3 2 2 2 2 3 3" xfId="27897"/>
    <cellStyle name="Currency 2 2 3 2 2 2 2 3 4" xfId="27898"/>
    <cellStyle name="Currency 2 2 3 2 2 2 2 4" xfId="27899"/>
    <cellStyle name="Currency 2 2 3 2 2 2 2 4 2" xfId="27900"/>
    <cellStyle name="Currency 2 2 3 2 2 2 2 4 3" xfId="55537"/>
    <cellStyle name="Currency 2 2 3 2 2 2 2 5" xfId="27901"/>
    <cellStyle name="Currency 2 2 3 2 2 2 2 6" xfId="27902"/>
    <cellStyle name="Currency 2 2 3 2 2 2 3" xfId="27903"/>
    <cellStyle name="Currency 2 2 3 2 2 2 3 2" xfId="27904"/>
    <cellStyle name="Currency 2 2 3 2 2 2 3 2 2" xfId="27905"/>
    <cellStyle name="Currency 2 2 3 2 2 2 3 2 3" xfId="55538"/>
    <cellStyle name="Currency 2 2 3 2 2 2 3 3" xfId="27906"/>
    <cellStyle name="Currency 2 2 3 2 2 2 3 4" xfId="27907"/>
    <cellStyle name="Currency 2 2 3 2 2 2 4" xfId="27908"/>
    <cellStyle name="Currency 2 2 3 2 2 2 4 2" xfId="27909"/>
    <cellStyle name="Currency 2 2 3 2 2 2 4 2 2" xfId="27910"/>
    <cellStyle name="Currency 2 2 3 2 2 2 4 2 3" xfId="55539"/>
    <cellStyle name="Currency 2 2 3 2 2 2 4 3" xfId="27911"/>
    <cellStyle name="Currency 2 2 3 2 2 2 4 4" xfId="27912"/>
    <cellStyle name="Currency 2 2 3 2 2 2 5" xfId="27913"/>
    <cellStyle name="Currency 2 2 3 2 2 2 5 2" xfId="27914"/>
    <cellStyle name="Currency 2 2 3 2 2 2 5 3" xfId="55540"/>
    <cellStyle name="Currency 2 2 3 2 2 2 6" xfId="27915"/>
    <cellStyle name="Currency 2 2 3 2 2 2 7" xfId="27916"/>
    <cellStyle name="Currency 2 2 3 2 2 3" xfId="27917"/>
    <cellStyle name="Currency 2 2 3 2 2 3 2" xfId="27918"/>
    <cellStyle name="Currency 2 2 3 2 2 3 2 2" xfId="27919"/>
    <cellStyle name="Currency 2 2 3 2 2 3 2 2 2" xfId="27920"/>
    <cellStyle name="Currency 2 2 3 2 2 3 2 2 3" xfId="55541"/>
    <cellStyle name="Currency 2 2 3 2 2 3 2 3" xfId="27921"/>
    <cellStyle name="Currency 2 2 3 2 2 3 2 4" xfId="27922"/>
    <cellStyle name="Currency 2 2 3 2 2 3 3" xfId="27923"/>
    <cellStyle name="Currency 2 2 3 2 2 3 3 2" xfId="27924"/>
    <cellStyle name="Currency 2 2 3 2 2 3 3 2 2" xfId="27925"/>
    <cellStyle name="Currency 2 2 3 2 2 3 3 2 3" xfId="55542"/>
    <cellStyle name="Currency 2 2 3 2 2 3 3 3" xfId="27926"/>
    <cellStyle name="Currency 2 2 3 2 2 3 3 4" xfId="27927"/>
    <cellStyle name="Currency 2 2 3 2 2 3 4" xfId="27928"/>
    <cellStyle name="Currency 2 2 3 2 2 3 4 2" xfId="27929"/>
    <cellStyle name="Currency 2 2 3 2 2 3 4 3" xfId="55543"/>
    <cellStyle name="Currency 2 2 3 2 2 3 5" xfId="27930"/>
    <cellStyle name="Currency 2 2 3 2 2 3 6" xfId="27931"/>
    <cellStyle name="Currency 2 2 3 2 2 4" xfId="27932"/>
    <cellStyle name="Currency 2 2 3 2 2 4 2" xfId="27933"/>
    <cellStyle name="Currency 2 2 3 2 2 4 2 2" xfId="27934"/>
    <cellStyle name="Currency 2 2 3 2 2 4 2 3" xfId="55544"/>
    <cellStyle name="Currency 2 2 3 2 2 4 3" xfId="27935"/>
    <cellStyle name="Currency 2 2 3 2 2 4 4" xfId="27936"/>
    <cellStyle name="Currency 2 2 3 2 2 5" xfId="27937"/>
    <cellStyle name="Currency 2 2 3 2 2 5 2" xfId="27938"/>
    <cellStyle name="Currency 2 2 3 2 2 5 2 2" xfId="27939"/>
    <cellStyle name="Currency 2 2 3 2 2 5 2 3" xfId="55545"/>
    <cellStyle name="Currency 2 2 3 2 2 5 3" xfId="27940"/>
    <cellStyle name="Currency 2 2 3 2 2 5 4" xfId="27941"/>
    <cellStyle name="Currency 2 2 3 2 2 6" xfId="27942"/>
    <cellStyle name="Currency 2 2 3 2 2 6 2" xfId="27943"/>
    <cellStyle name="Currency 2 2 3 2 2 6 3" xfId="55546"/>
    <cellStyle name="Currency 2 2 3 2 2 7" xfId="27944"/>
    <cellStyle name="Currency 2 2 3 2 2 8" xfId="27945"/>
    <cellStyle name="Currency 2 2 3 2 3" xfId="27946"/>
    <cellStyle name="Currency 2 2 3 2 3 2" xfId="27947"/>
    <cellStyle name="Currency 2 2 3 2 3 2 2" xfId="27948"/>
    <cellStyle name="Currency 2 2 3 2 3 2 2 2" xfId="27949"/>
    <cellStyle name="Currency 2 2 3 2 3 2 2 2 2" xfId="27950"/>
    <cellStyle name="Currency 2 2 3 2 3 2 2 2 3" xfId="55547"/>
    <cellStyle name="Currency 2 2 3 2 3 2 2 3" xfId="27951"/>
    <cellStyle name="Currency 2 2 3 2 3 2 2 4" xfId="27952"/>
    <cellStyle name="Currency 2 2 3 2 3 2 3" xfId="27953"/>
    <cellStyle name="Currency 2 2 3 2 3 2 3 2" xfId="27954"/>
    <cellStyle name="Currency 2 2 3 2 3 2 3 2 2" xfId="27955"/>
    <cellStyle name="Currency 2 2 3 2 3 2 3 2 3" xfId="55548"/>
    <cellStyle name="Currency 2 2 3 2 3 2 3 3" xfId="27956"/>
    <cellStyle name="Currency 2 2 3 2 3 2 3 4" xfId="27957"/>
    <cellStyle name="Currency 2 2 3 2 3 2 4" xfId="27958"/>
    <cellStyle name="Currency 2 2 3 2 3 2 4 2" xfId="27959"/>
    <cellStyle name="Currency 2 2 3 2 3 2 4 3" xfId="55549"/>
    <cellStyle name="Currency 2 2 3 2 3 2 5" xfId="27960"/>
    <cellStyle name="Currency 2 2 3 2 3 2 6" xfId="27961"/>
    <cellStyle name="Currency 2 2 3 2 3 3" xfId="27962"/>
    <cellStyle name="Currency 2 2 3 2 3 3 2" xfId="27963"/>
    <cellStyle name="Currency 2 2 3 2 3 3 2 2" xfId="27964"/>
    <cellStyle name="Currency 2 2 3 2 3 3 2 3" xfId="55550"/>
    <cellStyle name="Currency 2 2 3 2 3 3 3" xfId="27965"/>
    <cellStyle name="Currency 2 2 3 2 3 3 4" xfId="27966"/>
    <cellStyle name="Currency 2 2 3 2 3 4" xfId="27967"/>
    <cellStyle name="Currency 2 2 3 2 3 4 2" xfId="27968"/>
    <cellStyle name="Currency 2 2 3 2 3 4 2 2" xfId="27969"/>
    <cellStyle name="Currency 2 2 3 2 3 4 2 3" xfId="55551"/>
    <cellStyle name="Currency 2 2 3 2 3 4 3" xfId="27970"/>
    <cellStyle name="Currency 2 2 3 2 3 4 4" xfId="27971"/>
    <cellStyle name="Currency 2 2 3 2 3 5" xfId="27972"/>
    <cellStyle name="Currency 2 2 3 2 3 5 2" xfId="27973"/>
    <cellStyle name="Currency 2 2 3 2 3 5 3" xfId="55552"/>
    <cellStyle name="Currency 2 2 3 2 3 6" xfId="27974"/>
    <cellStyle name="Currency 2 2 3 2 3 7" xfId="27975"/>
    <cellStyle name="Currency 2 2 3 2 4" xfId="27976"/>
    <cellStyle name="Currency 2 2 3 2 4 2" xfId="27977"/>
    <cellStyle name="Currency 2 2 3 2 4 2 2" xfId="27978"/>
    <cellStyle name="Currency 2 2 3 2 4 2 2 2" xfId="27979"/>
    <cellStyle name="Currency 2 2 3 2 4 2 2 3" xfId="55553"/>
    <cellStyle name="Currency 2 2 3 2 4 2 3" xfId="27980"/>
    <cellStyle name="Currency 2 2 3 2 4 2 4" xfId="27981"/>
    <cellStyle name="Currency 2 2 3 2 4 3" xfId="27982"/>
    <cellStyle name="Currency 2 2 3 2 4 3 2" xfId="27983"/>
    <cellStyle name="Currency 2 2 3 2 4 3 2 2" xfId="27984"/>
    <cellStyle name="Currency 2 2 3 2 4 3 2 3" xfId="55554"/>
    <cellStyle name="Currency 2 2 3 2 4 3 3" xfId="27985"/>
    <cellStyle name="Currency 2 2 3 2 4 3 4" xfId="27986"/>
    <cellStyle name="Currency 2 2 3 2 4 4" xfId="27987"/>
    <cellStyle name="Currency 2 2 3 2 4 4 2" xfId="27988"/>
    <cellStyle name="Currency 2 2 3 2 4 4 3" xfId="55555"/>
    <cellStyle name="Currency 2 2 3 2 4 5" xfId="27989"/>
    <cellStyle name="Currency 2 2 3 2 4 6" xfId="27990"/>
    <cellStyle name="Currency 2 2 3 2 5" xfId="27991"/>
    <cellStyle name="Currency 2 2 3 2 5 2" xfId="27992"/>
    <cellStyle name="Currency 2 2 3 2 5 2 2" xfId="27993"/>
    <cellStyle name="Currency 2 2 3 2 5 2 2 2" xfId="27994"/>
    <cellStyle name="Currency 2 2 3 2 5 2 2 3" xfId="55556"/>
    <cellStyle name="Currency 2 2 3 2 5 2 3" xfId="27995"/>
    <cellStyle name="Currency 2 2 3 2 5 2 4" xfId="27996"/>
    <cellStyle name="Currency 2 2 3 2 5 3" xfId="27997"/>
    <cellStyle name="Currency 2 2 3 2 5 3 2" xfId="27998"/>
    <cellStyle name="Currency 2 2 3 2 5 3 3" xfId="55557"/>
    <cellStyle name="Currency 2 2 3 2 5 4" xfId="27999"/>
    <cellStyle name="Currency 2 2 3 2 5 5" xfId="28000"/>
    <cellStyle name="Currency 2 2 3 2 6" xfId="28001"/>
    <cellStyle name="Currency 2 2 3 2 6 2" xfId="28002"/>
    <cellStyle name="Currency 2 2 3 2 6 2 2" xfId="28003"/>
    <cellStyle name="Currency 2 2 3 2 6 2 3" xfId="55558"/>
    <cellStyle name="Currency 2 2 3 2 6 3" xfId="28004"/>
    <cellStyle name="Currency 2 2 3 2 6 4" xfId="28005"/>
    <cellStyle name="Currency 2 2 3 2 7" xfId="28006"/>
    <cellStyle name="Currency 2 2 3 2 7 2" xfId="28007"/>
    <cellStyle name="Currency 2 2 3 2 7 2 2" xfId="28008"/>
    <cellStyle name="Currency 2 2 3 2 7 2 3" xfId="55559"/>
    <cellStyle name="Currency 2 2 3 2 7 3" xfId="28009"/>
    <cellStyle name="Currency 2 2 3 2 7 4" xfId="28010"/>
    <cellStyle name="Currency 2 2 3 2 8" xfId="28011"/>
    <cellStyle name="Currency 2 2 3 2 8 2" xfId="28012"/>
    <cellStyle name="Currency 2 2 3 2 8 3" xfId="55560"/>
    <cellStyle name="Currency 2 2 3 2 9" xfId="28013"/>
    <cellStyle name="Currency 2 2 3 3" xfId="28014"/>
    <cellStyle name="Currency 2 2 3 3 2" xfId="28015"/>
    <cellStyle name="Currency 2 2 3 3 2 2" xfId="28016"/>
    <cellStyle name="Currency 2 2 3 3 2 2 2" xfId="28017"/>
    <cellStyle name="Currency 2 2 3 3 2 2 2 2" xfId="28018"/>
    <cellStyle name="Currency 2 2 3 3 2 2 2 2 2" xfId="28019"/>
    <cellStyle name="Currency 2 2 3 3 2 2 2 2 3" xfId="55561"/>
    <cellStyle name="Currency 2 2 3 3 2 2 2 3" xfId="28020"/>
    <cellStyle name="Currency 2 2 3 3 2 2 2 4" xfId="28021"/>
    <cellStyle name="Currency 2 2 3 3 2 2 3" xfId="28022"/>
    <cellStyle name="Currency 2 2 3 3 2 2 3 2" xfId="28023"/>
    <cellStyle name="Currency 2 2 3 3 2 2 3 2 2" xfId="28024"/>
    <cellStyle name="Currency 2 2 3 3 2 2 3 2 3" xfId="55562"/>
    <cellStyle name="Currency 2 2 3 3 2 2 3 3" xfId="28025"/>
    <cellStyle name="Currency 2 2 3 3 2 2 3 4" xfId="28026"/>
    <cellStyle name="Currency 2 2 3 3 2 2 4" xfId="28027"/>
    <cellStyle name="Currency 2 2 3 3 2 2 4 2" xfId="28028"/>
    <cellStyle name="Currency 2 2 3 3 2 2 4 3" xfId="55563"/>
    <cellStyle name="Currency 2 2 3 3 2 2 5" xfId="28029"/>
    <cellStyle name="Currency 2 2 3 3 2 2 6" xfId="28030"/>
    <cellStyle name="Currency 2 2 3 3 2 3" xfId="28031"/>
    <cellStyle name="Currency 2 2 3 3 2 3 2" xfId="28032"/>
    <cellStyle name="Currency 2 2 3 3 2 3 2 2" xfId="28033"/>
    <cellStyle name="Currency 2 2 3 3 2 3 2 3" xfId="55564"/>
    <cellStyle name="Currency 2 2 3 3 2 3 3" xfId="28034"/>
    <cellStyle name="Currency 2 2 3 3 2 3 4" xfId="28035"/>
    <cellStyle name="Currency 2 2 3 3 2 4" xfId="28036"/>
    <cellStyle name="Currency 2 2 3 3 2 4 2" xfId="28037"/>
    <cellStyle name="Currency 2 2 3 3 2 4 2 2" xfId="28038"/>
    <cellStyle name="Currency 2 2 3 3 2 4 2 3" xfId="55565"/>
    <cellStyle name="Currency 2 2 3 3 2 4 3" xfId="28039"/>
    <cellStyle name="Currency 2 2 3 3 2 4 4" xfId="28040"/>
    <cellStyle name="Currency 2 2 3 3 2 5" xfId="28041"/>
    <cellStyle name="Currency 2 2 3 3 2 5 2" xfId="28042"/>
    <cellStyle name="Currency 2 2 3 3 2 5 3" xfId="55566"/>
    <cellStyle name="Currency 2 2 3 3 2 6" xfId="28043"/>
    <cellStyle name="Currency 2 2 3 3 2 7" xfId="28044"/>
    <cellStyle name="Currency 2 2 3 3 3" xfId="28045"/>
    <cellStyle name="Currency 2 2 3 3 3 2" xfId="28046"/>
    <cellStyle name="Currency 2 2 3 3 3 2 2" xfId="28047"/>
    <cellStyle name="Currency 2 2 3 3 3 2 2 2" xfId="28048"/>
    <cellStyle name="Currency 2 2 3 3 3 2 2 3" xfId="55567"/>
    <cellStyle name="Currency 2 2 3 3 3 2 3" xfId="28049"/>
    <cellStyle name="Currency 2 2 3 3 3 2 4" xfId="28050"/>
    <cellStyle name="Currency 2 2 3 3 3 3" xfId="28051"/>
    <cellStyle name="Currency 2 2 3 3 3 3 2" xfId="28052"/>
    <cellStyle name="Currency 2 2 3 3 3 3 2 2" xfId="28053"/>
    <cellStyle name="Currency 2 2 3 3 3 3 2 3" xfId="55568"/>
    <cellStyle name="Currency 2 2 3 3 3 3 3" xfId="28054"/>
    <cellStyle name="Currency 2 2 3 3 3 3 4" xfId="28055"/>
    <cellStyle name="Currency 2 2 3 3 3 4" xfId="28056"/>
    <cellStyle name="Currency 2 2 3 3 3 4 2" xfId="28057"/>
    <cellStyle name="Currency 2 2 3 3 3 4 3" xfId="55569"/>
    <cellStyle name="Currency 2 2 3 3 3 5" xfId="28058"/>
    <cellStyle name="Currency 2 2 3 3 3 6" xfId="28059"/>
    <cellStyle name="Currency 2 2 3 3 4" xfId="28060"/>
    <cellStyle name="Currency 2 2 3 3 4 2" xfId="28061"/>
    <cellStyle name="Currency 2 2 3 3 4 2 2" xfId="28062"/>
    <cellStyle name="Currency 2 2 3 3 4 2 2 2" xfId="28063"/>
    <cellStyle name="Currency 2 2 3 3 4 2 2 3" xfId="55570"/>
    <cellStyle name="Currency 2 2 3 3 4 2 3" xfId="28064"/>
    <cellStyle name="Currency 2 2 3 3 4 2 4" xfId="28065"/>
    <cellStyle name="Currency 2 2 3 3 4 3" xfId="28066"/>
    <cellStyle name="Currency 2 2 3 3 4 3 2" xfId="28067"/>
    <cellStyle name="Currency 2 2 3 3 4 3 3" xfId="55571"/>
    <cellStyle name="Currency 2 2 3 3 4 4" xfId="28068"/>
    <cellStyle name="Currency 2 2 3 3 4 5" xfId="28069"/>
    <cellStyle name="Currency 2 2 3 3 5" xfId="28070"/>
    <cellStyle name="Currency 2 2 3 3 5 2" xfId="28071"/>
    <cellStyle name="Currency 2 2 3 3 5 2 2" xfId="28072"/>
    <cellStyle name="Currency 2 2 3 3 5 2 3" xfId="55572"/>
    <cellStyle name="Currency 2 2 3 3 5 3" xfId="28073"/>
    <cellStyle name="Currency 2 2 3 3 5 4" xfId="28074"/>
    <cellStyle name="Currency 2 2 3 3 6" xfId="28075"/>
    <cellStyle name="Currency 2 2 3 3 6 2" xfId="28076"/>
    <cellStyle name="Currency 2 2 3 3 6 2 2" xfId="28077"/>
    <cellStyle name="Currency 2 2 3 3 6 2 3" xfId="55573"/>
    <cellStyle name="Currency 2 2 3 3 6 3" xfId="28078"/>
    <cellStyle name="Currency 2 2 3 3 6 4" xfId="28079"/>
    <cellStyle name="Currency 2 2 3 3 7" xfId="28080"/>
    <cellStyle name="Currency 2 2 3 3 7 2" xfId="28081"/>
    <cellStyle name="Currency 2 2 3 3 7 3" xfId="55574"/>
    <cellStyle name="Currency 2 2 3 3 8" xfId="28082"/>
    <cellStyle name="Currency 2 2 3 3 9" xfId="28083"/>
    <cellStyle name="Currency 2 2 3 4" xfId="28084"/>
    <cellStyle name="Currency 2 2 3 4 2" xfId="28085"/>
    <cellStyle name="Currency 2 2 3 4 2 2" xfId="28086"/>
    <cellStyle name="Currency 2 2 3 4 2 2 2" xfId="28087"/>
    <cellStyle name="Currency 2 2 3 4 2 2 2 2" xfId="28088"/>
    <cellStyle name="Currency 2 2 3 4 2 2 2 3" xfId="55575"/>
    <cellStyle name="Currency 2 2 3 4 2 2 3" xfId="28089"/>
    <cellStyle name="Currency 2 2 3 4 2 2 4" xfId="28090"/>
    <cellStyle name="Currency 2 2 3 4 2 3" xfId="28091"/>
    <cellStyle name="Currency 2 2 3 4 2 3 2" xfId="28092"/>
    <cellStyle name="Currency 2 2 3 4 2 3 2 2" xfId="28093"/>
    <cellStyle name="Currency 2 2 3 4 2 3 2 3" xfId="55576"/>
    <cellStyle name="Currency 2 2 3 4 2 3 3" xfId="28094"/>
    <cellStyle name="Currency 2 2 3 4 2 3 4" xfId="28095"/>
    <cellStyle name="Currency 2 2 3 4 2 4" xfId="28096"/>
    <cellStyle name="Currency 2 2 3 4 2 4 2" xfId="28097"/>
    <cellStyle name="Currency 2 2 3 4 2 4 3" xfId="55577"/>
    <cellStyle name="Currency 2 2 3 4 2 5" xfId="28098"/>
    <cellStyle name="Currency 2 2 3 4 2 6" xfId="28099"/>
    <cellStyle name="Currency 2 2 3 4 3" xfId="28100"/>
    <cellStyle name="Currency 2 2 3 4 3 2" xfId="28101"/>
    <cellStyle name="Currency 2 2 3 4 3 2 2" xfId="28102"/>
    <cellStyle name="Currency 2 2 3 4 3 2 3" xfId="55578"/>
    <cellStyle name="Currency 2 2 3 4 3 3" xfId="28103"/>
    <cellStyle name="Currency 2 2 3 4 3 4" xfId="28104"/>
    <cellStyle name="Currency 2 2 3 4 4" xfId="28105"/>
    <cellStyle name="Currency 2 2 3 4 4 2" xfId="28106"/>
    <cellStyle name="Currency 2 2 3 4 4 2 2" xfId="28107"/>
    <cellStyle name="Currency 2 2 3 4 4 2 3" xfId="55579"/>
    <cellStyle name="Currency 2 2 3 4 4 3" xfId="28108"/>
    <cellStyle name="Currency 2 2 3 4 4 4" xfId="28109"/>
    <cellStyle name="Currency 2 2 3 4 5" xfId="28110"/>
    <cellStyle name="Currency 2 2 3 4 5 2" xfId="28111"/>
    <cellStyle name="Currency 2 2 3 4 5 3" xfId="55580"/>
    <cellStyle name="Currency 2 2 3 4 6" xfId="28112"/>
    <cellStyle name="Currency 2 2 3 4 7" xfId="28113"/>
    <cellStyle name="Currency 2 2 3 5" xfId="28114"/>
    <cellStyle name="Currency 2 2 3 5 2" xfId="28115"/>
    <cellStyle name="Currency 2 2 3 5 2 2" xfId="28116"/>
    <cellStyle name="Currency 2 2 3 5 2 2 2" xfId="28117"/>
    <cellStyle name="Currency 2 2 3 5 2 2 3" xfId="55581"/>
    <cellStyle name="Currency 2 2 3 5 2 3" xfId="28118"/>
    <cellStyle name="Currency 2 2 3 5 2 4" xfId="28119"/>
    <cellStyle name="Currency 2 2 3 5 3" xfId="28120"/>
    <cellStyle name="Currency 2 2 3 5 3 2" xfId="28121"/>
    <cellStyle name="Currency 2 2 3 5 3 2 2" xfId="28122"/>
    <cellStyle name="Currency 2 2 3 5 3 2 3" xfId="55582"/>
    <cellStyle name="Currency 2 2 3 5 3 3" xfId="28123"/>
    <cellStyle name="Currency 2 2 3 5 3 4" xfId="28124"/>
    <cellStyle name="Currency 2 2 3 5 4" xfId="28125"/>
    <cellStyle name="Currency 2 2 3 5 4 2" xfId="28126"/>
    <cellStyle name="Currency 2 2 3 5 4 3" xfId="55583"/>
    <cellStyle name="Currency 2 2 3 5 5" xfId="28127"/>
    <cellStyle name="Currency 2 2 3 5 6" xfId="28128"/>
    <cellStyle name="Currency 2 2 3 6" xfId="28129"/>
    <cellStyle name="Currency 2 2 3 6 2" xfId="28130"/>
    <cellStyle name="Currency 2 2 3 6 2 2" xfId="28131"/>
    <cellStyle name="Currency 2 2 3 6 2 2 2" xfId="28132"/>
    <cellStyle name="Currency 2 2 3 6 2 2 3" xfId="55584"/>
    <cellStyle name="Currency 2 2 3 6 2 3" xfId="28133"/>
    <cellStyle name="Currency 2 2 3 6 2 4" xfId="28134"/>
    <cellStyle name="Currency 2 2 3 6 3" xfId="28135"/>
    <cellStyle name="Currency 2 2 3 6 3 2" xfId="28136"/>
    <cellStyle name="Currency 2 2 3 6 3 3" xfId="55585"/>
    <cellStyle name="Currency 2 2 3 6 4" xfId="28137"/>
    <cellStyle name="Currency 2 2 3 6 5" xfId="28138"/>
    <cellStyle name="Currency 2 2 3 7" xfId="28139"/>
    <cellStyle name="Currency 2 2 3 7 2" xfId="28140"/>
    <cellStyle name="Currency 2 2 3 7 2 2" xfId="28141"/>
    <cellStyle name="Currency 2 2 3 7 2 3" xfId="55586"/>
    <cellStyle name="Currency 2 2 3 7 3" xfId="28142"/>
    <cellStyle name="Currency 2 2 3 7 4" xfId="28143"/>
    <cellStyle name="Currency 2 2 3 8" xfId="28144"/>
    <cellStyle name="Currency 2 2 3 8 2" xfId="28145"/>
    <cellStyle name="Currency 2 2 3 8 2 2" xfId="28146"/>
    <cellStyle name="Currency 2 2 3 8 2 3" xfId="55587"/>
    <cellStyle name="Currency 2 2 3 8 3" xfId="28147"/>
    <cellStyle name="Currency 2 2 3 8 4" xfId="28148"/>
    <cellStyle name="Currency 2 2 3 9" xfId="28149"/>
    <cellStyle name="Currency 2 2 3 9 2" xfId="28150"/>
    <cellStyle name="Currency 2 2 3 9 3" xfId="55588"/>
    <cellStyle name="Currency 2 2 4" xfId="28151"/>
    <cellStyle name="Currency 2 2 4 10" xfId="28152"/>
    <cellStyle name="Currency 2 2 4 11" xfId="28153"/>
    <cellStyle name="Currency 2 2 4 2" xfId="28154"/>
    <cellStyle name="Currency 2 2 4 2 10" xfId="28155"/>
    <cellStyle name="Currency 2 2 4 2 2" xfId="28156"/>
    <cellStyle name="Currency 2 2 4 2 2 2" xfId="28157"/>
    <cellStyle name="Currency 2 2 4 2 2 2 2" xfId="28158"/>
    <cellStyle name="Currency 2 2 4 2 2 2 2 2" xfId="28159"/>
    <cellStyle name="Currency 2 2 4 2 2 2 2 2 2" xfId="28160"/>
    <cellStyle name="Currency 2 2 4 2 2 2 2 2 2 2" xfId="28161"/>
    <cellStyle name="Currency 2 2 4 2 2 2 2 2 2 3" xfId="55589"/>
    <cellStyle name="Currency 2 2 4 2 2 2 2 2 3" xfId="28162"/>
    <cellStyle name="Currency 2 2 4 2 2 2 2 2 4" xfId="28163"/>
    <cellStyle name="Currency 2 2 4 2 2 2 2 3" xfId="28164"/>
    <cellStyle name="Currency 2 2 4 2 2 2 2 3 2" xfId="28165"/>
    <cellStyle name="Currency 2 2 4 2 2 2 2 3 2 2" xfId="28166"/>
    <cellStyle name="Currency 2 2 4 2 2 2 2 3 2 3" xfId="55590"/>
    <cellStyle name="Currency 2 2 4 2 2 2 2 3 3" xfId="28167"/>
    <cellStyle name="Currency 2 2 4 2 2 2 2 3 4" xfId="28168"/>
    <cellStyle name="Currency 2 2 4 2 2 2 2 4" xfId="28169"/>
    <cellStyle name="Currency 2 2 4 2 2 2 2 4 2" xfId="28170"/>
    <cellStyle name="Currency 2 2 4 2 2 2 2 4 3" xfId="55591"/>
    <cellStyle name="Currency 2 2 4 2 2 2 2 5" xfId="28171"/>
    <cellStyle name="Currency 2 2 4 2 2 2 2 6" xfId="28172"/>
    <cellStyle name="Currency 2 2 4 2 2 2 3" xfId="28173"/>
    <cellStyle name="Currency 2 2 4 2 2 2 3 2" xfId="28174"/>
    <cellStyle name="Currency 2 2 4 2 2 2 3 2 2" xfId="28175"/>
    <cellStyle name="Currency 2 2 4 2 2 2 3 2 3" xfId="55592"/>
    <cellStyle name="Currency 2 2 4 2 2 2 3 3" xfId="28176"/>
    <cellStyle name="Currency 2 2 4 2 2 2 3 4" xfId="28177"/>
    <cellStyle name="Currency 2 2 4 2 2 2 4" xfId="28178"/>
    <cellStyle name="Currency 2 2 4 2 2 2 4 2" xfId="28179"/>
    <cellStyle name="Currency 2 2 4 2 2 2 4 2 2" xfId="28180"/>
    <cellStyle name="Currency 2 2 4 2 2 2 4 2 3" xfId="55593"/>
    <cellStyle name="Currency 2 2 4 2 2 2 4 3" xfId="28181"/>
    <cellStyle name="Currency 2 2 4 2 2 2 4 4" xfId="28182"/>
    <cellStyle name="Currency 2 2 4 2 2 2 5" xfId="28183"/>
    <cellStyle name="Currency 2 2 4 2 2 2 5 2" xfId="28184"/>
    <cellStyle name="Currency 2 2 4 2 2 2 5 3" xfId="55594"/>
    <cellStyle name="Currency 2 2 4 2 2 2 6" xfId="28185"/>
    <cellStyle name="Currency 2 2 4 2 2 2 7" xfId="28186"/>
    <cellStyle name="Currency 2 2 4 2 2 3" xfId="28187"/>
    <cellStyle name="Currency 2 2 4 2 2 3 2" xfId="28188"/>
    <cellStyle name="Currency 2 2 4 2 2 3 2 2" xfId="28189"/>
    <cellStyle name="Currency 2 2 4 2 2 3 2 2 2" xfId="28190"/>
    <cellStyle name="Currency 2 2 4 2 2 3 2 2 3" xfId="55595"/>
    <cellStyle name="Currency 2 2 4 2 2 3 2 3" xfId="28191"/>
    <cellStyle name="Currency 2 2 4 2 2 3 2 4" xfId="28192"/>
    <cellStyle name="Currency 2 2 4 2 2 3 3" xfId="28193"/>
    <cellStyle name="Currency 2 2 4 2 2 3 3 2" xfId="28194"/>
    <cellStyle name="Currency 2 2 4 2 2 3 3 2 2" xfId="28195"/>
    <cellStyle name="Currency 2 2 4 2 2 3 3 2 3" xfId="55596"/>
    <cellStyle name="Currency 2 2 4 2 2 3 3 3" xfId="28196"/>
    <cellStyle name="Currency 2 2 4 2 2 3 3 4" xfId="28197"/>
    <cellStyle name="Currency 2 2 4 2 2 3 4" xfId="28198"/>
    <cellStyle name="Currency 2 2 4 2 2 3 4 2" xfId="28199"/>
    <cellStyle name="Currency 2 2 4 2 2 3 4 3" xfId="55597"/>
    <cellStyle name="Currency 2 2 4 2 2 3 5" xfId="28200"/>
    <cellStyle name="Currency 2 2 4 2 2 3 6" xfId="28201"/>
    <cellStyle name="Currency 2 2 4 2 2 4" xfId="28202"/>
    <cellStyle name="Currency 2 2 4 2 2 4 2" xfId="28203"/>
    <cellStyle name="Currency 2 2 4 2 2 4 2 2" xfId="28204"/>
    <cellStyle name="Currency 2 2 4 2 2 4 2 3" xfId="55598"/>
    <cellStyle name="Currency 2 2 4 2 2 4 3" xfId="28205"/>
    <cellStyle name="Currency 2 2 4 2 2 4 4" xfId="28206"/>
    <cellStyle name="Currency 2 2 4 2 2 5" xfId="28207"/>
    <cellStyle name="Currency 2 2 4 2 2 5 2" xfId="28208"/>
    <cellStyle name="Currency 2 2 4 2 2 5 2 2" xfId="28209"/>
    <cellStyle name="Currency 2 2 4 2 2 5 2 3" xfId="55599"/>
    <cellStyle name="Currency 2 2 4 2 2 5 3" xfId="28210"/>
    <cellStyle name="Currency 2 2 4 2 2 5 4" xfId="28211"/>
    <cellStyle name="Currency 2 2 4 2 2 6" xfId="28212"/>
    <cellStyle name="Currency 2 2 4 2 2 6 2" xfId="28213"/>
    <cellStyle name="Currency 2 2 4 2 2 6 3" xfId="55600"/>
    <cellStyle name="Currency 2 2 4 2 2 7" xfId="28214"/>
    <cellStyle name="Currency 2 2 4 2 2 8" xfId="28215"/>
    <cellStyle name="Currency 2 2 4 2 3" xfId="28216"/>
    <cellStyle name="Currency 2 2 4 2 3 2" xfId="28217"/>
    <cellStyle name="Currency 2 2 4 2 3 2 2" xfId="28218"/>
    <cellStyle name="Currency 2 2 4 2 3 2 2 2" xfId="28219"/>
    <cellStyle name="Currency 2 2 4 2 3 2 2 2 2" xfId="28220"/>
    <cellStyle name="Currency 2 2 4 2 3 2 2 2 3" xfId="55601"/>
    <cellStyle name="Currency 2 2 4 2 3 2 2 3" xfId="28221"/>
    <cellStyle name="Currency 2 2 4 2 3 2 2 4" xfId="28222"/>
    <cellStyle name="Currency 2 2 4 2 3 2 3" xfId="28223"/>
    <cellStyle name="Currency 2 2 4 2 3 2 3 2" xfId="28224"/>
    <cellStyle name="Currency 2 2 4 2 3 2 3 2 2" xfId="28225"/>
    <cellStyle name="Currency 2 2 4 2 3 2 3 2 3" xfId="55602"/>
    <cellStyle name="Currency 2 2 4 2 3 2 3 3" xfId="28226"/>
    <cellStyle name="Currency 2 2 4 2 3 2 3 4" xfId="28227"/>
    <cellStyle name="Currency 2 2 4 2 3 2 4" xfId="28228"/>
    <cellStyle name="Currency 2 2 4 2 3 2 4 2" xfId="28229"/>
    <cellStyle name="Currency 2 2 4 2 3 2 4 3" xfId="55603"/>
    <cellStyle name="Currency 2 2 4 2 3 2 5" xfId="28230"/>
    <cellStyle name="Currency 2 2 4 2 3 2 6" xfId="28231"/>
    <cellStyle name="Currency 2 2 4 2 3 3" xfId="28232"/>
    <cellStyle name="Currency 2 2 4 2 3 3 2" xfId="28233"/>
    <cellStyle name="Currency 2 2 4 2 3 3 2 2" xfId="28234"/>
    <cellStyle name="Currency 2 2 4 2 3 3 2 3" xfId="55604"/>
    <cellStyle name="Currency 2 2 4 2 3 3 3" xfId="28235"/>
    <cellStyle name="Currency 2 2 4 2 3 3 4" xfId="28236"/>
    <cellStyle name="Currency 2 2 4 2 3 4" xfId="28237"/>
    <cellStyle name="Currency 2 2 4 2 3 4 2" xfId="28238"/>
    <cellStyle name="Currency 2 2 4 2 3 4 2 2" xfId="28239"/>
    <cellStyle name="Currency 2 2 4 2 3 4 2 3" xfId="55605"/>
    <cellStyle name="Currency 2 2 4 2 3 4 3" xfId="28240"/>
    <cellStyle name="Currency 2 2 4 2 3 4 4" xfId="28241"/>
    <cellStyle name="Currency 2 2 4 2 3 5" xfId="28242"/>
    <cellStyle name="Currency 2 2 4 2 3 5 2" xfId="28243"/>
    <cellStyle name="Currency 2 2 4 2 3 5 3" xfId="55606"/>
    <cellStyle name="Currency 2 2 4 2 3 6" xfId="28244"/>
    <cellStyle name="Currency 2 2 4 2 3 7" xfId="28245"/>
    <cellStyle name="Currency 2 2 4 2 4" xfId="28246"/>
    <cellStyle name="Currency 2 2 4 2 4 2" xfId="28247"/>
    <cellStyle name="Currency 2 2 4 2 4 2 2" xfId="28248"/>
    <cellStyle name="Currency 2 2 4 2 4 2 2 2" xfId="28249"/>
    <cellStyle name="Currency 2 2 4 2 4 2 2 3" xfId="55607"/>
    <cellStyle name="Currency 2 2 4 2 4 2 3" xfId="28250"/>
    <cellStyle name="Currency 2 2 4 2 4 2 4" xfId="28251"/>
    <cellStyle name="Currency 2 2 4 2 4 3" xfId="28252"/>
    <cellStyle name="Currency 2 2 4 2 4 3 2" xfId="28253"/>
    <cellStyle name="Currency 2 2 4 2 4 3 2 2" xfId="28254"/>
    <cellStyle name="Currency 2 2 4 2 4 3 2 3" xfId="55608"/>
    <cellStyle name="Currency 2 2 4 2 4 3 3" xfId="28255"/>
    <cellStyle name="Currency 2 2 4 2 4 3 4" xfId="28256"/>
    <cellStyle name="Currency 2 2 4 2 4 4" xfId="28257"/>
    <cellStyle name="Currency 2 2 4 2 4 4 2" xfId="28258"/>
    <cellStyle name="Currency 2 2 4 2 4 4 3" xfId="55609"/>
    <cellStyle name="Currency 2 2 4 2 4 5" xfId="28259"/>
    <cellStyle name="Currency 2 2 4 2 4 6" xfId="28260"/>
    <cellStyle name="Currency 2 2 4 2 5" xfId="28261"/>
    <cellStyle name="Currency 2 2 4 2 5 2" xfId="28262"/>
    <cellStyle name="Currency 2 2 4 2 5 2 2" xfId="28263"/>
    <cellStyle name="Currency 2 2 4 2 5 2 2 2" xfId="28264"/>
    <cellStyle name="Currency 2 2 4 2 5 2 2 3" xfId="55610"/>
    <cellStyle name="Currency 2 2 4 2 5 2 3" xfId="28265"/>
    <cellStyle name="Currency 2 2 4 2 5 2 4" xfId="28266"/>
    <cellStyle name="Currency 2 2 4 2 5 3" xfId="28267"/>
    <cellStyle name="Currency 2 2 4 2 5 3 2" xfId="28268"/>
    <cellStyle name="Currency 2 2 4 2 5 3 3" xfId="55611"/>
    <cellStyle name="Currency 2 2 4 2 5 4" xfId="28269"/>
    <cellStyle name="Currency 2 2 4 2 5 5" xfId="28270"/>
    <cellStyle name="Currency 2 2 4 2 6" xfId="28271"/>
    <cellStyle name="Currency 2 2 4 2 6 2" xfId="28272"/>
    <cellStyle name="Currency 2 2 4 2 6 2 2" xfId="28273"/>
    <cellStyle name="Currency 2 2 4 2 6 2 3" xfId="55612"/>
    <cellStyle name="Currency 2 2 4 2 6 3" xfId="28274"/>
    <cellStyle name="Currency 2 2 4 2 6 4" xfId="28275"/>
    <cellStyle name="Currency 2 2 4 2 7" xfId="28276"/>
    <cellStyle name="Currency 2 2 4 2 7 2" xfId="28277"/>
    <cellStyle name="Currency 2 2 4 2 7 2 2" xfId="28278"/>
    <cellStyle name="Currency 2 2 4 2 7 2 3" xfId="55613"/>
    <cellStyle name="Currency 2 2 4 2 7 3" xfId="28279"/>
    <cellStyle name="Currency 2 2 4 2 7 4" xfId="28280"/>
    <cellStyle name="Currency 2 2 4 2 8" xfId="28281"/>
    <cellStyle name="Currency 2 2 4 2 8 2" xfId="28282"/>
    <cellStyle name="Currency 2 2 4 2 8 3" xfId="55614"/>
    <cellStyle name="Currency 2 2 4 2 9" xfId="28283"/>
    <cellStyle name="Currency 2 2 4 3" xfId="28284"/>
    <cellStyle name="Currency 2 2 4 3 2" xfId="28285"/>
    <cellStyle name="Currency 2 2 4 3 2 2" xfId="28286"/>
    <cellStyle name="Currency 2 2 4 3 2 2 2" xfId="28287"/>
    <cellStyle name="Currency 2 2 4 3 2 2 2 2" xfId="28288"/>
    <cellStyle name="Currency 2 2 4 3 2 2 2 2 2" xfId="28289"/>
    <cellStyle name="Currency 2 2 4 3 2 2 2 2 3" xfId="55615"/>
    <cellStyle name="Currency 2 2 4 3 2 2 2 3" xfId="28290"/>
    <cellStyle name="Currency 2 2 4 3 2 2 2 4" xfId="28291"/>
    <cellStyle name="Currency 2 2 4 3 2 2 3" xfId="28292"/>
    <cellStyle name="Currency 2 2 4 3 2 2 3 2" xfId="28293"/>
    <cellStyle name="Currency 2 2 4 3 2 2 3 2 2" xfId="28294"/>
    <cellStyle name="Currency 2 2 4 3 2 2 3 2 3" xfId="55616"/>
    <cellStyle name="Currency 2 2 4 3 2 2 3 3" xfId="28295"/>
    <cellStyle name="Currency 2 2 4 3 2 2 3 4" xfId="28296"/>
    <cellStyle name="Currency 2 2 4 3 2 2 4" xfId="28297"/>
    <cellStyle name="Currency 2 2 4 3 2 2 4 2" xfId="28298"/>
    <cellStyle name="Currency 2 2 4 3 2 2 4 3" xfId="55617"/>
    <cellStyle name="Currency 2 2 4 3 2 2 5" xfId="28299"/>
    <cellStyle name="Currency 2 2 4 3 2 2 6" xfId="28300"/>
    <cellStyle name="Currency 2 2 4 3 2 3" xfId="28301"/>
    <cellStyle name="Currency 2 2 4 3 2 3 2" xfId="28302"/>
    <cellStyle name="Currency 2 2 4 3 2 3 2 2" xfId="28303"/>
    <cellStyle name="Currency 2 2 4 3 2 3 2 3" xfId="55618"/>
    <cellStyle name="Currency 2 2 4 3 2 3 3" xfId="28304"/>
    <cellStyle name="Currency 2 2 4 3 2 3 4" xfId="28305"/>
    <cellStyle name="Currency 2 2 4 3 2 4" xfId="28306"/>
    <cellStyle name="Currency 2 2 4 3 2 4 2" xfId="28307"/>
    <cellStyle name="Currency 2 2 4 3 2 4 2 2" xfId="28308"/>
    <cellStyle name="Currency 2 2 4 3 2 4 2 3" xfId="55619"/>
    <cellStyle name="Currency 2 2 4 3 2 4 3" xfId="28309"/>
    <cellStyle name="Currency 2 2 4 3 2 4 4" xfId="28310"/>
    <cellStyle name="Currency 2 2 4 3 2 5" xfId="28311"/>
    <cellStyle name="Currency 2 2 4 3 2 5 2" xfId="28312"/>
    <cellStyle name="Currency 2 2 4 3 2 5 3" xfId="55620"/>
    <cellStyle name="Currency 2 2 4 3 2 6" xfId="28313"/>
    <cellStyle name="Currency 2 2 4 3 2 7" xfId="28314"/>
    <cellStyle name="Currency 2 2 4 3 3" xfId="28315"/>
    <cellStyle name="Currency 2 2 4 3 3 2" xfId="28316"/>
    <cellStyle name="Currency 2 2 4 3 3 2 2" xfId="28317"/>
    <cellStyle name="Currency 2 2 4 3 3 2 2 2" xfId="28318"/>
    <cellStyle name="Currency 2 2 4 3 3 2 2 3" xfId="55621"/>
    <cellStyle name="Currency 2 2 4 3 3 2 3" xfId="28319"/>
    <cellStyle name="Currency 2 2 4 3 3 2 4" xfId="28320"/>
    <cellStyle name="Currency 2 2 4 3 3 3" xfId="28321"/>
    <cellStyle name="Currency 2 2 4 3 3 3 2" xfId="28322"/>
    <cellStyle name="Currency 2 2 4 3 3 3 2 2" xfId="28323"/>
    <cellStyle name="Currency 2 2 4 3 3 3 2 3" xfId="55622"/>
    <cellStyle name="Currency 2 2 4 3 3 3 3" xfId="28324"/>
    <cellStyle name="Currency 2 2 4 3 3 3 4" xfId="28325"/>
    <cellStyle name="Currency 2 2 4 3 3 4" xfId="28326"/>
    <cellStyle name="Currency 2 2 4 3 3 4 2" xfId="28327"/>
    <cellStyle name="Currency 2 2 4 3 3 4 3" xfId="55623"/>
    <cellStyle name="Currency 2 2 4 3 3 5" xfId="28328"/>
    <cellStyle name="Currency 2 2 4 3 3 6" xfId="28329"/>
    <cellStyle name="Currency 2 2 4 3 4" xfId="28330"/>
    <cellStyle name="Currency 2 2 4 3 4 2" xfId="28331"/>
    <cellStyle name="Currency 2 2 4 3 4 2 2" xfId="28332"/>
    <cellStyle name="Currency 2 2 4 3 4 2 2 2" xfId="28333"/>
    <cellStyle name="Currency 2 2 4 3 4 2 2 3" xfId="55624"/>
    <cellStyle name="Currency 2 2 4 3 4 2 3" xfId="28334"/>
    <cellStyle name="Currency 2 2 4 3 4 2 4" xfId="28335"/>
    <cellStyle name="Currency 2 2 4 3 4 3" xfId="28336"/>
    <cellStyle name="Currency 2 2 4 3 4 3 2" xfId="28337"/>
    <cellStyle name="Currency 2 2 4 3 4 3 3" xfId="55625"/>
    <cellStyle name="Currency 2 2 4 3 4 4" xfId="28338"/>
    <cellStyle name="Currency 2 2 4 3 4 5" xfId="28339"/>
    <cellStyle name="Currency 2 2 4 3 5" xfId="28340"/>
    <cellStyle name="Currency 2 2 4 3 5 2" xfId="28341"/>
    <cellStyle name="Currency 2 2 4 3 5 2 2" xfId="28342"/>
    <cellStyle name="Currency 2 2 4 3 5 2 3" xfId="55626"/>
    <cellStyle name="Currency 2 2 4 3 5 3" xfId="28343"/>
    <cellStyle name="Currency 2 2 4 3 5 4" xfId="28344"/>
    <cellStyle name="Currency 2 2 4 3 6" xfId="28345"/>
    <cellStyle name="Currency 2 2 4 3 6 2" xfId="28346"/>
    <cellStyle name="Currency 2 2 4 3 6 2 2" xfId="28347"/>
    <cellStyle name="Currency 2 2 4 3 6 2 3" xfId="55627"/>
    <cellStyle name="Currency 2 2 4 3 6 3" xfId="28348"/>
    <cellStyle name="Currency 2 2 4 3 6 4" xfId="28349"/>
    <cellStyle name="Currency 2 2 4 3 7" xfId="28350"/>
    <cellStyle name="Currency 2 2 4 3 7 2" xfId="28351"/>
    <cellStyle name="Currency 2 2 4 3 7 3" xfId="55628"/>
    <cellStyle name="Currency 2 2 4 3 8" xfId="28352"/>
    <cellStyle name="Currency 2 2 4 3 9" xfId="28353"/>
    <cellStyle name="Currency 2 2 4 4" xfId="28354"/>
    <cellStyle name="Currency 2 2 4 4 2" xfId="28355"/>
    <cellStyle name="Currency 2 2 4 4 2 2" xfId="28356"/>
    <cellStyle name="Currency 2 2 4 4 2 2 2" xfId="28357"/>
    <cellStyle name="Currency 2 2 4 4 2 2 2 2" xfId="28358"/>
    <cellStyle name="Currency 2 2 4 4 2 2 2 3" xfId="55629"/>
    <cellStyle name="Currency 2 2 4 4 2 2 3" xfId="28359"/>
    <cellStyle name="Currency 2 2 4 4 2 2 4" xfId="28360"/>
    <cellStyle name="Currency 2 2 4 4 2 3" xfId="28361"/>
    <cellStyle name="Currency 2 2 4 4 2 3 2" xfId="28362"/>
    <cellStyle name="Currency 2 2 4 4 2 3 2 2" xfId="28363"/>
    <cellStyle name="Currency 2 2 4 4 2 3 2 3" xfId="55630"/>
    <cellStyle name="Currency 2 2 4 4 2 3 3" xfId="28364"/>
    <cellStyle name="Currency 2 2 4 4 2 3 4" xfId="28365"/>
    <cellStyle name="Currency 2 2 4 4 2 4" xfId="28366"/>
    <cellStyle name="Currency 2 2 4 4 2 4 2" xfId="28367"/>
    <cellStyle name="Currency 2 2 4 4 2 4 3" xfId="55631"/>
    <cellStyle name="Currency 2 2 4 4 2 5" xfId="28368"/>
    <cellStyle name="Currency 2 2 4 4 2 6" xfId="28369"/>
    <cellStyle name="Currency 2 2 4 4 3" xfId="28370"/>
    <cellStyle name="Currency 2 2 4 4 3 2" xfId="28371"/>
    <cellStyle name="Currency 2 2 4 4 3 2 2" xfId="28372"/>
    <cellStyle name="Currency 2 2 4 4 3 2 3" xfId="55632"/>
    <cellStyle name="Currency 2 2 4 4 3 3" xfId="28373"/>
    <cellStyle name="Currency 2 2 4 4 3 4" xfId="28374"/>
    <cellStyle name="Currency 2 2 4 4 4" xfId="28375"/>
    <cellStyle name="Currency 2 2 4 4 4 2" xfId="28376"/>
    <cellStyle name="Currency 2 2 4 4 4 2 2" xfId="28377"/>
    <cellStyle name="Currency 2 2 4 4 4 2 3" xfId="55633"/>
    <cellStyle name="Currency 2 2 4 4 4 3" xfId="28378"/>
    <cellStyle name="Currency 2 2 4 4 4 4" xfId="28379"/>
    <cellStyle name="Currency 2 2 4 4 5" xfId="28380"/>
    <cellStyle name="Currency 2 2 4 4 5 2" xfId="28381"/>
    <cellStyle name="Currency 2 2 4 4 5 3" xfId="55634"/>
    <cellStyle name="Currency 2 2 4 4 6" xfId="28382"/>
    <cellStyle name="Currency 2 2 4 4 7" xfId="28383"/>
    <cellStyle name="Currency 2 2 4 5" xfId="28384"/>
    <cellStyle name="Currency 2 2 4 5 2" xfId="28385"/>
    <cellStyle name="Currency 2 2 4 5 2 2" xfId="28386"/>
    <cellStyle name="Currency 2 2 4 5 2 2 2" xfId="28387"/>
    <cellStyle name="Currency 2 2 4 5 2 2 3" xfId="55635"/>
    <cellStyle name="Currency 2 2 4 5 2 3" xfId="28388"/>
    <cellStyle name="Currency 2 2 4 5 2 4" xfId="28389"/>
    <cellStyle name="Currency 2 2 4 5 3" xfId="28390"/>
    <cellStyle name="Currency 2 2 4 5 3 2" xfId="28391"/>
    <cellStyle name="Currency 2 2 4 5 3 2 2" xfId="28392"/>
    <cellStyle name="Currency 2 2 4 5 3 2 3" xfId="55636"/>
    <cellStyle name="Currency 2 2 4 5 3 3" xfId="28393"/>
    <cellStyle name="Currency 2 2 4 5 3 4" xfId="28394"/>
    <cellStyle name="Currency 2 2 4 5 4" xfId="28395"/>
    <cellStyle name="Currency 2 2 4 5 4 2" xfId="28396"/>
    <cellStyle name="Currency 2 2 4 5 4 3" xfId="55637"/>
    <cellStyle name="Currency 2 2 4 5 5" xfId="28397"/>
    <cellStyle name="Currency 2 2 4 5 6" xfId="28398"/>
    <cellStyle name="Currency 2 2 4 6" xfId="28399"/>
    <cellStyle name="Currency 2 2 4 6 2" xfId="28400"/>
    <cellStyle name="Currency 2 2 4 6 2 2" xfId="28401"/>
    <cellStyle name="Currency 2 2 4 6 2 2 2" xfId="28402"/>
    <cellStyle name="Currency 2 2 4 6 2 2 3" xfId="55638"/>
    <cellStyle name="Currency 2 2 4 6 2 3" xfId="28403"/>
    <cellStyle name="Currency 2 2 4 6 2 4" xfId="28404"/>
    <cellStyle name="Currency 2 2 4 6 3" xfId="28405"/>
    <cellStyle name="Currency 2 2 4 6 3 2" xfId="28406"/>
    <cellStyle name="Currency 2 2 4 6 3 3" xfId="55639"/>
    <cellStyle name="Currency 2 2 4 6 4" xfId="28407"/>
    <cellStyle name="Currency 2 2 4 6 5" xfId="28408"/>
    <cellStyle name="Currency 2 2 4 7" xfId="28409"/>
    <cellStyle name="Currency 2 2 4 7 2" xfId="28410"/>
    <cellStyle name="Currency 2 2 4 7 2 2" xfId="28411"/>
    <cellStyle name="Currency 2 2 4 7 2 3" xfId="55640"/>
    <cellStyle name="Currency 2 2 4 7 3" xfId="28412"/>
    <cellStyle name="Currency 2 2 4 7 4" xfId="28413"/>
    <cellStyle name="Currency 2 2 4 8" xfId="28414"/>
    <cellStyle name="Currency 2 2 4 8 2" xfId="28415"/>
    <cellStyle name="Currency 2 2 4 8 2 2" xfId="28416"/>
    <cellStyle name="Currency 2 2 4 8 2 3" xfId="55641"/>
    <cellStyle name="Currency 2 2 4 8 3" xfId="28417"/>
    <cellStyle name="Currency 2 2 4 8 4" xfId="28418"/>
    <cellStyle name="Currency 2 2 4 9" xfId="28419"/>
    <cellStyle name="Currency 2 2 4 9 2" xfId="28420"/>
    <cellStyle name="Currency 2 2 4 9 3" xfId="55642"/>
    <cellStyle name="Currency 2 2 5" xfId="28421"/>
    <cellStyle name="Currency 2 2 5 10" xfId="28422"/>
    <cellStyle name="Currency 2 2 5 2" xfId="28423"/>
    <cellStyle name="Currency 2 2 5 2 2" xfId="28424"/>
    <cellStyle name="Currency 2 2 5 2 2 2" xfId="28425"/>
    <cellStyle name="Currency 2 2 5 2 2 2 2" xfId="28426"/>
    <cellStyle name="Currency 2 2 5 2 2 2 2 2" xfId="28427"/>
    <cellStyle name="Currency 2 2 5 2 2 2 2 2 2" xfId="28428"/>
    <cellStyle name="Currency 2 2 5 2 2 2 2 2 3" xfId="55643"/>
    <cellStyle name="Currency 2 2 5 2 2 2 2 3" xfId="28429"/>
    <cellStyle name="Currency 2 2 5 2 2 2 2 4" xfId="28430"/>
    <cellStyle name="Currency 2 2 5 2 2 2 3" xfId="28431"/>
    <cellStyle name="Currency 2 2 5 2 2 2 3 2" xfId="28432"/>
    <cellStyle name="Currency 2 2 5 2 2 2 3 2 2" xfId="28433"/>
    <cellStyle name="Currency 2 2 5 2 2 2 3 2 3" xfId="55644"/>
    <cellStyle name="Currency 2 2 5 2 2 2 3 3" xfId="28434"/>
    <cellStyle name="Currency 2 2 5 2 2 2 3 4" xfId="28435"/>
    <cellStyle name="Currency 2 2 5 2 2 2 4" xfId="28436"/>
    <cellStyle name="Currency 2 2 5 2 2 2 4 2" xfId="28437"/>
    <cellStyle name="Currency 2 2 5 2 2 2 4 3" xfId="55645"/>
    <cellStyle name="Currency 2 2 5 2 2 2 5" xfId="28438"/>
    <cellStyle name="Currency 2 2 5 2 2 2 6" xfId="28439"/>
    <cellStyle name="Currency 2 2 5 2 2 3" xfId="28440"/>
    <cellStyle name="Currency 2 2 5 2 2 3 2" xfId="28441"/>
    <cellStyle name="Currency 2 2 5 2 2 3 2 2" xfId="28442"/>
    <cellStyle name="Currency 2 2 5 2 2 3 2 3" xfId="55646"/>
    <cellStyle name="Currency 2 2 5 2 2 3 3" xfId="28443"/>
    <cellStyle name="Currency 2 2 5 2 2 3 4" xfId="28444"/>
    <cellStyle name="Currency 2 2 5 2 2 4" xfId="28445"/>
    <cellStyle name="Currency 2 2 5 2 2 4 2" xfId="28446"/>
    <cellStyle name="Currency 2 2 5 2 2 4 2 2" xfId="28447"/>
    <cellStyle name="Currency 2 2 5 2 2 4 2 3" xfId="55647"/>
    <cellStyle name="Currency 2 2 5 2 2 4 3" xfId="28448"/>
    <cellStyle name="Currency 2 2 5 2 2 4 4" xfId="28449"/>
    <cellStyle name="Currency 2 2 5 2 2 5" xfId="28450"/>
    <cellStyle name="Currency 2 2 5 2 2 5 2" xfId="28451"/>
    <cellStyle name="Currency 2 2 5 2 2 5 3" xfId="55648"/>
    <cellStyle name="Currency 2 2 5 2 2 6" xfId="28452"/>
    <cellStyle name="Currency 2 2 5 2 2 7" xfId="28453"/>
    <cellStyle name="Currency 2 2 5 2 3" xfId="28454"/>
    <cellStyle name="Currency 2 2 5 2 3 2" xfId="28455"/>
    <cellStyle name="Currency 2 2 5 2 3 2 2" xfId="28456"/>
    <cellStyle name="Currency 2 2 5 2 3 2 2 2" xfId="28457"/>
    <cellStyle name="Currency 2 2 5 2 3 2 2 3" xfId="55649"/>
    <cellStyle name="Currency 2 2 5 2 3 2 3" xfId="28458"/>
    <cellStyle name="Currency 2 2 5 2 3 2 4" xfId="28459"/>
    <cellStyle name="Currency 2 2 5 2 3 3" xfId="28460"/>
    <cellStyle name="Currency 2 2 5 2 3 3 2" xfId="28461"/>
    <cellStyle name="Currency 2 2 5 2 3 3 2 2" xfId="28462"/>
    <cellStyle name="Currency 2 2 5 2 3 3 2 3" xfId="55650"/>
    <cellStyle name="Currency 2 2 5 2 3 3 3" xfId="28463"/>
    <cellStyle name="Currency 2 2 5 2 3 3 4" xfId="28464"/>
    <cellStyle name="Currency 2 2 5 2 3 4" xfId="28465"/>
    <cellStyle name="Currency 2 2 5 2 3 4 2" xfId="28466"/>
    <cellStyle name="Currency 2 2 5 2 3 4 3" xfId="55651"/>
    <cellStyle name="Currency 2 2 5 2 3 5" xfId="28467"/>
    <cellStyle name="Currency 2 2 5 2 3 6" xfId="28468"/>
    <cellStyle name="Currency 2 2 5 2 4" xfId="28469"/>
    <cellStyle name="Currency 2 2 5 2 4 2" xfId="28470"/>
    <cellStyle name="Currency 2 2 5 2 4 2 2" xfId="28471"/>
    <cellStyle name="Currency 2 2 5 2 4 2 3" xfId="55652"/>
    <cellStyle name="Currency 2 2 5 2 4 3" xfId="28472"/>
    <cellStyle name="Currency 2 2 5 2 4 4" xfId="28473"/>
    <cellStyle name="Currency 2 2 5 2 5" xfId="28474"/>
    <cellStyle name="Currency 2 2 5 2 5 2" xfId="28475"/>
    <cellStyle name="Currency 2 2 5 2 5 2 2" xfId="28476"/>
    <cellStyle name="Currency 2 2 5 2 5 2 3" xfId="55653"/>
    <cellStyle name="Currency 2 2 5 2 5 3" xfId="28477"/>
    <cellStyle name="Currency 2 2 5 2 5 4" xfId="28478"/>
    <cellStyle name="Currency 2 2 5 2 6" xfId="28479"/>
    <cellStyle name="Currency 2 2 5 2 6 2" xfId="28480"/>
    <cellStyle name="Currency 2 2 5 2 6 3" xfId="55654"/>
    <cellStyle name="Currency 2 2 5 2 7" xfId="28481"/>
    <cellStyle name="Currency 2 2 5 2 8" xfId="28482"/>
    <cellStyle name="Currency 2 2 5 3" xfId="28483"/>
    <cellStyle name="Currency 2 2 5 3 2" xfId="28484"/>
    <cellStyle name="Currency 2 2 5 3 2 2" xfId="28485"/>
    <cellStyle name="Currency 2 2 5 3 2 2 2" xfId="28486"/>
    <cellStyle name="Currency 2 2 5 3 2 2 2 2" xfId="28487"/>
    <cellStyle name="Currency 2 2 5 3 2 2 2 3" xfId="55655"/>
    <cellStyle name="Currency 2 2 5 3 2 2 3" xfId="28488"/>
    <cellStyle name="Currency 2 2 5 3 2 2 4" xfId="28489"/>
    <cellStyle name="Currency 2 2 5 3 2 3" xfId="28490"/>
    <cellStyle name="Currency 2 2 5 3 2 3 2" xfId="28491"/>
    <cellStyle name="Currency 2 2 5 3 2 3 2 2" xfId="28492"/>
    <cellStyle name="Currency 2 2 5 3 2 3 2 3" xfId="55656"/>
    <cellStyle name="Currency 2 2 5 3 2 3 3" xfId="28493"/>
    <cellStyle name="Currency 2 2 5 3 2 3 4" xfId="28494"/>
    <cellStyle name="Currency 2 2 5 3 2 4" xfId="28495"/>
    <cellStyle name="Currency 2 2 5 3 2 4 2" xfId="28496"/>
    <cellStyle name="Currency 2 2 5 3 2 4 3" xfId="55657"/>
    <cellStyle name="Currency 2 2 5 3 2 5" xfId="28497"/>
    <cellStyle name="Currency 2 2 5 3 2 6" xfId="28498"/>
    <cellStyle name="Currency 2 2 5 3 3" xfId="28499"/>
    <cellStyle name="Currency 2 2 5 3 3 2" xfId="28500"/>
    <cellStyle name="Currency 2 2 5 3 3 2 2" xfId="28501"/>
    <cellStyle name="Currency 2 2 5 3 3 2 3" xfId="55658"/>
    <cellStyle name="Currency 2 2 5 3 3 3" xfId="28502"/>
    <cellStyle name="Currency 2 2 5 3 3 4" xfId="28503"/>
    <cellStyle name="Currency 2 2 5 3 4" xfId="28504"/>
    <cellStyle name="Currency 2 2 5 3 4 2" xfId="28505"/>
    <cellStyle name="Currency 2 2 5 3 4 2 2" xfId="28506"/>
    <cellStyle name="Currency 2 2 5 3 4 2 3" xfId="55659"/>
    <cellStyle name="Currency 2 2 5 3 4 3" xfId="28507"/>
    <cellStyle name="Currency 2 2 5 3 4 4" xfId="28508"/>
    <cellStyle name="Currency 2 2 5 3 5" xfId="28509"/>
    <cellStyle name="Currency 2 2 5 3 5 2" xfId="28510"/>
    <cellStyle name="Currency 2 2 5 3 5 3" xfId="55660"/>
    <cellStyle name="Currency 2 2 5 3 6" xfId="28511"/>
    <cellStyle name="Currency 2 2 5 3 7" xfId="28512"/>
    <cellStyle name="Currency 2 2 5 4" xfId="28513"/>
    <cellStyle name="Currency 2 2 5 4 2" xfId="28514"/>
    <cellStyle name="Currency 2 2 5 4 2 2" xfId="28515"/>
    <cellStyle name="Currency 2 2 5 4 2 2 2" xfId="28516"/>
    <cellStyle name="Currency 2 2 5 4 2 2 3" xfId="55661"/>
    <cellStyle name="Currency 2 2 5 4 2 3" xfId="28517"/>
    <cellStyle name="Currency 2 2 5 4 2 4" xfId="28518"/>
    <cellStyle name="Currency 2 2 5 4 3" xfId="28519"/>
    <cellStyle name="Currency 2 2 5 4 3 2" xfId="28520"/>
    <cellStyle name="Currency 2 2 5 4 3 2 2" xfId="28521"/>
    <cellStyle name="Currency 2 2 5 4 3 2 3" xfId="55662"/>
    <cellStyle name="Currency 2 2 5 4 3 3" xfId="28522"/>
    <cellStyle name="Currency 2 2 5 4 3 4" xfId="28523"/>
    <cellStyle name="Currency 2 2 5 4 4" xfId="28524"/>
    <cellStyle name="Currency 2 2 5 4 4 2" xfId="28525"/>
    <cellStyle name="Currency 2 2 5 4 4 3" xfId="55663"/>
    <cellStyle name="Currency 2 2 5 4 5" xfId="28526"/>
    <cellStyle name="Currency 2 2 5 4 6" xfId="28527"/>
    <cellStyle name="Currency 2 2 5 5" xfId="28528"/>
    <cellStyle name="Currency 2 2 5 5 2" xfId="28529"/>
    <cellStyle name="Currency 2 2 5 5 2 2" xfId="28530"/>
    <cellStyle name="Currency 2 2 5 5 2 2 2" xfId="28531"/>
    <cellStyle name="Currency 2 2 5 5 2 2 3" xfId="55664"/>
    <cellStyle name="Currency 2 2 5 5 2 3" xfId="28532"/>
    <cellStyle name="Currency 2 2 5 5 2 4" xfId="28533"/>
    <cellStyle name="Currency 2 2 5 5 3" xfId="28534"/>
    <cellStyle name="Currency 2 2 5 5 3 2" xfId="28535"/>
    <cellStyle name="Currency 2 2 5 5 3 3" xfId="55665"/>
    <cellStyle name="Currency 2 2 5 5 4" xfId="28536"/>
    <cellStyle name="Currency 2 2 5 5 5" xfId="28537"/>
    <cellStyle name="Currency 2 2 5 6" xfId="28538"/>
    <cellStyle name="Currency 2 2 5 6 2" xfId="28539"/>
    <cellStyle name="Currency 2 2 5 6 2 2" xfId="28540"/>
    <cellStyle name="Currency 2 2 5 6 2 3" xfId="55666"/>
    <cellStyle name="Currency 2 2 5 6 3" xfId="28541"/>
    <cellStyle name="Currency 2 2 5 6 4" xfId="28542"/>
    <cellStyle name="Currency 2 2 5 7" xfId="28543"/>
    <cellStyle name="Currency 2 2 5 7 2" xfId="28544"/>
    <cellStyle name="Currency 2 2 5 7 2 2" xfId="28545"/>
    <cellStyle name="Currency 2 2 5 7 2 3" xfId="55667"/>
    <cellStyle name="Currency 2 2 5 7 3" xfId="28546"/>
    <cellStyle name="Currency 2 2 5 7 4" xfId="28547"/>
    <cellStyle name="Currency 2 2 5 8" xfId="28548"/>
    <cellStyle name="Currency 2 2 5 8 2" xfId="28549"/>
    <cellStyle name="Currency 2 2 5 8 3" xfId="55668"/>
    <cellStyle name="Currency 2 2 5 9" xfId="28550"/>
    <cellStyle name="Currency 2 2 6" xfId="28551"/>
    <cellStyle name="Currency 2 2 6 10" xfId="28552"/>
    <cellStyle name="Currency 2 2 6 2" xfId="28553"/>
    <cellStyle name="Currency 2 2 6 2 2" xfId="28554"/>
    <cellStyle name="Currency 2 2 6 2 2 2" xfId="28555"/>
    <cellStyle name="Currency 2 2 6 2 2 2 2" xfId="28556"/>
    <cellStyle name="Currency 2 2 6 2 2 2 2 2" xfId="28557"/>
    <cellStyle name="Currency 2 2 6 2 2 2 2 2 2" xfId="28558"/>
    <cellStyle name="Currency 2 2 6 2 2 2 2 2 3" xfId="55669"/>
    <cellStyle name="Currency 2 2 6 2 2 2 2 3" xfId="28559"/>
    <cellStyle name="Currency 2 2 6 2 2 2 2 4" xfId="28560"/>
    <cellStyle name="Currency 2 2 6 2 2 2 3" xfId="28561"/>
    <cellStyle name="Currency 2 2 6 2 2 2 3 2" xfId="28562"/>
    <cellStyle name="Currency 2 2 6 2 2 2 3 2 2" xfId="28563"/>
    <cellStyle name="Currency 2 2 6 2 2 2 3 2 3" xfId="55670"/>
    <cellStyle name="Currency 2 2 6 2 2 2 3 3" xfId="28564"/>
    <cellStyle name="Currency 2 2 6 2 2 2 3 4" xfId="28565"/>
    <cellStyle name="Currency 2 2 6 2 2 2 4" xfId="28566"/>
    <cellStyle name="Currency 2 2 6 2 2 2 4 2" xfId="28567"/>
    <cellStyle name="Currency 2 2 6 2 2 2 4 3" xfId="55671"/>
    <cellStyle name="Currency 2 2 6 2 2 2 5" xfId="28568"/>
    <cellStyle name="Currency 2 2 6 2 2 2 6" xfId="28569"/>
    <cellStyle name="Currency 2 2 6 2 2 3" xfId="28570"/>
    <cellStyle name="Currency 2 2 6 2 2 3 2" xfId="28571"/>
    <cellStyle name="Currency 2 2 6 2 2 3 2 2" xfId="28572"/>
    <cellStyle name="Currency 2 2 6 2 2 3 2 3" xfId="55672"/>
    <cellStyle name="Currency 2 2 6 2 2 3 3" xfId="28573"/>
    <cellStyle name="Currency 2 2 6 2 2 3 4" xfId="28574"/>
    <cellStyle name="Currency 2 2 6 2 2 4" xfId="28575"/>
    <cellStyle name="Currency 2 2 6 2 2 4 2" xfId="28576"/>
    <cellStyle name="Currency 2 2 6 2 2 4 2 2" xfId="28577"/>
    <cellStyle name="Currency 2 2 6 2 2 4 2 3" xfId="55673"/>
    <cellStyle name="Currency 2 2 6 2 2 4 3" xfId="28578"/>
    <cellStyle name="Currency 2 2 6 2 2 4 4" xfId="28579"/>
    <cellStyle name="Currency 2 2 6 2 2 5" xfId="28580"/>
    <cellStyle name="Currency 2 2 6 2 2 5 2" xfId="28581"/>
    <cellStyle name="Currency 2 2 6 2 2 5 3" xfId="55674"/>
    <cellStyle name="Currency 2 2 6 2 2 6" xfId="28582"/>
    <cellStyle name="Currency 2 2 6 2 2 7" xfId="28583"/>
    <cellStyle name="Currency 2 2 6 2 3" xfId="28584"/>
    <cellStyle name="Currency 2 2 6 2 3 2" xfId="28585"/>
    <cellStyle name="Currency 2 2 6 2 3 2 2" xfId="28586"/>
    <cellStyle name="Currency 2 2 6 2 3 2 2 2" xfId="28587"/>
    <cellStyle name="Currency 2 2 6 2 3 2 2 3" xfId="55675"/>
    <cellStyle name="Currency 2 2 6 2 3 2 3" xfId="28588"/>
    <cellStyle name="Currency 2 2 6 2 3 2 4" xfId="28589"/>
    <cellStyle name="Currency 2 2 6 2 3 3" xfId="28590"/>
    <cellStyle name="Currency 2 2 6 2 3 3 2" xfId="28591"/>
    <cellStyle name="Currency 2 2 6 2 3 3 2 2" xfId="28592"/>
    <cellStyle name="Currency 2 2 6 2 3 3 2 3" xfId="55676"/>
    <cellStyle name="Currency 2 2 6 2 3 3 3" xfId="28593"/>
    <cellStyle name="Currency 2 2 6 2 3 3 4" xfId="28594"/>
    <cellStyle name="Currency 2 2 6 2 3 4" xfId="28595"/>
    <cellStyle name="Currency 2 2 6 2 3 4 2" xfId="28596"/>
    <cellStyle name="Currency 2 2 6 2 3 4 3" xfId="55677"/>
    <cellStyle name="Currency 2 2 6 2 3 5" xfId="28597"/>
    <cellStyle name="Currency 2 2 6 2 3 6" xfId="28598"/>
    <cellStyle name="Currency 2 2 6 2 4" xfId="28599"/>
    <cellStyle name="Currency 2 2 6 2 4 2" xfId="28600"/>
    <cellStyle name="Currency 2 2 6 2 4 2 2" xfId="28601"/>
    <cellStyle name="Currency 2 2 6 2 4 2 3" xfId="55678"/>
    <cellStyle name="Currency 2 2 6 2 4 3" xfId="28602"/>
    <cellStyle name="Currency 2 2 6 2 4 4" xfId="28603"/>
    <cellStyle name="Currency 2 2 6 2 5" xfId="28604"/>
    <cellStyle name="Currency 2 2 6 2 5 2" xfId="28605"/>
    <cellStyle name="Currency 2 2 6 2 5 2 2" xfId="28606"/>
    <cellStyle name="Currency 2 2 6 2 5 2 3" xfId="55679"/>
    <cellStyle name="Currency 2 2 6 2 5 3" xfId="28607"/>
    <cellStyle name="Currency 2 2 6 2 5 4" xfId="28608"/>
    <cellStyle name="Currency 2 2 6 2 6" xfId="28609"/>
    <cellStyle name="Currency 2 2 6 2 6 2" xfId="28610"/>
    <cellStyle name="Currency 2 2 6 2 6 3" xfId="55680"/>
    <cellStyle name="Currency 2 2 6 2 7" xfId="28611"/>
    <cellStyle name="Currency 2 2 6 2 8" xfId="28612"/>
    <cellStyle name="Currency 2 2 6 3" xfId="28613"/>
    <cellStyle name="Currency 2 2 6 3 2" xfId="28614"/>
    <cellStyle name="Currency 2 2 6 3 2 2" xfId="28615"/>
    <cellStyle name="Currency 2 2 6 3 2 2 2" xfId="28616"/>
    <cellStyle name="Currency 2 2 6 3 2 2 2 2" xfId="28617"/>
    <cellStyle name="Currency 2 2 6 3 2 2 2 3" xfId="55681"/>
    <cellStyle name="Currency 2 2 6 3 2 2 3" xfId="28618"/>
    <cellStyle name="Currency 2 2 6 3 2 2 4" xfId="28619"/>
    <cellStyle name="Currency 2 2 6 3 2 3" xfId="28620"/>
    <cellStyle name="Currency 2 2 6 3 2 3 2" xfId="28621"/>
    <cellStyle name="Currency 2 2 6 3 2 3 2 2" xfId="28622"/>
    <cellStyle name="Currency 2 2 6 3 2 3 2 3" xfId="55682"/>
    <cellStyle name="Currency 2 2 6 3 2 3 3" xfId="28623"/>
    <cellStyle name="Currency 2 2 6 3 2 3 4" xfId="28624"/>
    <cellStyle name="Currency 2 2 6 3 2 4" xfId="28625"/>
    <cellStyle name="Currency 2 2 6 3 2 4 2" xfId="28626"/>
    <cellStyle name="Currency 2 2 6 3 2 4 3" xfId="55683"/>
    <cellStyle name="Currency 2 2 6 3 2 5" xfId="28627"/>
    <cellStyle name="Currency 2 2 6 3 2 6" xfId="28628"/>
    <cellStyle name="Currency 2 2 6 3 3" xfId="28629"/>
    <cellStyle name="Currency 2 2 6 3 3 2" xfId="28630"/>
    <cellStyle name="Currency 2 2 6 3 3 2 2" xfId="28631"/>
    <cellStyle name="Currency 2 2 6 3 3 2 3" xfId="55684"/>
    <cellStyle name="Currency 2 2 6 3 3 3" xfId="28632"/>
    <cellStyle name="Currency 2 2 6 3 3 4" xfId="28633"/>
    <cellStyle name="Currency 2 2 6 3 4" xfId="28634"/>
    <cellStyle name="Currency 2 2 6 3 4 2" xfId="28635"/>
    <cellStyle name="Currency 2 2 6 3 4 2 2" xfId="28636"/>
    <cellStyle name="Currency 2 2 6 3 4 2 3" xfId="55685"/>
    <cellStyle name="Currency 2 2 6 3 4 3" xfId="28637"/>
    <cellStyle name="Currency 2 2 6 3 4 4" xfId="28638"/>
    <cellStyle name="Currency 2 2 6 3 5" xfId="28639"/>
    <cellStyle name="Currency 2 2 6 3 5 2" xfId="28640"/>
    <cellStyle name="Currency 2 2 6 3 5 3" xfId="55686"/>
    <cellStyle name="Currency 2 2 6 3 6" xfId="28641"/>
    <cellStyle name="Currency 2 2 6 3 7" xfId="28642"/>
    <cellStyle name="Currency 2 2 6 4" xfId="28643"/>
    <cellStyle name="Currency 2 2 6 4 2" xfId="28644"/>
    <cellStyle name="Currency 2 2 6 4 2 2" xfId="28645"/>
    <cellStyle name="Currency 2 2 6 4 2 2 2" xfId="28646"/>
    <cellStyle name="Currency 2 2 6 4 2 2 3" xfId="55687"/>
    <cellStyle name="Currency 2 2 6 4 2 3" xfId="28647"/>
    <cellStyle name="Currency 2 2 6 4 2 4" xfId="28648"/>
    <cellStyle name="Currency 2 2 6 4 3" xfId="28649"/>
    <cellStyle name="Currency 2 2 6 4 3 2" xfId="28650"/>
    <cellStyle name="Currency 2 2 6 4 3 2 2" xfId="28651"/>
    <cellStyle name="Currency 2 2 6 4 3 2 3" xfId="55688"/>
    <cellStyle name="Currency 2 2 6 4 3 3" xfId="28652"/>
    <cellStyle name="Currency 2 2 6 4 3 4" xfId="28653"/>
    <cellStyle name="Currency 2 2 6 4 4" xfId="28654"/>
    <cellStyle name="Currency 2 2 6 4 4 2" xfId="28655"/>
    <cellStyle name="Currency 2 2 6 4 4 3" xfId="55689"/>
    <cellStyle name="Currency 2 2 6 4 5" xfId="28656"/>
    <cellStyle name="Currency 2 2 6 4 6" xfId="28657"/>
    <cellStyle name="Currency 2 2 6 5" xfId="28658"/>
    <cellStyle name="Currency 2 2 6 5 2" xfId="28659"/>
    <cellStyle name="Currency 2 2 6 5 2 2" xfId="28660"/>
    <cellStyle name="Currency 2 2 6 5 2 2 2" xfId="28661"/>
    <cellStyle name="Currency 2 2 6 5 2 2 3" xfId="55690"/>
    <cellStyle name="Currency 2 2 6 5 2 3" xfId="28662"/>
    <cellStyle name="Currency 2 2 6 5 2 4" xfId="28663"/>
    <cellStyle name="Currency 2 2 6 5 3" xfId="28664"/>
    <cellStyle name="Currency 2 2 6 5 3 2" xfId="28665"/>
    <cellStyle name="Currency 2 2 6 5 3 3" xfId="55691"/>
    <cellStyle name="Currency 2 2 6 5 4" xfId="28666"/>
    <cellStyle name="Currency 2 2 6 5 5" xfId="28667"/>
    <cellStyle name="Currency 2 2 6 6" xfId="28668"/>
    <cellStyle name="Currency 2 2 6 6 2" xfId="28669"/>
    <cellStyle name="Currency 2 2 6 6 2 2" xfId="28670"/>
    <cellStyle name="Currency 2 2 6 6 2 3" xfId="55692"/>
    <cellStyle name="Currency 2 2 6 6 3" xfId="28671"/>
    <cellStyle name="Currency 2 2 6 6 4" xfId="28672"/>
    <cellStyle name="Currency 2 2 6 7" xfId="28673"/>
    <cellStyle name="Currency 2 2 6 7 2" xfId="28674"/>
    <cellStyle name="Currency 2 2 6 7 2 2" xfId="28675"/>
    <cellStyle name="Currency 2 2 6 7 2 3" xfId="55693"/>
    <cellStyle name="Currency 2 2 6 7 3" xfId="28676"/>
    <cellStyle name="Currency 2 2 6 7 4" xfId="28677"/>
    <cellStyle name="Currency 2 2 6 8" xfId="28678"/>
    <cellStyle name="Currency 2 2 6 8 2" xfId="28679"/>
    <cellStyle name="Currency 2 2 6 8 3" xfId="55694"/>
    <cellStyle name="Currency 2 2 6 9" xfId="28680"/>
    <cellStyle name="Currency 2 2 7" xfId="28681"/>
    <cellStyle name="Currency 2 2 7 10" xfId="28682"/>
    <cellStyle name="Currency 2 2 7 2" xfId="28683"/>
    <cellStyle name="Currency 2 2 7 2 2" xfId="28684"/>
    <cellStyle name="Currency 2 2 7 2 2 2" xfId="28685"/>
    <cellStyle name="Currency 2 2 7 2 2 2 2" xfId="28686"/>
    <cellStyle name="Currency 2 2 7 2 2 2 2 2" xfId="28687"/>
    <cellStyle name="Currency 2 2 7 2 2 2 2 2 2" xfId="28688"/>
    <cellStyle name="Currency 2 2 7 2 2 2 2 2 3" xfId="55695"/>
    <cellStyle name="Currency 2 2 7 2 2 2 2 3" xfId="28689"/>
    <cellStyle name="Currency 2 2 7 2 2 2 2 4" xfId="28690"/>
    <cellStyle name="Currency 2 2 7 2 2 2 3" xfId="28691"/>
    <cellStyle name="Currency 2 2 7 2 2 2 3 2" xfId="28692"/>
    <cellStyle name="Currency 2 2 7 2 2 2 3 2 2" xfId="28693"/>
    <cellStyle name="Currency 2 2 7 2 2 2 3 2 3" xfId="55696"/>
    <cellStyle name="Currency 2 2 7 2 2 2 3 3" xfId="28694"/>
    <cellStyle name="Currency 2 2 7 2 2 2 3 4" xfId="28695"/>
    <cellStyle name="Currency 2 2 7 2 2 2 4" xfId="28696"/>
    <cellStyle name="Currency 2 2 7 2 2 2 4 2" xfId="28697"/>
    <cellStyle name="Currency 2 2 7 2 2 2 4 3" xfId="55697"/>
    <cellStyle name="Currency 2 2 7 2 2 2 5" xfId="28698"/>
    <cellStyle name="Currency 2 2 7 2 2 2 6" xfId="28699"/>
    <cellStyle name="Currency 2 2 7 2 2 3" xfId="28700"/>
    <cellStyle name="Currency 2 2 7 2 2 3 2" xfId="28701"/>
    <cellStyle name="Currency 2 2 7 2 2 3 2 2" xfId="28702"/>
    <cellStyle name="Currency 2 2 7 2 2 3 2 3" xfId="55698"/>
    <cellStyle name="Currency 2 2 7 2 2 3 3" xfId="28703"/>
    <cellStyle name="Currency 2 2 7 2 2 3 4" xfId="28704"/>
    <cellStyle name="Currency 2 2 7 2 2 4" xfId="28705"/>
    <cellStyle name="Currency 2 2 7 2 2 4 2" xfId="28706"/>
    <cellStyle name="Currency 2 2 7 2 2 4 2 2" xfId="28707"/>
    <cellStyle name="Currency 2 2 7 2 2 4 2 3" xfId="55699"/>
    <cellStyle name="Currency 2 2 7 2 2 4 3" xfId="28708"/>
    <cellStyle name="Currency 2 2 7 2 2 4 4" xfId="28709"/>
    <cellStyle name="Currency 2 2 7 2 2 5" xfId="28710"/>
    <cellStyle name="Currency 2 2 7 2 2 5 2" xfId="28711"/>
    <cellStyle name="Currency 2 2 7 2 2 5 3" xfId="55700"/>
    <cellStyle name="Currency 2 2 7 2 2 6" xfId="28712"/>
    <cellStyle name="Currency 2 2 7 2 2 7" xfId="28713"/>
    <cellStyle name="Currency 2 2 7 2 3" xfId="28714"/>
    <cellStyle name="Currency 2 2 7 2 3 2" xfId="28715"/>
    <cellStyle name="Currency 2 2 7 2 3 2 2" xfId="28716"/>
    <cellStyle name="Currency 2 2 7 2 3 2 2 2" xfId="28717"/>
    <cellStyle name="Currency 2 2 7 2 3 2 2 3" xfId="55701"/>
    <cellStyle name="Currency 2 2 7 2 3 2 3" xfId="28718"/>
    <cellStyle name="Currency 2 2 7 2 3 2 4" xfId="28719"/>
    <cellStyle name="Currency 2 2 7 2 3 3" xfId="28720"/>
    <cellStyle name="Currency 2 2 7 2 3 3 2" xfId="28721"/>
    <cellStyle name="Currency 2 2 7 2 3 3 2 2" xfId="28722"/>
    <cellStyle name="Currency 2 2 7 2 3 3 2 3" xfId="55702"/>
    <cellStyle name="Currency 2 2 7 2 3 3 3" xfId="28723"/>
    <cellStyle name="Currency 2 2 7 2 3 3 4" xfId="28724"/>
    <cellStyle name="Currency 2 2 7 2 3 4" xfId="28725"/>
    <cellStyle name="Currency 2 2 7 2 3 4 2" xfId="28726"/>
    <cellStyle name="Currency 2 2 7 2 3 4 3" xfId="55703"/>
    <cellStyle name="Currency 2 2 7 2 3 5" xfId="28727"/>
    <cellStyle name="Currency 2 2 7 2 3 6" xfId="28728"/>
    <cellStyle name="Currency 2 2 7 2 4" xfId="28729"/>
    <cellStyle name="Currency 2 2 7 2 4 2" xfId="28730"/>
    <cellStyle name="Currency 2 2 7 2 4 2 2" xfId="28731"/>
    <cellStyle name="Currency 2 2 7 2 4 2 3" xfId="55704"/>
    <cellStyle name="Currency 2 2 7 2 4 3" xfId="28732"/>
    <cellStyle name="Currency 2 2 7 2 4 4" xfId="28733"/>
    <cellStyle name="Currency 2 2 7 2 5" xfId="28734"/>
    <cellStyle name="Currency 2 2 7 2 5 2" xfId="28735"/>
    <cellStyle name="Currency 2 2 7 2 5 2 2" xfId="28736"/>
    <cellStyle name="Currency 2 2 7 2 5 2 3" xfId="55705"/>
    <cellStyle name="Currency 2 2 7 2 5 3" xfId="28737"/>
    <cellStyle name="Currency 2 2 7 2 5 4" xfId="28738"/>
    <cellStyle name="Currency 2 2 7 2 6" xfId="28739"/>
    <cellStyle name="Currency 2 2 7 2 6 2" xfId="28740"/>
    <cellStyle name="Currency 2 2 7 2 6 3" xfId="55706"/>
    <cellStyle name="Currency 2 2 7 2 7" xfId="28741"/>
    <cellStyle name="Currency 2 2 7 2 8" xfId="28742"/>
    <cellStyle name="Currency 2 2 7 3" xfId="28743"/>
    <cellStyle name="Currency 2 2 7 3 2" xfId="28744"/>
    <cellStyle name="Currency 2 2 7 3 2 2" xfId="28745"/>
    <cellStyle name="Currency 2 2 7 3 2 2 2" xfId="28746"/>
    <cellStyle name="Currency 2 2 7 3 2 2 2 2" xfId="28747"/>
    <cellStyle name="Currency 2 2 7 3 2 2 2 3" xfId="55707"/>
    <cellStyle name="Currency 2 2 7 3 2 2 3" xfId="28748"/>
    <cellStyle name="Currency 2 2 7 3 2 2 4" xfId="28749"/>
    <cellStyle name="Currency 2 2 7 3 2 3" xfId="28750"/>
    <cellStyle name="Currency 2 2 7 3 2 3 2" xfId="28751"/>
    <cellStyle name="Currency 2 2 7 3 2 3 2 2" xfId="28752"/>
    <cellStyle name="Currency 2 2 7 3 2 3 2 3" xfId="55708"/>
    <cellStyle name="Currency 2 2 7 3 2 3 3" xfId="28753"/>
    <cellStyle name="Currency 2 2 7 3 2 3 4" xfId="28754"/>
    <cellStyle name="Currency 2 2 7 3 2 4" xfId="28755"/>
    <cellStyle name="Currency 2 2 7 3 2 4 2" xfId="28756"/>
    <cellStyle name="Currency 2 2 7 3 2 4 3" xfId="55709"/>
    <cellStyle name="Currency 2 2 7 3 2 5" xfId="28757"/>
    <cellStyle name="Currency 2 2 7 3 2 6" xfId="28758"/>
    <cellStyle name="Currency 2 2 7 3 3" xfId="28759"/>
    <cellStyle name="Currency 2 2 7 3 3 2" xfId="28760"/>
    <cellStyle name="Currency 2 2 7 3 3 2 2" xfId="28761"/>
    <cellStyle name="Currency 2 2 7 3 3 2 3" xfId="55710"/>
    <cellStyle name="Currency 2 2 7 3 3 3" xfId="28762"/>
    <cellStyle name="Currency 2 2 7 3 3 4" xfId="28763"/>
    <cellStyle name="Currency 2 2 7 3 4" xfId="28764"/>
    <cellStyle name="Currency 2 2 7 3 4 2" xfId="28765"/>
    <cellStyle name="Currency 2 2 7 3 4 2 2" xfId="28766"/>
    <cellStyle name="Currency 2 2 7 3 4 2 3" xfId="55711"/>
    <cellStyle name="Currency 2 2 7 3 4 3" xfId="28767"/>
    <cellStyle name="Currency 2 2 7 3 4 4" xfId="28768"/>
    <cellStyle name="Currency 2 2 7 3 5" xfId="28769"/>
    <cellStyle name="Currency 2 2 7 3 5 2" xfId="28770"/>
    <cellStyle name="Currency 2 2 7 3 5 3" xfId="55712"/>
    <cellStyle name="Currency 2 2 7 3 6" xfId="28771"/>
    <cellStyle name="Currency 2 2 7 3 7" xfId="28772"/>
    <cellStyle name="Currency 2 2 7 4" xfId="28773"/>
    <cellStyle name="Currency 2 2 7 4 2" xfId="28774"/>
    <cellStyle name="Currency 2 2 7 4 2 2" xfId="28775"/>
    <cellStyle name="Currency 2 2 7 4 2 2 2" xfId="28776"/>
    <cellStyle name="Currency 2 2 7 4 2 2 3" xfId="55713"/>
    <cellStyle name="Currency 2 2 7 4 2 3" xfId="28777"/>
    <cellStyle name="Currency 2 2 7 4 2 4" xfId="28778"/>
    <cellStyle name="Currency 2 2 7 4 3" xfId="28779"/>
    <cellStyle name="Currency 2 2 7 4 3 2" xfId="28780"/>
    <cellStyle name="Currency 2 2 7 4 3 2 2" xfId="28781"/>
    <cellStyle name="Currency 2 2 7 4 3 2 3" xfId="55714"/>
    <cellStyle name="Currency 2 2 7 4 3 3" xfId="28782"/>
    <cellStyle name="Currency 2 2 7 4 3 4" xfId="28783"/>
    <cellStyle name="Currency 2 2 7 4 4" xfId="28784"/>
    <cellStyle name="Currency 2 2 7 4 4 2" xfId="28785"/>
    <cellStyle name="Currency 2 2 7 4 4 3" xfId="55715"/>
    <cellStyle name="Currency 2 2 7 4 5" xfId="28786"/>
    <cellStyle name="Currency 2 2 7 4 6" xfId="28787"/>
    <cellStyle name="Currency 2 2 7 5" xfId="28788"/>
    <cellStyle name="Currency 2 2 7 5 2" xfId="28789"/>
    <cellStyle name="Currency 2 2 7 5 2 2" xfId="28790"/>
    <cellStyle name="Currency 2 2 7 5 2 2 2" xfId="28791"/>
    <cellStyle name="Currency 2 2 7 5 2 2 3" xfId="55716"/>
    <cellStyle name="Currency 2 2 7 5 2 3" xfId="28792"/>
    <cellStyle name="Currency 2 2 7 5 2 4" xfId="28793"/>
    <cellStyle name="Currency 2 2 7 5 3" xfId="28794"/>
    <cellStyle name="Currency 2 2 7 5 3 2" xfId="28795"/>
    <cellStyle name="Currency 2 2 7 5 3 3" xfId="55717"/>
    <cellStyle name="Currency 2 2 7 5 4" xfId="28796"/>
    <cellStyle name="Currency 2 2 7 5 5" xfId="28797"/>
    <cellStyle name="Currency 2 2 7 6" xfId="28798"/>
    <cellStyle name="Currency 2 2 7 6 2" xfId="28799"/>
    <cellStyle name="Currency 2 2 7 6 2 2" xfId="28800"/>
    <cellStyle name="Currency 2 2 7 6 2 3" xfId="55718"/>
    <cellStyle name="Currency 2 2 7 6 3" xfId="28801"/>
    <cellStyle name="Currency 2 2 7 6 4" xfId="28802"/>
    <cellStyle name="Currency 2 2 7 7" xfId="28803"/>
    <cellStyle name="Currency 2 2 7 7 2" xfId="28804"/>
    <cellStyle name="Currency 2 2 7 7 2 2" xfId="28805"/>
    <cellStyle name="Currency 2 2 7 7 2 3" xfId="55719"/>
    <cellStyle name="Currency 2 2 7 7 3" xfId="28806"/>
    <cellStyle name="Currency 2 2 7 7 4" xfId="28807"/>
    <cellStyle name="Currency 2 2 7 8" xfId="28808"/>
    <cellStyle name="Currency 2 2 7 8 2" xfId="28809"/>
    <cellStyle name="Currency 2 2 7 8 3" xfId="55720"/>
    <cellStyle name="Currency 2 2 7 9" xfId="28810"/>
    <cellStyle name="Currency 2 2 8" xfId="28811"/>
    <cellStyle name="Currency 2 2 8 2" xfId="28812"/>
    <cellStyle name="Currency 2 2 8 2 2" xfId="28813"/>
    <cellStyle name="Currency 2 2 8 2 2 2" xfId="28814"/>
    <cellStyle name="Currency 2 2 8 2 2 2 2" xfId="28815"/>
    <cellStyle name="Currency 2 2 8 2 2 2 2 2" xfId="28816"/>
    <cellStyle name="Currency 2 2 8 2 2 2 2 3" xfId="55721"/>
    <cellStyle name="Currency 2 2 8 2 2 2 3" xfId="28817"/>
    <cellStyle name="Currency 2 2 8 2 2 2 4" xfId="28818"/>
    <cellStyle name="Currency 2 2 8 2 2 3" xfId="28819"/>
    <cellStyle name="Currency 2 2 8 2 2 3 2" xfId="28820"/>
    <cellStyle name="Currency 2 2 8 2 2 3 2 2" xfId="28821"/>
    <cellStyle name="Currency 2 2 8 2 2 3 2 3" xfId="55722"/>
    <cellStyle name="Currency 2 2 8 2 2 3 3" xfId="28822"/>
    <cellStyle name="Currency 2 2 8 2 2 3 4" xfId="28823"/>
    <cellStyle name="Currency 2 2 8 2 2 4" xfId="28824"/>
    <cellStyle name="Currency 2 2 8 2 2 4 2" xfId="28825"/>
    <cellStyle name="Currency 2 2 8 2 2 4 3" xfId="55723"/>
    <cellStyle name="Currency 2 2 8 2 2 5" xfId="28826"/>
    <cellStyle name="Currency 2 2 8 2 2 6" xfId="28827"/>
    <cellStyle name="Currency 2 2 8 2 3" xfId="28828"/>
    <cellStyle name="Currency 2 2 8 2 3 2" xfId="28829"/>
    <cellStyle name="Currency 2 2 8 2 3 2 2" xfId="28830"/>
    <cellStyle name="Currency 2 2 8 2 3 2 3" xfId="55724"/>
    <cellStyle name="Currency 2 2 8 2 3 3" xfId="28831"/>
    <cellStyle name="Currency 2 2 8 2 3 4" xfId="28832"/>
    <cellStyle name="Currency 2 2 8 2 4" xfId="28833"/>
    <cellStyle name="Currency 2 2 8 2 4 2" xfId="28834"/>
    <cellStyle name="Currency 2 2 8 2 4 2 2" xfId="28835"/>
    <cellStyle name="Currency 2 2 8 2 4 2 3" xfId="55725"/>
    <cellStyle name="Currency 2 2 8 2 4 3" xfId="28836"/>
    <cellStyle name="Currency 2 2 8 2 4 4" xfId="28837"/>
    <cellStyle name="Currency 2 2 8 2 5" xfId="28838"/>
    <cellStyle name="Currency 2 2 8 2 5 2" xfId="28839"/>
    <cellStyle name="Currency 2 2 8 2 5 3" xfId="55726"/>
    <cellStyle name="Currency 2 2 8 2 6" xfId="28840"/>
    <cellStyle name="Currency 2 2 8 2 7" xfId="28841"/>
    <cellStyle name="Currency 2 2 8 3" xfId="28842"/>
    <cellStyle name="Currency 2 2 8 3 2" xfId="28843"/>
    <cellStyle name="Currency 2 2 8 3 2 2" xfId="28844"/>
    <cellStyle name="Currency 2 2 8 3 2 2 2" xfId="28845"/>
    <cellStyle name="Currency 2 2 8 3 2 2 3" xfId="55727"/>
    <cellStyle name="Currency 2 2 8 3 2 3" xfId="28846"/>
    <cellStyle name="Currency 2 2 8 3 2 4" xfId="28847"/>
    <cellStyle name="Currency 2 2 8 3 3" xfId="28848"/>
    <cellStyle name="Currency 2 2 8 3 3 2" xfId="28849"/>
    <cellStyle name="Currency 2 2 8 3 3 2 2" xfId="28850"/>
    <cellStyle name="Currency 2 2 8 3 3 2 3" xfId="55728"/>
    <cellStyle name="Currency 2 2 8 3 3 3" xfId="28851"/>
    <cellStyle name="Currency 2 2 8 3 3 4" xfId="28852"/>
    <cellStyle name="Currency 2 2 8 3 4" xfId="28853"/>
    <cellStyle name="Currency 2 2 8 3 4 2" xfId="28854"/>
    <cellStyle name="Currency 2 2 8 3 4 3" xfId="55729"/>
    <cellStyle name="Currency 2 2 8 3 5" xfId="28855"/>
    <cellStyle name="Currency 2 2 8 3 6" xfId="28856"/>
    <cellStyle name="Currency 2 2 8 4" xfId="28857"/>
    <cellStyle name="Currency 2 2 8 4 2" xfId="28858"/>
    <cellStyle name="Currency 2 2 8 4 2 2" xfId="28859"/>
    <cellStyle name="Currency 2 2 8 4 2 3" xfId="55730"/>
    <cellStyle name="Currency 2 2 8 4 3" xfId="28860"/>
    <cellStyle name="Currency 2 2 8 4 4" xfId="28861"/>
    <cellStyle name="Currency 2 2 8 5" xfId="28862"/>
    <cellStyle name="Currency 2 2 8 5 2" xfId="28863"/>
    <cellStyle name="Currency 2 2 8 5 2 2" xfId="28864"/>
    <cellStyle name="Currency 2 2 8 5 2 3" xfId="55731"/>
    <cellStyle name="Currency 2 2 8 5 3" xfId="28865"/>
    <cellStyle name="Currency 2 2 8 5 4" xfId="28866"/>
    <cellStyle name="Currency 2 2 8 6" xfId="28867"/>
    <cellStyle name="Currency 2 2 8 6 2" xfId="28868"/>
    <cellStyle name="Currency 2 2 8 6 3" xfId="55732"/>
    <cellStyle name="Currency 2 2 8 7" xfId="28869"/>
    <cellStyle name="Currency 2 2 8 8" xfId="28870"/>
    <cellStyle name="Currency 2 2 9" xfId="28871"/>
    <cellStyle name="Currency 2 2 9 2" xfId="28872"/>
    <cellStyle name="Currency 2 2 9 2 2" xfId="28873"/>
    <cellStyle name="Currency 2 2 9 2 2 2" xfId="28874"/>
    <cellStyle name="Currency 2 2 9 2 2 2 2" xfId="28875"/>
    <cellStyle name="Currency 2 2 9 2 2 2 3" xfId="55733"/>
    <cellStyle name="Currency 2 2 9 2 2 3" xfId="28876"/>
    <cellStyle name="Currency 2 2 9 2 2 4" xfId="28877"/>
    <cellStyle name="Currency 2 2 9 2 3" xfId="28878"/>
    <cellStyle name="Currency 2 2 9 2 3 2" xfId="28879"/>
    <cellStyle name="Currency 2 2 9 2 3 2 2" xfId="28880"/>
    <cellStyle name="Currency 2 2 9 2 3 2 3" xfId="55734"/>
    <cellStyle name="Currency 2 2 9 2 3 3" xfId="28881"/>
    <cellStyle name="Currency 2 2 9 2 3 4" xfId="28882"/>
    <cellStyle name="Currency 2 2 9 2 4" xfId="28883"/>
    <cellStyle name="Currency 2 2 9 2 4 2" xfId="28884"/>
    <cellStyle name="Currency 2 2 9 2 4 3" xfId="55735"/>
    <cellStyle name="Currency 2 2 9 2 5" xfId="28885"/>
    <cellStyle name="Currency 2 2 9 2 6" xfId="28886"/>
    <cellStyle name="Currency 2 2 9 3" xfId="28887"/>
    <cellStyle name="Currency 2 2 9 3 2" xfId="28888"/>
    <cellStyle name="Currency 2 2 9 3 2 2" xfId="28889"/>
    <cellStyle name="Currency 2 2 9 3 2 3" xfId="55736"/>
    <cellStyle name="Currency 2 2 9 3 3" xfId="28890"/>
    <cellStyle name="Currency 2 2 9 3 4" xfId="28891"/>
    <cellStyle name="Currency 2 2 9 4" xfId="28892"/>
    <cellStyle name="Currency 2 2 9 4 2" xfId="28893"/>
    <cellStyle name="Currency 2 2 9 4 2 2" xfId="28894"/>
    <cellStyle name="Currency 2 2 9 4 2 3" xfId="55737"/>
    <cellStyle name="Currency 2 2 9 4 3" xfId="28895"/>
    <cellStyle name="Currency 2 2 9 4 4" xfId="28896"/>
    <cellStyle name="Currency 2 2 9 5" xfId="28897"/>
    <cellStyle name="Currency 2 2 9 5 2" xfId="28898"/>
    <cellStyle name="Currency 2 2 9 5 3" xfId="55738"/>
    <cellStyle name="Currency 2 2 9 6" xfId="28899"/>
    <cellStyle name="Currency 2 2 9 7" xfId="28900"/>
    <cellStyle name="Currency 2 3" xfId="28901"/>
    <cellStyle name="Currency 2 3 10" xfId="28902"/>
    <cellStyle name="Currency 2 3 10 2" xfId="28903"/>
    <cellStyle name="Currency 2 3 10 2 2" xfId="28904"/>
    <cellStyle name="Currency 2 3 10 2 2 2" xfId="28905"/>
    <cellStyle name="Currency 2 3 10 2 2 3" xfId="55739"/>
    <cellStyle name="Currency 2 3 10 2 3" xfId="28906"/>
    <cellStyle name="Currency 2 3 10 2 4" xfId="28907"/>
    <cellStyle name="Currency 2 3 10 3" xfId="28908"/>
    <cellStyle name="Currency 2 3 10 3 2" xfId="28909"/>
    <cellStyle name="Currency 2 3 10 3 2 2" xfId="28910"/>
    <cellStyle name="Currency 2 3 10 3 2 3" xfId="55740"/>
    <cellStyle name="Currency 2 3 10 3 3" xfId="28911"/>
    <cellStyle name="Currency 2 3 10 3 4" xfId="28912"/>
    <cellStyle name="Currency 2 3 10 4" xfId="28913"/>
    <cellStyle name="Currency 2 3 10 4 2" xfId="28914"/>
    <cellStyle name="Currency 2 3 10 4 3" xfId="55741"/>
    <cellStyle name="Currency 2 3 10 5" xfId="28915"/>
    <cellStyle name="Currency 2 3 10 6" xfId="28916"/>
    <cellStyle name="Currency 2 3 11" xfId="28917"/>
    <cellStyle name="Currency 2 3 11 2" xfId="28918"/>
    <cellStyle name="Currency 2 3 11 2 2" xfId="28919"/>
    <cellStyle name="Currency 2 3 11 2 2 2" xfId="28920"/>
    <cellStyle name="Currency 2 3 11 2 2 3" xfId="55742"/>
    <cellStyle name="Currency 2 3 11 2 3" xfId="28921"/>
    <cellStyle name="Currency 2 3 11 2 4" xfId="28922"/>
    <cellStyle name="Currency 2 3 11 3" xfId="28923"/>
    <cellStyle name="Currency 2 3 11 3 2" xfId="28924"/>
    <cellStyle name="Currency 2 3 11 3 3" xfId="55743"/>
    <cellStyle name="Currency 2 3 11 4" xfId="28925"/>
    <cellStyle name="Currency 2 3 11 5" xfId="28926"/>
    <cellStyle name="Currency 2 3 12" xfId="28927"/>
    <cellStyle name="Currency 2 3 12 2" xfId="28928"/>
    <cellStyle name="Currency 2 3 12 2 2" xfId="28929"/>
    <cellStyle name="Currency 2 3 12 2 3" xfId="55744"/>
    <cellStyle name="Currency 2 3 12 3" xfId="28930"/>
    <cellStyle name="Currency 2 3 12 4" xfId="28931"/>
    <cellStyle name="Currency 2 3 13" xfId="28932"/>
    <cellStyle name="Currency 2 3 13 2" xfId="28933"/>
    <cellStyle name="Currency 2 3 13 2 2" xfId="28934"/>
    <cellStyle name="Currency 2 3 13 2 3" xfId="55745"/>
    <cellStyle name="Currency 2 3 13 3" xfId="28935"/>
    <cellStyle name="Currency 2 3 13 4" xfId="28936"/>
    <cellStyle name="Currency 2 3 14" xfId="28937"/>
    <cellStyle name="Currency 2 3 14 2" xfId="28938"/>
    <cellStyle name="Currency 2 3 14 3" xfId="55746"/>
    <cellStyle name="Currency 2 3 15" xfId="28939"/>
    <cellStyle name="Currency 2 3 16" xfId="28940"/>
    <cellStyle name="Currency 2 3 2" xfId="28941"/>
    <cellStyle name="Currency 2 3 2 10" xfId="28942"/>
    <cellStyle name="Currency 2 3 2 10 2" xfId="28943"/>
    <cellStyle name="Currency 2 3 2 10 2 2" xfId="28944"/>
    <cellStyle name="Currency 2 3 2 10 2 2 2" xfId="28945"/>
    <cellStyle name="Currency 2 3 2 10 2 2 3" xfId="55747"/>
    <cellStyle name="Currency 2 3 2 10 2 3" xfId="28946"/>
    <cellStyle name="Currency 2 3 2 10 2 4" xfId="28947"/>
    <cellStyle name="Currency 2 3 2 10 3" xfId="28948"/>
    <cellStyle name="Currency 2 3 2 10 3 2" xfId="28949"/>
    <cellStyle name="Currency 2 3 2 10 3 3" xfId="55748"/>
    <cellStyle name="Currency 2 3 2 10 4" xfId="28950"/>
    <cellStyle name="Currency 2 3 2 10 5" xfId="28951"/>
    <cellStyle name="Currency 2 3 2 11" xfId="28952"/>
    <cellStyle name="Currency 2 3 2 11 2" xfId="28953"/>
    <cellStyle name="Currency 2 3 2 11 2 2" xfId="28954"/>
    <cellStyle name="Currency 2 3 2 11 2 3" xfId="55749"/>
    <cellStyle name="Currency 2 3 2 11 3" xfId="28955"/>
    <cellStyle name="Currency 2 3 2 11 4" xfId="28956"/>
    <cellStyle name="Currency 2 3 2 12" xfId="28957"/>
    <cellStyle name="Currency 2 3 2 12 2" xfId="28958"/>
    <cellStyle name="Currency 2 3 2 12 2 2" xfId="28959"/>
    <cellStyle name="Currency 2 3 2 12 2 3" xfId="55750"/>
    <cellStyle name="Currency 2 3 2 12 3" xfId="28960"/>
    <cellStyle name="Currency 2 3 2 12 4" xfId="28961"/>
    <cellStyle name="Currency 2 3 2 13" xfId="28962"/>
    <cellStyle name="Currency 2 3 2 13 2" xfId="28963"/>
    <cellStyle name="Currency 2 3 2 13 3" xfId="55751"/>
    <cellStyle name="Currency 2 3 2 14" xfId="28964"/>
    <cellStyle name="Currency 2 3 2 15" xfId="28965"/>
    <cellStyle name="Currency 2 3 2 2" xfId="28966"/>
    <cellStyle name="Currency 2 3 2 2 10" xfId="28967"/>
    <cellStyle name="Currency 2 3 2 2 11" xfId="28968"/>
    <cellStyle name="Currency 2 3 2 2 2" xfId="28969"/>
    <cellStyle name="Currency 2 3 2 2 2 10" xfId="28970"/>
    <cellStyle name="Currency 2 3 2 2 2 2" xfId="28971"/>
    <cellStyle name="Currency 2 3 2 2 2 2 2" xfId="28972"/>
    <cellStyle name="Currency 2 3 2 2 2 2 2 2" xfId="28973"/>
    <cellStyle name="Currency 2 3 2 2 2 2 2 2 2" xfId="28974"/>
    <cellStyle name="Currency 2 3 2 2 2 2 2 2 2 2" xfId="28975"/>
    <cellStyle name="Currency 2 3 2 2 2 2 2 2 2 2 2" xfId="28976"/>
    <cellStyle name="Currency 2 3 2 2 2 2 2 2 2 2 3" xfId="55752"/>
    <cellStyle name="Currency 2 3 2 2 2 2 2 2 2 3" xfId="28977"/>
    <cellStyle name="Currency 2 3 2 2 2 2 2 2 2 4" xfId="28978"/>
    <cellStyle name="Currency 2 3 2 2 2 2 2 2 3" xfId="28979"/>
    <cellStyle name="Currency 2 3 2 2 2 2 2 2 3 2" xfId="28980"/>
    <cellStyle name="Currency 2 3 2 2 2 2 2 2 3 2 2" xfId="28981"/>
    <cellStyle name="Currency 2 3 2 2 2 2 2 2 3 2 3" xfId="55753"/>
    <cellStyle name="Currency 2 3 2 2 2 2 2 2 3 3" xfId="28982"/>
    <cellStyle name="Currency 2 3 2 2 2 2 2 2 3 4" xfId="28983"/>
    <cellStyle name="Currency 2 3 2 2 2 2 2 2 4" xfId="28984"/>
    <cellStyle name="Currency 2 3 2 2 2 2 2 2 4 2" xfId="28985"/>
    <cellStyle name="Currency 2 3 2 2 2 2 2 2 4 3" xfId="55754"/>
    <cellStyle name="Currency 2 3 2 2 2 2 2 2 5" xfId="28986"/>
    <cellStyle name="Currency 2 3 2 2 2 2 2 2 6" xfId="28987"/>
    <cellStyle name="Currency 2 3 2 2 2 2 2 3" xfId="28988"/>
    <cellStyle name="Currency 2 3 2 2 2 2 2 3 2" xfId="28989"/>
    <cellStyle name="Currency 2 3 2 2 2 2 2 3 2 2" xfId="28990"/>
    <cellStyle name="Currency 2 3 2 2 2 2 2 3 2 3" xfId="55755"/>
    <cellStyle name="Currency 2 3 2 2 2 2 2 3 3" xfId="28991"/>
    <cellStyle name="Currency 2 3 2 2 2 2 2 3 4" xfId="28992"/>
    <cellStyle name="Currency 2 3 2 2 2 2 2 4" xfId="28993"/>
    <cellStyle name="Currency 2 3 2 2 2 2 2 4 2" xfId="28994"/>
    <cellStyle name="Currency 2 3 2 2 2 2 2 4 2 2" xfId="28995"/>
    <cellStyle name="Currency 2 3 2 2 2 2 2 4 2 3" xfId="55756"/>
    <cellStyle name="Currency 2 3 2 2 2 2 2 4 3" xfId="28996"/>
    <cellStyle name="Currency 2 3 2 2 2 2 2 4 4" xfId="28997"/>
    <cellStyle name="Currency 2 3 2 2 2 2 2 5" xfId="28998"/>
    <cellStyle name="Currency 2 3 2 2 2 2 2 5 2" xfId="28999"/>
    <cellStyle name="Currency 2 3 2 2 2 2 2 5 3" xfId="55757"/>
    <cellStyle name="Currency 2 3 2 2 2 2 2 6" xfId="29000"/>
    <cellStyle name="Currency 2 3 2 2 2 2 2 7" xfId="29001"/>
    <cellStyle name="Currency 2 3 2 2 2 2 3" xfId="29002"/>
    <cellStyle name="Currency 2 3 2 2 2 2 3 2" xfId="29003"/>
    <cellStyle name="Currency 2 3 2 2 2 2 3 2 2" xfId="29004"/>
    <cellStyle name="Currency 2 3 2 2 2 2 3 2 2 2" xfId="29005"/>
    <cellStyle name="Currency 2 3 2 2 2 2 3 2 2 3" xfId="55758"/>
    <cellStyle name="Currency 2 3 2 2 2 2 3 2 3" xfId="29006"/>
    <cellStyle name="Currency 2 3 2 2 2 2 3 2 4" xfId="29007"/>
    <cellStyle name="Currency 2 3 2 2 2 2 3 3" xfId="29008"/>
    <cellStyle name="Currency 2 3 2 2 2 2 3 3 2" xfId="29009"/>
    <cellStyle name="Currency 2 3 2 2 2 2 3 3 2 2" xfId="29010"/>
    <cellStyle name="Currency 2 3 2 2 2 2 3 3 2 3" xfId="55759"/>
    <cellStyle name="Currency 2 3 2 2 2 2 3 3 3" xfId="29011"/>
    <cellStyle name="Currency 2 3 2 2 2 2 3 3 4" xfId="29012"/>
    <cellStyle name="Currency 2 3 2 2 2 2 3 4" xfId="29013"/>
    <cellStyle name="Currency 2 3 2 2 2 2 3 4 2" xfId="29014"/>
    <cellStyle name="Currency 2 3 2 2 2 2 3 4 3" xfId="55760"/>
    <cellStyle name="Currency 2 3 2 2 2 2 3 5" xfId="29015"/>
    <cellStyle name="Currency 2 3 2 2 2 2 3 6" xfId="29016"/>
    <cellStyle name="Currency 2 3 2 2 2 2 4" xfId="29017"/>
    <cellStyle name="Currency 2 3 2 2 2 2 4 2" xfId="29018"/>
    <cellStyle name="Currency 2 3 2 2 2 2 4 2 2" xfId="29019"/>
    <cellStyle name="Currency 2 3 2 2 2 2 4 2 3" xfId="55761"/>
    <cellStyle name="Currency 2 3 2 2 2 2 4 3" xfId="29020"/>
    <cellStyle name="Currency 2 3 2 2 2 2 4 4" xfId="29021"/>
    <cellStyle name="Currency 2 3 2 2 2 2 5" xfId="29022"/>
    <cellStyle name="Currency 2 3 2 2 2 2 5 2" xfId="29023"/>
    <cellStyle name="Currency 2 3 2 2 2 2 5 2 2" xfId="29024"/>
    <cellStyle name="Currency 2 3 2 2 2 2 5 2 3" xfId="55762"/>
    <cellStyle name="Currency 2 3 2 2 2 2 5 3" xfId="29025"/>
    <cellStyle name="Currency 2 3 2 2 2 2 5 4" xfId="29026"/>
    <cellStyle name="Currency 2 3 2 2 2 2 6" xfId="29027"/>
    <cellStyle name="Currency 2 3 2 2 2 2 6 2" xfId="29028"/>
    <cellStyle name="Currency 2 3 2 2 2 2 6 3" xfId="55763"/>
    <cellStyle name="Currency 2 3 2 2 2 2 7" xfId="29029"/>
    <cellStyle name="Currency 2 3 2 2 2 2 8" xfId="29030"/>
    <cellStyle name="Currency 2 3 2 2 2 3" xfId="29031"/>
    <cellStyle name="Currency 2 3 2 2 2 3 2" xfId="29032"/>
    <cellStyle name="Currency 2 3 2 2 2 3 2 2" xfId="29033"/>
    <cellStyle name="Currency 2 3 2 2 2 3 2 2 2" xfId="29034"/>
    <cellStyle name="Currency 2 3 2 2 2 3 2 2 2 2" xfId="29035"/>
    <cellStyle name="Currency 2 3 2 2 2 3 2 2 2 3" xfId="55764"/>
    <cellStyle name="Currency 2 3 2 2 2 3 2 2 3" xfId="29036"/>
    <cellStyle name="Currency 2 3 2 2 2 3 2 2 4" xfId="29037"/>
    <cellStyle name="Currency 2 3 2 2 2 3 2 3" xfId="29038"/>
    <cellStyle name="Currency 2 3 2 2 2 3 2 3 2" xfId="29039"/>
    <cellStyle name="Currency 2 3 2 2 2 3 2 3 2 2" xfId="29040"/>
    <cellStyle name="Currency 2 3 2 2 2 3 2 3 2 3" xfId="55765"/>
    <cellStyle name="Currency 2 3 2 2 2 3 2 3 3" xfId="29041"/>
    <cellStyle name="Currency 2 3 2 2 2 3 2 3 4" xfId="29042"/>
    <cellStyle name="Currency 2 3 2 2 2 3 2 4" xfId="29043"/>
    <cellStyle name="Currency 2 3 2 2 2 3 2 4 2" xfId="29044"/>
    <cellStyle name="Currency 2 3 2 2 2 3 2 4 3" xfId="55766"/>
    <cellStyle name="Currency 2 3 2 2 2 3 2 5" xfId="29045"/>
    <cellStyle name="Currency 2 3 2 2 2 3 2 6" xfId="29046"/>
    <cellStyle name="Currency 2 3 2 2 2 3 3" xfId="29047"/>
    <cellStyle name="Currency 2 3 2 2 2 3 3 2" xfId="29048"/>
    <cellStyle name="Currency 2 3 2 2 2 3 3 2 2" xfId="29049"/>
    <cellStyle name="Currency 2 3 2 2 2 3 3 2 3" xfId="55767"/>
    <cellStyle name="Currency 2 3 2 2 2 3 3 3" xfId="29050"/>
    <cellStyle name="Currency 2 3 2 2 2 3 3 4" xfId="29051"/>
    <cellStyle name="Currency 2 3 2 2 2 3 4" xfId="29052"/>
    <cellStyle name="Currency 2 3 2 2 2 3 4 2" xfId="29053"/>
    <cellStyle name="Currency 2 3 2 2 2 3 4 2 2" xfId="29054"/>
    <cellStyle name="Currency 2 3 2 2 2 3 4 2 3" xfId="55768"/>
    <cellStyle name="Currency 2 3 2 2 2 3 4 3" xfId="29055"/>
    <cellStyle name="Currency 2 3 2 2 2 3 4 4" xfId="29056"/>
    <cellStyle name="Currency 2 3 2 2 2 3 5" xfId="29057"/>
    <cellStyle name="Currency 2 3 2 2 2 3 5 2" xfId="29058"/>
    <cellStyle name="Currency 2 3 2 2 2 3 5 3" xfId="55769"/>
    <cellStyle name="Currency 2 3 2 2 2 3 6" xfId="29059"/>
    <cellStyle name="Currency 2 3 2 2 2 3 7" xfId="29060"/>
    <cellStyle name="Currency 2 3 2 2 2 4" xfId="29061"/>
    <cellStyle name="Currency 2 3 2 2 2 4 2" xfId="29062"/>
    <cellStyle name="Currency 2 3 2 2 2 4 2 2" xfId="29063"/>
    <cellStyle name="Currency 2 3 2 2 2 4 2 2 2" xfId="29064"/>
    <cellStyle name="Currency 2 3 2 2 2 4 2 2 3" xfId="55770"/>
    <cellStyle name="Currency 2 3 2 2 2 4 2 3" xfId="29065"/>
    <cellStyle name="Currency 2 3 2 2 2 4 2 4" xfId="29066"/>
    <cellStyle name="Currency 2 3 2 2 2 4 3" xfId="29067"/>
    <cellStyle name="Currency 2 3 2 2 2 4 3 2" xfId="29068"/>
    <cellStyle name="Currency 2 3 2 2 2 4 3 2 2" xfId="29069"/>
    <cellStyle name="Currency 2 3 2 2 2 4 3 2 3" xfId="55771"/>
    <cellStyle name="Currency 2 3 2 2 2 4 3 3" xfId="29070"/>
    <cellStyle name="Currency 2 3 2 2 2 4 3 4" xfId="29071"/>
    <cellStyle name="Currency 2 3 2 2 2 4 4" xfId="29072"/>
    <cellStyle name="Currency 2 3 2 2 2 4 4 2" xfId="29073"/>
    <cellStyle name="Currency 2 3 2 2 2 4 4 3" xfId="55772"/>
    <cellStyle name="Currency 2 3 2 2 2 4 5" xfId="29074"/>
    <cellStyle name="Currency 2 3 2 2 2 4 6" xfId="29075"/>
    <cellStyle name="Currency 2 3 2 2 2 5" xfId="29076"/>
    <cellStyle name="Currency 2 3 2 2 2 5 2" xfId="29077"/>
    <cellStyle name="Currency 2 3 2 2 2 5 2 2" xfId="29078"/>
    <cellStyle name="Currency 2 3 2 2 2 5 2 2 2" xfId="29079"/>
    <cellStyle name="Currency 2 3 2 2 2 5 2 2 3" xfId="55773"/>
    <cellStyle name="Currency 2 3 2 2 2 5 2 3" xfId="29080"/>
    <cellStyle name="Currency 2 3 2 2 2 5 2 4" xfId="29081"/>
    <cellStyle name="Currency 2 3 2 2 2 5 3" xfId="29082"/>
    <cellStyle name="Currency 2 3 2 2 2 5 3 2" xfId="29083"/>
    <cellStyle name="Currency 2 3 2 2 2 5 3 3" xfId="55774"/>
    <cellStyle name="Currency 2 3 2 2 2 5 4" xfId="29084"/>
    <cellStyle name="Currency 2 3 2 2 2 5 5" xfId="29085"/>
    <cellStyle name="Currency 2 3 2 2 2 6" xfId="29086"/>
    <cellStyle name="Currency 2 3 2 2 2 6 2" xfId="29087"/>
    <cellStyle name="Currency 2 3 2 2 2 6 2 2" xfId="29088"/>
    <cellStyle name="Currency 2 3 2 2 2 6 2 3" xfId="55775"/>
    <cellStyle name="Currency 2 3 2 2 2 6 3" xfId="29089"/>
    <cellStyle name="Currency 2 3 2 2 2 6 4" xfId="29090"/>
    <cellStyle name="Currency 2 3 2 2 2 7" xfId="29091"/>
    <cellStyle name="Currency 2 3 2 2 2 7 2" xfId="29092"/>
    <cellStyle name="Currency 2 3 2 2 2 7 2 2" xfId="29093"/>
    <cellStyle name="Currency 2 3 2 2 2 7 2 3" xfId="55776"/>
    <cellStyle name="Currency 2 3 2 2 2 7 3" xfId="29094"/>
    <cellStyle name="Currency 2 3 2 2 2 7 4" xfId="29095"/>
    <cellStyle name="Currency 2 3 2 2 2 8" xfId="29096"/>
    <cellStyle name="Currency 2 3 2 2 2 8 2" xfId="29097"/>
    <cellStyle name="Currency 2 3 2 2 2 8 3" xfId="55777"/>
    <cellStyle name="Currency 2 3 2 2 2 9" xfId="29098"/>
    <cellStyle name="Currency 2 3 2 2 3" xfId="29099"/>
    <cellStyle name="Currency 2 3 2 2 3 2" xfId="29100"/>
    <cellStyle name="Currency 2 3 2 2 3 2 2" xfId="29101"/>
    <cellStyle name="Currency 2 3 2 2 3 2 2 2" xfId="29102"/>
    <cellStyle name="Currency 2 3 2 2 3 2 2 2 2" xfId="29103"/>
    <cellStyle name="Currency 2 3 2 2 3 2 2 2 2 2" xfId="29104"/>
    <cellStyle name="Currency 2 3 2 2 3 2 2 2 2 3" xfId="55778"/>
    <cellStyle name="Currency 2 3 2 2 3 2 2 2 3" xfId="29105"/>
    <cellStyle name="Currency 2 3 2 2 3 2 2 2 4" xfId="29106"/>
    <cellStyle name="Currency 2 3 2 2 3 2 2 3" xfId="29107"/>
    <cellStyle name="Currency 2 3 2 2 3 2 2 3 2" xfId="29108"/>
    <cellStyle name="Currency 2 3 2 2 3 2 2 3 2 2" xfId="29109"/>
    <cellStyle name="Currency 2 3 2 2 3 2 2 3 2 3" xfId="55779"/>
    <cellStyle name="Currency 2 3 2 2 3 2 2 3 3" xfId="29110"/>
    <cellStyle name="Currency 2 3 2 2 3 2 2 3 4" xfId="29111"/>
    <cellStyle name="Currency 2 3 2 2 3 2 2 4" xfId="29112"/>
    <cellStyle name="Currency 2 3 2 2 3 2 2 4 2" xfId="29113"/>
    <cellStyle name="Currency 2 3 2 2 3 2 2 4 3" xfId="55780"/>
    <cellStyle name="Currency 2 3 2 2 3 2 2 5" xfId="29114"/>
    <cellStyle name="Currency 2 3 2 2 3 2 2 6" xfId="29115"/>
    <cellStyle name="Currency 2 3 2 2 3 2 3" xfId="29116"/>
    <cellStyle name="Currency 2 3 2 2 3 2 3 2" xfId="29117"/>
    <cellStyle name="Currency 2 3 2 2 3 2 3 2 2" xfId="29118"/>
    <cellStyle name="Currency 2 3 2 2 3 2 3 2 3" xfId="55781"/>
    <cellStyle name="Currency 2 3 2 2 3 2 3 3" xfId="29119"/>
    <cellStyle name="Currency 2 3 2 2 3 2 3 4" xfId="29120"/>
    <cellStyle name="Currency 2 3 2 2 3 2 4" xfId="29121"/>
    <cellStyle name="Currency 2 3 2 2 3 2 4 2" xfId="29122"/>
    <cellStyle name="Currency 2 3 2 2 3 2 4 2 2" xfId="29123"/>
    <cellStyle name="Currency 2 3 2 2 3 2 4 2 3" xfId="55782"/>
    <cellStyle name="Currency 2 3 2 2 3 2 4 3" xfId="29124"/>
    <cellStyle name="Currency 2 3 2 2 3 2 4 4" xfId="29125"/>
    <cellStyle name="Currency 2 3 2 2 3 2 5" xfId="29126"/>
    <cellStyle name="Currency 2 3 2 2 3 2 5 2" xfId="29127"/>
    <cellStyle name="Currency 2 3 2 2 3 2 5 3" xfId="55783"/>
    <cellStyle name="Currency 2 3 2 2 3 2 6" xfId="29128"/>
    <cellStyle name="Currency 2 3 2 2 3 2 7" xfId="29129"/>
    <cellStyle name="Currency 2 3 2 2 3 3" xfId="29130"/>
    <cellStyle name="Currency 2 3 2 2 3 3 2" xfId="29131"/>
    <cellStyle name="Currency 2 3 2 2 3 3 2 2" xfId="29132"/>
    <cellStyle name="Currency 2 3 2 2 3 3 2 2 2" xfId="29133"/>
    <cellStyle name="Currency 2 3 2 2 3 3 2 2 3" xfId="55784"/>
    <cellStyle name="Currency 2 3 2 2 3 3 2 3" xfId="29134"/>
    <cellStyle name="Currency 2 3 2 2 3 3 2 4" xfId="29135"/>
    <cellStyle name="Currency 2 3 2 2 3 3 3" xfId="29136"/>
    <cellStyle name="Currency 2 3 2 2 3 3 3 2" xfId="29137"/>
    <cellStyle name="Currency 2 3 2 2 3 3 3 2 2" xfId="29138"/>
    <cellStyle name="Currency 2 3 2 2 3 3 3 2 3" xfId="55785"/>
    <cellStyle name="Currency 2 3 2 2 3 3 3 3" xfId="29139"/>
    <cellStyle name="Currency 2 3 2 2 3 3 3 4" xfId="29140"/>
    <cellStyle name="Currency 2 3 2 2 3 3 4" xfId="29141"/>
    <cellStyle name="Currency 2 3 2 2 3 3 4 2" xfId="29142"/>
    <cellStyle name="Currency 2 3 2 2 3 3 4 3" xfId="55786"/>
    <cellStyle name="Currency 2 3 2 2 3 3 5" xfId="29143"/>
    <cellStyle name="Currency 2 3 2 2 3 3 6" xfId="29144"/>
    <cellStyle name="Currency 2 3 2 2 3 4" xfId="29145"/>
    <cellStyle name="Currency 2 3 2 2 3 4 2" xfId="29146"/>
    <cellStyle name="Currency 2 3 2 2 3 4 2 2" xfId="29147"/>
    <cellStyle name="Currency 2 3 2 2 3 4 2 2 2" xfId="29148"/>
    <cellStyle name="Currency 2 3 2 2 3 4 2 2 3" xfId="55787"/>
    <cellStyle name="Currency 2 3 2 2 3 4 2 3" xfId="29149"/>
    <cellStyle name="Currency 2 3 2 2 3 4 2 4" xfId="29150"/>
    <cellStyle name="Currency 2 3 2 2 3 4 3" xfId="29151"/>
    <cellStyle name="Currency 2 3 2 2 3 4 3 2" xfId="29152"/>
    <cellStyle name="Currency 2 3 2 2 3 4 3 3" xfId="55788"/>
    <cellStyle name="Currency 2 3 2 2 3 4 4" xfId="29153"/>
    <cellStyle name="Currency 2 3 2 2 3 4 5" xfId="29154"/>
    <cellStyle name="Currency 2 3 2 2 3 5" xfId="29155"/>
    <cellStyle name="Currency 2 3 2 2 3 5 2" xfId="29156"/>
    <cellStyle name="Currency 2 3 2 2 3 5 2 2" xfId="29157"/>
    <cellStyle name="Currency 2 3 2 2 3 5 2 3" xfId="55789"/>
    <cellStyle name="Currency 2 3 2 2 3 5 3" xfId="29158"/>
    <cellStyle name="Currency 2 3 2 2 3 5 4" xfId="29159"/>
    <cellStyle name="Currency 2 3 2 2 3 6" xfId="29160"/>
    <cellStyle name="Currency 2 3 2 2 3 6 2" xfId="29161"/>
    <cellStyle name="Currency 2 3 2 2 3 6 2 2" xfId="29162"/>
    <cellStyle name="Currency 2 3 2 2 3 6 2 3" xfId="55790"/>
    <cellStyle name="Currency 2 3 2 2 3 6 3" xfId="29163"/>
    <cellStyle name="Currency 2 3 2 2 3 6 4" xfId="29164"/>
    <cellStyle name="Currency 2 3 2 2 3 7" xfId="29165"/>
    <cellStyle name="Currency 2 3 2 2 3 7 2" xfId="29166"/>
    <cellStyle name="Currency 2 3 2 2 3 7 3" xfId="55791"/>
    <cellStyle name="Currency 2 3 2 2 3 8" xfId="29167"/>
    <cellStyle name="Currency 2 3 2 2 3 9" xfId="29168"/>
    <cellStyle name="Currency 2 3 2 2 4" xfId="29169"/>
    <cellStyle name="Currency 2 3 2 2 4 2" xfId="29170"/>
    <cellStyle name="Currency 2 3 2 2 4 2 2" xfId="29171"/>
    <cellStyle name="Currency 2 3 2 2 4 2 2 2" xfId="29172"/>
    <cellStyle name="Currency 2 3 2 2 4 2 2 2 2" xfId="29173"/>
    <cellStyle name="Currency 2 3 2 2 4 2 2 2 3" xfId="55792"/>
    <cellStyle name="Currency 2 3 2 2 4 2 2 3" xfId="29174"/>
    <cellStyle name="Currency 2 3 2 2 4 2 2 4" xfId="29175"/>
    <cellStyle name="Currency 2 3 2 2 4 2 3" xfId="29176"/>
    <cellStyle name="Currency 2 3 2 2 4 2 3 2" xfId="29177"/>
    <cellStyle name="Currency 2 3 2 2 4 2 3 2 2" xfId="29178"/>
    <cellStyle name="Currency 2 3 2 2 4 2 3 2 3" xfId="55793"/>
    <cellStyle name="Currency 2 3 2 2 4 2 3 3" xfId="29179"/>
    <cellStyle name="Currency 2 3 2 2 4 2 3 4" xfId="29180"/>
    <cellStyle name="Currency 2 3 2 2 4 2 4" xfId="29181"/>
    <cellStyle name="Currency 2 3 2 2 4 2 4 2" xfId="29182"/>
    <cellStyle name="Currency 2 3 2 2 4 2 4 3" xfId="55794"/>
    <cellStyle name="Currency 2 3 2 2 4 2 5" xfId="29183"/>
    <cellStyle name="Currency 2 3 2 2 4 2 6" xfId="29184"/>
    <cellStyle name="Currency 2 3 2 2 4 3" xfId="29185"/>
    <cellStyle name="Currency 2 3 2 2 4 3 2" xfId="29186"/>
    <cellStyle name="Currency 2 3 2 2 4 3 2 2" xfId="29187"/>
    <cellStyle name="Currency 2 3 2 2 4 3 2 3" xfId="55795"/>
    <cellStyle name="Currency 2 3 2 2 4 3 3" xfId="29188"/>
    <cellStyle name="Currency 2 3 2 2 4 3 4" xfId="29189"/>
    <cellStyle name="Currency 2 3 2 2 4 4" xfId="29190"/>
    <cellStyle name="Currency 2 3 2 2 4 4 2" xfId="29191"/>
    <cellStyle name="Currency 2 3 2 2 4 4 2 2" xfId="29192"/>
    <cellStyle name="Currency 2 3 2 2 4 4 2 3" xfId="55796"/>
    <cellStyle name="Currency 2 3 2 2 4 4 3" xfId="29193"/>
    <cellStyle name="Currency 2 3 2 2 4 4 4" xfId="29194"/>
    <cellStyle name="Currency 2 3 2 2 4 5" xfId="29195"/>
    <cellStyle name="Currency 2 3 2 2 4 5 2" xfId="29196"/>
    <cellStyle name="Currency 2 3 2 2 4 5 3" xfId="55797"/>
    <cellStyle name="Currency 2 3 2 2 4 6" xfId="29197"/>
    <cellStyle name="Currency 2 3 2 2 4 7" xfId="29198"/>
    <cellStyle name="Currency 2 3 2 2 5" xfId="29199"/>
    <cellStyle name="Currency 2 3 2 2 5 2" xfId="29200"/>
    <cellStyle name="Currency 2 3 2 2 5 2 2" xfId="29201"/>
    <cellStyle name="Currency 2 3 2 2 5 2 2 2" xfId="29202"/>
    <cellStyle name="Currency 2 3 2 2 5 2 2 3" xfId="55798"/>
    <cellStyle name="Currency 2 3 2 2 5 2 3" xfId="29203"/>
    <cellStyle name="Currency 2 3 2 2 5 2 4" xfId="29204"/>
    <cellStyle name="Currency 2 3 2 2 5 3" xfId="29205"/>
    <cellStyle name="Currency 2 3 2 2 5 3 2" xfId="29206"/>
    <cellStyle name="Currency 2 3 2 2 5 3 2 2" xfId="29207"/>
    <cellStyle name="Currency 2 3 2 2 5 3 2 3" xfId="55799"/>
    <cellStyle name="Currency 2 3 2 2 5 3 3" xfId="29208"/>
    <cellStyle name="Currency 2 3 2 2 5 3 4" xfId="29209"/>
    <cellStyle name="Currency 2 3 2 2 5 4" xfId="29210"/>
    <cellStyle name="Currency 2 3 2 2 5 4 2" xfId="29211"/>
    <cellStyle name="Currency 2 3 2 2 5 4 3" xfId="55800"/>
    <cellStyle name="Currency 2 3 2 2 5 5" xfId="29212"/>
    <cellStyle name="Currency 2 3 2 2 5 6" xfId="29213"/>
    <cellStyle name="Currency 2 3 2 2 6" xfId="29214"/>
    <cellStyle name="Currency 2 3 2 2 6 2" xfId="29215"/>
    <cellStyle name="Currency 2 3 2 2 6 2 2" xfId="29216"/>
    <cellStyle name="Currency 2 3 2 2 6 2 2 2" xfId="29217"/>
    <cellStyle name="Currency 2 3 2 2 6 2 2 3" xfId="55801"/>
    <cellStyle name="Currency 2 3 2 2 6 2 3" xfId="29218"/>
    <cellStyle name="Currency 2 3 2 2 6 2 4" xfId="29219"/>
    <cellStyle name="Currency 2 3 2 2 6 3" xfId="29220"/>
    <cellStyle name="Currency 2 3 2 2 6 3 2" xfId="29221"/>
    <cellStyle name="Currency 2 3 2 2 6 3 3" xfId="55802"/>
    <cellStyle name="Currency 2 3 2 2 6 4" xfId="29222"/>
    <cellStyle name="Currency 2 3 2 2 6 5" xfId="29223"/>
    <cellStyle name="Currency 2 3 2 2 7" xfId="29224"/>
    <cellStyle name="Currency 2 3 2 2 7 2" xfId="29225"/>
    <cellStyle name="Currency 2 3 2 2 7 2 2" xfId="29226"/>
    <cellStyle name="Currency 2 3 2 2 7 2 3" xfId="55803"/>
    <cellStyle name="Currency 2 3 2 2 7 3" xfId="29227"/>
    <cellStyle name="Currency 2 3 2 2 7 4" xfId="29228"/>
    <cellStyle name="Currency 2 3 2 2 8" xfId="29229"/>
    <cellStyle name="Currency 2 3 2 2 8 2" xfId="29230"/>
    <cellStyle name="Currency 2 3 2 2 8 2 2" xfId="29231"/>
    <cellStyle name="Currency 2 3 2 2 8 2 3" xfId="55804"/>
    <cellStyle name="Currency 2 3 2 2 8 3" xfId="29232"/>
    <cellStyle name="Currency 2 3 2 2 8 4" xfId="29233"/>
    <cellStyle name="Currency 2 3 2 2 9" xfId="29234"/>
    <cellStyle name="Currency 2 3 2 2 9 2" xfId="29235"/>
    <cellStyle name="Currency 2 3 2 2 9 3" xfId="55805"/>
    <cellStyle name="Currency 2 3 2 3" xfId="29236"/>
    <cellStyle name="Currency 2 3 2 3 10" xfId="29237"/>
    <cellStyle name="Currency 2 3 2 3 11" xfId="29238"/>
    <cellStyle name="Currency 2 3 2 3 2" xfId="29239"/>
    <cellStyle name="Currency 2 3 2 3 2 10" xfId="29240"/>
    <cellStyle name="Currency 2 3 2 3 2 2" xfId="29241"/>
    <cellStyle name="Currency 2 3 2 3 2 2 2" xfId="29242"/>
    <cellStyle name="Currency 2 3 2 3 2 2 2 2" xfId="29243"/>
    <cellStyle name="Currency 2 3 2 3 2 2 2 2 2" xfId="29244"/>
    <cellStyle name="Currency 2 3 2 3 2 2 2 2 2 2" xfId="29245"/>
    <cellStyle name="Currency 2 3 2 3 2 2 2 2 2 2 2" xfId="29246"/>
    <cellStyle name="Currency 2 3 2 3 2 2 2 2 2 2 3" xfId="55806"/>
    <cellStyle name="Currency 2 3 2 3 2 2 2 2 2 3" xfId="29247"/>
    <cellStyle name="Currency 2 3 2 3 2 2 2 2 2 4" xfId="29248"/>
    <cellStyle name="Currency 2 3 2 3 2 2 2 2 3" xfId="29249"/>
    <cellStyle name="Currency 2 3 2 3 2 2 2 2 3 2" xfId="29250"/>
    <cellStyle name="Currency 2 3 2 3 2 2 2 2 3 2 2" xfId="29251"/>
    <cellStyle name="Currency 2 3 2 3 2 2 2 2 3 2 3" xfId="55807"/>
    <cellStyle name="Currency 2 3 2 3 2 2 2 2 3 3" xfId="29252"/>
    <cellStyle name="Currency 2 3 2 3 2 2 2 2 3 4" xfId="29253"/>
    <cellStyle name="Currency 2 3 2 3 2 2 2 2 4" xfId="29254"/>
    <cellStyle name="Currency 2 3 2 3 2 2 2 2 4 2" xfId="29255"/>
    <cellStyle name="Currency 2 3 2 3 2 2 2 2 4 3" xfId="55808"/>
    <cellStyle name="Currency 2 3 2 3 2 2 2 2 5" xfId="29256"/>
    <cellStyle name="Currency 2 3 2 3 2 2 2 2 6" xfId="29257"/>
    <cellStyle name="Currency 2 3 2 3 2 2 2 3" xfId="29258"/>
    <cellStyle name="Currency 2 3 2 3 2 2 2 3 2" xfId="29259"/>
    <cellStyle name="Currency 2 3 2 3 2 2 2 3 2 2" xfId="29260"/>
    <cellStyle name="Currency 2 3 2 3 2 2 2 3 2 3" xfId="55809"/>
    <cellStyle name="Currency 2 3 2 3 2 2 2 3 3" xfId="29261"/>
    <cellStyle name="Currency 2 3 2 3 2 2 2 3 4" xfId="29262"/>
    <cellStyle name="Currency 2 3 2 3 2 2 2 4" xfId="29263"/>
    <cellStyle name="Currency 2 3 2 3 2 2 2 4 2" xfId="29264"/>
    <cellStyle name="Currency 2 3 2 3 2 2 2 4 2 2" xfId="29265"/>
    <cellStyle name="Currency 2 3 2 3 2 2 2 4 2 3" xfId="55810"/>
    <cellStyle name="Currency 2 3 2 3 2 2 2 4 3" xfId="29266"/>
    <cellStyle name="Currency 2 3 2 3 2 2 2 4 4" xfId="29267"/>
    <cellStyle name="Currency 2 3 2 3 2 2 2 5" xfId="29268"/>
    <cellStyle name="Currency 2 3 2 3 2 2 2 5 2" xfId="29269"/>
    <cellStyle name="Currency 2 3 2 3 2 2 2 5 3" xfId="55811"/>
    <cellStyle name="Currency 2 3 2 3 2 2 2 6" xfId="29270"/>
    <cellStyle name="Currency 2 3 2 3 2 2 2 7" xfId="29271"/>
    <cellStyle name="Currency 2 3 2 3 2 2 3" xfId="29272"/>
    <cellStyle name="Currency 2 3 2 3 2 2 3 2" xfId="29273"/>
    <cellStyle name="Currency 2 3 2 3 2 2 3 2 2" xfId="29274"/>
    <cellStyle name="Currency 2 3 2 3 2 2 3 2 2 2" xfId="29275"/>
    <cellStyle name="Currency 2 3 2 3 2 2 3 2 2 3" xfId="55812"/>
    <cellStyle name="Currency 2 3 2 3 2 2 3 2 3" xfId="29276"/>
    <cellStyle name="Currency 2 3 2 3 2 2 3 2 4" xfId="29277"/>
    <cellStyle name="Currency 2 3 2 3 2 2 3 3" xfId="29278"/>
    <cellStyle name="Currency 2 3 2 3 2 2 3 3 2" xfId="29279"/>
    <cellStyle name="Currency 2 3 2 3 2 2 3 3 2 2" xfId="29280"/>
    <cellStyle name="Currency 2 3 2 3 2 2 3 3 2 3" xfId="55813"/>
    <cellStyle name="Currency 2 3 2 3 2 2 3 3 3" xfId="29281"/>
    <cellStyle name="Currency 2 3 2 3 2 2 3 3 4" xfId="29282"/>
    <cellStyle name="Currency 2 3 2 3 2 2 3 4" xfId="29283"/>
    <cellStyle name="Currency 2 3 2 3 2 2 3 4 2" xfId="29284"/>
    <cellStyle name="Currency 2 3 2 3 2 2 3 4 3" xfId="55814"/>
    <cellStyle name="Currency 2 3 2 3 2 2 3 5" xfId="29285"/>
    <cellStyle name="Currency 2 3 2 3 2 2 3 6" xfId="29286"/>
    <cellStyle name="Currency 2 3 2 3 2 2 4" xfId="29287"/>
    <cellStyle name="Currency 2 3 2 3 2 2 4 2" xfId="29288"/>
    <cellStyle name="Currency 2 3 2 3 2 2 4 2 2" xfId="29289"/>
    <cellStyle name="Currency 2 3 2 3 2 2 4 2 3" xfId="55815"/>
    <cellStyle name="Currency 2 3 2 3 2 2 4 3" xfId="29290"/>
    <cellStyle name="Currency 2 3 2 3 2 2 4 4" xfId="29291"/>
    <cellStyle name="Currency 2 3 2 3 2 2 5" xfId="29292"/>
    <cellStyle name="Currency 2 3 2 3 2 2 5 2" xfId="29293"/>
    <cellStyle name="Currency 2 3 2 3 2 2 5 2 2" xfId="29294"/>
    <cellStyle name="Currency 2 3 2 3 2 2 5 2 3" xfId="55816"/>
    <cellStyle name="Currency 2 3 2 3 2 2 5 3" xfId="29295"/>
    <cellStyle name="Currency 2 3 2 3 2 2 5 4" xfId="29296"/>
    <cellStyle name="Currency 2 3 2 3 2 2 6" xfId="29297"/>
    <cellStyle name="Currency 2 3 2 3 2 2 6 2" xfId="29298"/>
    <cellStyle name="Currency 2 3 2 3 2 2 6 3" xfId="55817"/>
    <cellStyle name="Currency 2 3 2 3 2 2 7" xfId="29299"/>
    <cellStyle name="Currency 2 3 2 3 2 2 8" xfId="29300"/>
    <cellStyle name="Currency 2 3 2 3 2 3" xfId="29301"/>
    <cellStyle name="Currency 2 3 2 3 2 3 2" xfId="29302"/>
    <cellStyle name="Currency 2 3 2 3 2 3 2 2" xfId="29303"/>
    <cellStyle name="Currency 2 3 2 3 2 3 2 2 2" xfId="29304"/>
    <cellStyle name="Currency 2 3 2 3 2 3 2 2 2 2" xfId="29305"/>
    <cellStyle name="Currency 2 3 2 3 2 3 2 2 2 3" xfId="55818"/>
    <cellStyle name="Currency 2 3 2 3 2 3 2 2 3" xfId="29306"/>
    <cellStyle name="Currency 2 3 2 3 2 3 2 2 4" xfId="29307"/>
    <cellStyle name="Currency 2 3 2 3 2 3 2 3" xfId="29308"/>
    <cellStyle name="Currency 2 3 2 3 2 3 2 3 2" xfId="29309"/>
    <cellStyle name="Currency 2 3 2 3 2 3 2 3 2 2" xfId="29310"/>
    <cellStyle name="Currency 2 3 2 3 2 3 2 3 2 3" xfId="55819"/>
    <cellStyle name="Currency 2 3 2 3 2 3 2 3 3" xfId="29311"/>
    <cellStyle name="Currency 2 3 2 3 2 3 2 3 4" xfId="29312"/>
    <cellStyle name="Currency 2 3 2 3 2 3 2 4" xfId="29313"/>
    <cellStyle name="Currency 2 3 2 3 2 3 2 4 2" xfId="29314"/>
    <cellStyle name="Currency 2 3 2 3 2 3 2 4 3" xfId="55820"/>
    <cellStyle name="Currency 2 3 2 3 2 3 2 5" xfId="29315"/>
    <cellStyle name="Currency 2 3 2 3 2 3 2 6" xfId="29316"/>
    <cellStyle name="Currency 2 3 2 3 2 3 3" xfId="29317"/>
    <cellStyle name="Currency 2 3 2 3 2 3 3 2" xfId="29318"/>
    <cellStyle name="Currency 2 3 2 3 2 3 3 2 2" xfId="29319"/>
    <cellStyle name="Currency 2 3 2 3 2 3 3 2 3" xfId="55821"/>
    <cellStyle name="Currency 2 3 2 3 2 3 3 3" xfId="29320"/>
    <cellStyle name="Currency 2 3 2 3 2 3 3 4" xfId="29321"/>
    <cellStyle name="Currency 2 3 2 3 2 3 4" xfId="29322"/>
    <cellStyle name="Currency 2 3 2 3 2 3 4 2" xfId="29323"/>
    <cellStyle name="Currency 2 3 2 3 2 3 4 2 2" xfId="29324"/>
    <cellStyle name="Currency 2 3 2 3 2 3 4 2 3" xfId="55822"/>
    <cellStyle name="Currency 2 3 2 3 2 3 4 3" xfId="29325"/>
    <cellStyle name="Currency 2 3 2 3 2 3 4 4" xfId="29326"/>
    <cellStyle name="Currency 2 3 2 3 2 3 5" xfId="29327"/>
    <cellStyle name="Currency 2 3 2 3 2 3 5 2" xfId="29328"/>
    <cellStyle name="Currency 2 3 2 3 2 3 5 3" xfId="55823"/>
    <cellStyle name="Currency 2 3 2 3 2 3 6" xfId="29329"/>
    <cellStyle name="Currency 2 3 2 3 2 3 7" xfId="29330"/>
    <cellStyle name="Currency 2 3 2 3 2 4" xfId="29331"/>
    <cellStyle name="Currency 2 3 2 3 2 4 2" xfId="29332"/>
    <cellStyle name="Currency 2 3 2 3 2 4 2 2" xfId="29333"/>
    <cellStyle name="Currency 2 3 2 3 2 4 2 2 2" xfId="29334"/>
    <cellStyle name="Currency 2 3 2 3 2 4 2 2 3" xfId="55824"/>
    <cellStyle name="Currency 2 3 2 3 2 4 2 3" xfId="29335"/>
    <cellStyle name="Currency 2 3 2 3 2 4 2 4" xfId="29336"/>
    <cellStyle name="Currency 2 3 2 3 2 4 3" xfId="29337"/>
    <cellStyle name="Currency 2 3 2 3 2 4 3 2" xfId="29338"/>
    <cellStyle name="Currency 2 3 2 3 2 4 3 2 2" xfId="29339"/>
    <cellStyle name="Currency 2 3 2 3 2 4 3 2 3" xfId="55825"/>
    <cellStyle name="Currency 2 3 2 3 2 4 3 3" xfId="29340"/>
    <cellStyle name="Currency 2 3 2 3 2 4 3 4" xfId="29341"/>
    <cellStyle name="Currency 2 3 2 3 2 4 4" xfId="29342"/>
    <cellStyle name="Currency 2 3 2 3 2 4 4 2" xfId="29343"/>
    <cellStyle name="Currency 2 3 2 3 2 4 4 3" xfId="55826"/>
    <cellStyle name="Currency 2 3 2 3 2 4 5" xfId="29344"/>
    <cellStyle name="Currency 2 3 2 3 2 4 6" xfId="29345"/>
    <cellStyle name="Currency 2 3 2 3 2 5" xfId="29346"/>
    <cellStyle name="Currency 2 3 2 3 2 5 2" xfId="29347"/>
    <cellStyle name="Currency 2 3 2 3 2 5 2 2" xfId="29348"/>
    <cellStyle name="Currency 2 3 2 3 2 5 2 2 2" xfId="29349"/>
    <cellStyle name="Currency 2 3 2 3 2 5 2 2 3" xfId="55827"/>
    <cellStyle name="Currency 2 3 2 3 2 5 2 3" xfId="29350"/>
    <cellStyle name="Currency 2 3 2 3 2 5 2 4" xfId="29351"/>
    <cellStyle name="Currency 2 3 2 3 2 5 3" xfId="29352"/>
    <cellStyle name="Currency 2 3 2 3 2 5 3 2" xfId="29353"/>
    <cellStyle name="Currency 2 3 2 3 2 5 3 3" xfId="55828"/>
    <cellStyle name="Currency 2 3 2 3 2 5 4" xfId="29354"/>
    <cellStyle name="Currency 2 3 2 3 2 5 5" xfId="29355"/>
    <cellStyle name="Currency 2 3 2 3 2 6" xfId="29356"/>
    <cellStyle name="Currency 2 3 2 3 2 6 2" xfId="29357"/>
    <cellStyle name="Currency 2 3 2 3 2 6 2 2" xfId="29358"/>
    <cellStyle name="Currency 2 3 2 3 2 6 2 3" xfId="55829"/>
    <cellStyle name="Currency 2 3 2 3 2 6 3" xfId="29359"/>
    <cellStyle name="Currency 2 3 2 3 2 6 4" xfId="29360"/>
    <cellStyle name="Currency 2 3 2 3 2 7" xfId="29361"/>
    <cellStyle name="Currency 2 3 2 3 2 7 2" xfId="29362"/>
    <cellStyle name="Currency 2 3 2 3 2 7 2 2" xfId="29363"/>
    <cellStyle name="Currency 2 3 2 3 2 7 2 3" xfId="55830"/>
    <cellStyle name="Currency 2 3 2 3 2 7 3" xfId="29364"/>
    <cellStyle name="Currency 2 3 2 3 2 7 4" xfId="29365"/>
    <cellStyle name="Currency 2 3 2 3 2 8" xfId="29366"/>
    <cellStyle name="Currency 2 3 2 3 2 8 2" xfId="29367"/>
    <cellStyle name="Currency 2 3 2 3 2 8 3" xfId="55831"/>
    <cellStyle name="Currency 2 3 2 3 2 9" xfId="29368"/>
    <cellStyle name="Currency 2 3 2 3 3" xfId="29369"/>
    <cellStyle name="Currency 2 3 2 3 3 2" xfId="29370"/>
    <cellStyle name="Currency 2 3 2 3 3 2 2" xfId="29371"/>
    <cellStyle name="Currency 2 3 2 3 3 2 2 2" xfId="29372"/>
    <cellStyle name="Currency 2 3 2 3 3 2 2 2 2" xfId="29373"/>
    <cellStyle name="Currency 2 3 2 3 3 2 2 2 2 2" xfId="29374"/>
    <cellStyle name="Currency 2 3 2 3 3 2 2 2 2 3" xfId="55832"/>
    <cellStyle name="Currency 2 3 2 3 3 2 2 2 3" xfId="29375"/>
    <cellStyle name="Currency 2 3 2 3 3 2 2 2 4" xfId="29376"/>
    <cellStyle name="Currency 2 3 2 3 3 2 2 3" xfId="29377"/>
    <cellStyle name="Currency 2 3 2 3 3 2 2 3 2" xfId="29378"/>
    <cellStyle name="Currency 2 3 2 3 3 2 2 3 2 2" xfId="29379"/>
    <cellStyle name="Currency 2 3 2 3 3 2 2 3 2 3" xfId="55833"/>
    <cellStyle name="Currency 2 3 2 3 3 2 2 3 3" xfId="29380"/>
    <cellStyle name="Currency 2 3 2 3 3 2 2 3 4" xfId="29381"/>
    <cellStyle name="Currency 2 3 2 3 3 2 2 4" xfId="29382"/>
    <cellStyle name="Currency 2 3 2 3 3 2 2 4 2" xfId="29383"/>
    <cellStyle name="Currency 2 3 2 3 3 2 2 4 3" xfId="55834"/>
    <cellStyle name="Currency 2 3 2 3 3 2 2 5" xfId="29384"/>
    <cellStyle name="Currency 2 3 2 3 3 2 2 6" xfId="29385"/>
    <cellStyle name="Currency 2 3 2 3 3 2 3" xfId="29386"/>
    <cellStyle name="Currency 2 3 2 3 3 2 3 2" xfId="29387"/>
    <cellStyle name="Currency 2 3 2 3 3 2 3 2 2" xfId="29388"/>
    <cellStyle name="Currency 2 3 2 3 3 2 3 2 3" xfId="55835"/>
    <cellStyle name="Currency 2 3 2 3 3 2 3 3" xfId="29389"/>
    <cellStyle name="Currency 2 3 2 3 3 2 3 4" xfId="29390"/>
    <cellStyle name="Currency 2 3 2 3 3 2 4" xfId="29391"/>
    <cellStyle name="Currency 2 3 2 3 3 2 4 2" xfId="29392"/>
    <cellStyle name="Currency 2 3 2 3 3 2 4 2 2" xfId="29393"/>
    <cellStyle name="Currency 2 3 2 3 3 2 4 2 3" xfId="55836"/>
    <cellStyle name="Currency 2 3 2 3 3 2 4 3" xfId="29394"/>
    <cellStyle name="Currency 2 3 2 3 3 2 4 4" xfId="29395"/>
    <cellStyle name="Currency 2 3 2 3 3 2 5" xfId="29396"/>
    <cellStyle name="Currency 2 3 2 3 3 2 5 2" xfId="29397"/>
    <cellStyle name="Currency 2 3 2 3 3 2 5 3" xfId="55837"/>
    <cellStyle name="Currency 2 3 2 3 3 2 6" xfId="29398"/>
    <cellStyle name="Currency 2 3 2 3 3 2 7" xfId="29399"/>
    <cellStyle name="Currency 2 3 2 3 3 3" xfId="29400"/>
    <cellStyle name="Currency 2 3 2 3 3 3 2" xfId="29401"/>
    <cellStyle name="Currency 2 3 2 3 3 3 2 2" xfId="29402"/>
    <cellStyle name="Currency 2 3 2 3 3 3 2 2 2" xfId="29403"/>
    <cellStyle name="Currency 2 3 2 3 3 3 2 2 3" xfId="55838"/>
    <cellStyle name="Currency 2 3 2 3 3 3 2 3" xfId="29404"/>
    <cellStyle name="Currency 2 3 2 3 3 3 2 4" xfId="29405"/>
    <cellStyle name="Currency 2 3 2 3 3 3 3" xfId="29406"/>
    <cellStyle name="Currency 2 3 2 3 3 3 3 2" xfId="29407"/>
    <cellStyle name="Currency 2 3 2 3 3 3 3 2 2" xfId="29408"/>
    <cellStyle name="Currency 2 3 2 3 3 3 3 2 3" xfId="55839"/>
    <cellStyle name="Currency 2 3 2 3 3 3 3 3" xfId="29409"/>
    <cellStyle name="Currency 2 3 2 3 3 3 3 4" xfId="29410"/>
    <cellStyle name="Currency 2 3 2 3 3 3 4" xfId="29411"/>
    <cellStyle name="Currency 2 3 2 3 3 3 4 2" xfId="29412"/>
    <cellStyle name="Currency 2 3 2 3 3 3 4 3" xfId="55840"/>
    <cellStyle name="Currency 2 3 2 3 3 3 5" xfId="29413"/>
    <cellStyle name="Currency 2 3 2 3 3 3 6" xfId="29414"/>
    <cellStyle name="Currency 2 3 2 3 3 4" xfId="29415"/>
    <cellStyle name="Currency 2 3 2 3 3 4 2" xfId="29416"/>
    <cellStyle name="Currency 2 3 2 3 3 4 2 2" xfId="29417"/>
    <cellStyle name="Currency 2 3 2 3 3 4 2 3" xfId="55841"/>
    <cellStyle name="Currency 2 3 2 3 3 4 3" xfId="29418"/>
    <cellStyle name="Currency 2 3 2 3 3 4 4" xfId="29419"/>
    <cellStyle name="Currency 2 3 2 3 3 5" xfId="29420"/>
    <cellStyle name="Currency 2 3 2 3 3 5 2" xfId="29421"/>
    <cellStyle name="Currency 2 3 2 3 3 5 2 2" xfId="29422"/>
    <cellStyle name="Currency 2 3 2 3 3 5 2 3" xfId="55842"/>
    <cellStyle name="Currency 2 3 2 3 3 5 3" xfId="29423"/>
    <cellStyle name="Currency 2 3 2 3 3 5 4" xfId="29424"/>
    <cellStyle name="Currency 2 3 2 3 3 6" xfId="29425"/>
    <cellStyle name="Currency 2 3 2 3 3 6 2" xfId="29426"/>
    <cellStyle name="Currency 2 3 2 3 3 6 3" xfId="55843"/>
    <cellStyle name="Currency 2 3 2 3 3 7" xfId="29427"/>
    <cellStyle name="Currency 2 3 2 3 3 8" xfId="29428"/>
    <cellStyle name="Currency 2 3 2 3 4" xfId="29429"/>
    <cellStyle name="Currency 2 3 2 3 4 2" xfId="29430"/>
    <cellStyle name="Currency 2 3 2 3 4 2 2" xfId="29431"/>
    <cellStyle name="Currency 2 3 2 3 4 2 2 2" xfId="29432"/>
    <cellStyle name="Currency 2 3 2 3 4 2 2 2 2" xfId="29433"/>
    <cellStyle name="Currency 2 3 2 3 4 2 2 2 3" xfId="55844"/>
    <cellStyle name="Currency 2 3 2 3 4 2 2 3" xfId="29434"/>
    <cellStyle name="Currency 2 3 2 3 4 2 2 4" xfId="29435"/>
    <cellStyle name="Currency 2 3 2 3 4 2 3" xfId="29436"/>
    <cellStyle name="Currency 2 3 2 3 4 2 3 2" xfId="29437"/>
    <cellStyle name="Currency 2 3 2 3 4 2 3 2 2" xfId="29438"/>
    <cellStyle name="Currency 2 3 2 3 4 2 3 2 3" xfId="55845"/>
    <cellStyle name="Currency 2 3 2 3 4 2 3 3" xfId="29439"/>
    <cellStyle name="Currency 2 3 2 3 4 2 3 4" xfId="29440"/>
    <cellStyle name="Currency 2 3 2 3 4 2 4" xfId="29441"/>
    <cellStyle name="Currency 2 3 2 3 4 2 4 2" xfId="29442"/>
    <cellStyle name="Currency 2 3 2 3 4 2 4 3" xfId="55846"/>
    <cellStyle name="Currency 2 3 2 3 4 2 5" xfId="29443"/>
    <cellStyle name="Currency 2 3 2 3 4 2 6" xfId="29444"/>
    <cellStyle name="Currency 2 3 2 3 4 3" xfId="29445"/>
    <cellStyle name="Currency 2 3 2 3 4 3 2" xfId="29446"/>
    <cellStyle name="Currency 2 3 2 3 4 3 2 2" xfId="29447"/>
    <cellStyle name="Currency 2 3 2 3 4 3 2 3" xfId="55847"/>
    <cellStyle name="Currency 2 3 2 3 4 3 3" xfId="29448"/>
    <cellStyle name="Currency 2 3 2 3 4 3 4" xfId="29449"/>
    <cellStyle name="Currency 2 3 2 3 4 4" xfId="29450"/>
    <cellStyle name="Currency 2 3 2 3 4 4 2" xfId="29451"/>
    <cellStyle name="Currency 2 3 2 3 4 4 2 2" xfId="29452"/>
    <cellStyle name="Currency 2 3 2 3 4 4 2 3" xfId="55848"/>
    <cellStyle name="Currency 2 3 2 3 4 4 3" xfId="29453"/>
    <cellStyle name="Currency 2 3 2 3 4 4 4" xfId="29454"/>
    <cellStyle name="Currency 2 3 2 3 4 5" xfId="29455"/>
    <cellStyle name="Currency 2 3 2 3 4 5 2" xfId="29456"/>
    <cellStyle name="Currency 2 3 2 3 4 5 3" xfId="55849"/>
    <cellStyle name="Currency 2 3 2 3 4 6" xfId="29457"/>
    <cellStyle name="Currency 2 3 2 3 4 7" xfId="29458"/>
    <cellStyle name="Currency 2 3 2 3 5" xfId="29459"/>
    <cellStyle name="Currency 2 3 2 3 5 2" xfId="29460"/>
    <cellStyle name="Currency 2 3 2 3 5 2 2" xfId="29461"/>
    <cellStyle name="Currency 2 3 2 3 5 2 2 2" xfId="29462"/>
    <cellStyle name="Currency 2 3 2 3 5 2 2 3" xfId="55850"/>
    <cellStyle name="Currency 2 3 2 3 5 2 3" xfId="29463"/>
    <cellStyle name="Currency 2 3 2 3 5 2 4" xfId="29464"/>
    <cellStyle name="Currency 2 3 2 3 5 3" xfId="29465"/>
    <cellStyle name="Currency 2 3 2 3 5 3 2" xfId="29466"/>
    <cellStyle name="Currency 2 3 2 3 5 3 2 2" xfId="29467"/>
    <cellStyle name="Currency 2 3 2 3 5 3 2 3" xfId="55851"/>
    <cellStyle name="Currency 2 3 2 3 5 3 3" xfId="29468"/>
    <cellStyle name="Currency 2 3 2 3 5 3 4" xfId="29469"/>
    <cellStyle name="Currency 2 3 2 3 5 4" xfId="29470"/>
    <cellStyle name="Currency 2 3 2 3 5 4 2" xfId="29471"/>
    <cellStyle name="Currency 2 3 2 3 5 4 3" xfId="55852"/>
    <cellStyle name="Currency 2 3 2 3 5 5" xfId="29472"/>
    <cellStyle name="Currency 2 3 2 3 5 6" xfId="29473"/>
    <cellStyle name="Currency 2 3 2 3 6" xfId="29474"/>
    <cellStyle name="Currency 2 3 2 3 6 2" xfId="29475"/>
    <cellStyle name="Currency 2 3 2 3 6 2 2" xfId="29476"/>
    <cellStyle name="Currency 2 3 2 3 6 2 2 2" xfId="29477"/>
    <cellStyle name="Currency 2 3 2 3 6 2 2 3" xfId="55853"/>
    <cellStyle name="Currency 2 3 2 3 6 2 3" xfId="29478"/>
    <cellStyle name="Currency 2 3 2 3 6 2 4" xfId="29479"/>
    <cellStyle name="Currency 2 3 2 3 6 3" xfId="29480"/>
    <cellStyle name="Currency 2 3 2 3 6 3 2" xfId="29481"/>
    <cellStyle name="Currency 2 3 2 3 6 3 3" xfId="55854"/>
    <cellStyle name="Currency 2 3 2 3 6 4" xfId="29482"/>
    <cellStyle name="Currency 2 3 2 3 6 5" xfId="29483"/>
    <cellStyle name="Currency 2 3 2 3 7" xfId="29484"/>
    <cellStyle name="Currency 2 3 2 3 7 2" xfId="29485"/>
    <cellStyle name="Currency 2 3 2 3 7 2 2" xfId="29486"/>
    <cellStyle name="Currency 2 3 2 3 7 2 3" xfId="55855"/>
    <cellStyle name="Currency 2 3 2 3 7 3" xfId="29487"/>
    <cellStyle name="Currency 2 3 2 3 7 4" xfId="29488"/>
    <cellStyle name="Currency 2 3 2 3 8" xfId="29489"/>
    <cellStyle name="Currency 2 3 2 3 8 2" xfId="29490"/>
    <cellStyle name="Currency 2 3 2 3 8 2 2" xfId="29491"/>
    <cellStyle name="Currency 2 3 2 3 8 2 3" xfId="55856"/>
    <cellStyle name="Currency 2 3 2 3 8 3" xfId="29492"/>
    <cellStyle name="Currency 2 3 2 3 8 4" xfId="29493"/>
    <cellStyle name="Currency 2 3 2 3 9" xfId="29494"/>
    <cellStyle name="Currency 2 3 2 3 9 2" xfId="29495"/>
    <cellStyle name="Currency 2 3 2 3 9 3" xfId="55857"/>
    <cellStyle name="Currency 2 3 2 4" xfId="29496"/>
    <cellStyle name="Currency 2 3 2 4 10" xfId="29497"/>
    <cellStyle name="Currency 2 3 2 4 2" xfId="29498"/>
    <cellStyle name="Currency 2 3 2 4 2 2" xfId="29499"/>
    <cellStyle name="Currency 2 3 2 4 2 2 2" xfId="29500"/>
    <cellStyle name="Currency 2 3 2 4 2 2 2 2" xfId="29501"/>
    <cellStyle name="Currency 2 3 2 4 2 2 2 2 2" xfId="29502"/>
    <cellStyle name="Currency 2 3 2 4 2 2 2 2 2 2" xfId="29503"/>
    <cellStyle name="Currency 2 3 2 4 2 2 2 2 2 3" xfId="55858"/>
    <cellStyle name="Currency 2 3 2 4 2 2 2 2 3" xfId="29504"/>
    <cellStyle name="Currency 2 3 2 4 2 2 2 2 4" xfId="29505"/>
    <cellStyle name="Currency 2 3 2 4 2 2 2 3" xfId="29506"/>
    <cellStyle name="Currency 2 3 2 4 2 2 2 3 2" xfId="29507"/>
    <cellStyle name="Currency 2 3 2 4 2 2 2 3 2 2" xfId="29508"/>
    <cellStyle name="Currency 2 3 2 4 2 2 2 3 2 3" xfId="55859"/>
    <cellStyle name="Currency 2 3 2 4 2 2 2 3 3" xfId="29509"/>
    <cellStyle name="Currency 2 3 2 4 2 2 2 3 4" xfId="29510"/>
    <cellStyle name="Currency 2 3 2 4 2 2 2 4" xfId="29511"/>
    <cellStyle name="Currency 2 3 2 4 2 2 2 4 2" xfId="29512"/>
    <cellStyle name="Currency 2 3 2 4 2 2 2 4 3" xfId="55860"/>
    <cellStyle name="Currency 2 3 2 4 2 2 2 5" xfId="29513"/>
    <cellStyle name="Currency 2 3 2 4 2 2 2 6" xfId="29514"/>
    <cellStyle name="Currency 2 3 2 4 2 2 3" xfId="29515"/>
    <cellStyle name="Currency 2 3 2 4 2 2 3 2" xfId="29516"/>
    <cellStyle name="Currency 2 3 2 4 2 2 3 2 2" xfId="29517"/>
    <cellStyle name="Currency 2 3 2 4 2 2 3 2 3" xfId="55861"/>
    <cellStyle name="Currency 2 3 2 4 2 2 3 3" xfId="29518"/>
    <cellStyle name="Currency 2 3 2 4 2 2 3 4" xfId="29519"/>
    <cellStyle name="Currency 2 3 2 4 2 2 4" xfId="29520"/>
    <cellStyle name="Currency 2 3 2 4 2 2 4 2" xfId="29521"/>
    <cellStyle name="Currency 2 3 2 4 2 2 4 2 2" xfId="29522"/>
    <cellStyle name="Currency 2 3 2 4 2 2 4 2 3" xfId="55862"/>
    <cellStyle name="Currency 2 3 2 4 2 2 4 3" xfId="29523"/>
    <cellStyle name="Currency 2 3 2 4 2 2 4 4" xfId="29524"/>
    <cellStyle name="Currency 2 3 2 4 2 2 5" xfId="29525"/>
    <cellStyle name="Currency 2 3 2 4 2 2 5 2" xfId="29526"/>
    <cellStyle name="Currency 2 3 2 4 2 2 5 3" xfId="55863"/>
    <cellStyle name="Currency 2 3 2 4 2 2 6" xfId="29527"/>
    <cellStyle name="Currency 2 3 2 4 2 2 7" xfId="29528"/>
    <cellStyle name="Currency 2 3 2 4 2 3" xfId="29529"/>
    <cellStyle name="Currency 2 3 2 4 2 3 2" xfId="29530"/>
    <cellStyle name="Currency 2 3 2 4 2 3 2 2" xfId="29531"/>
    <cellStyle name="Currency 2 3 2 4 2 3 2 2 2" xfId="29532"/>
    <cellStyle name="Currency 2 3 2 4 2 3 2 2 3" xfId="55864"/>
    <cellStyle name="Currency 2 3 2 4 2 3 2 3" xfId="29533"/>
    <cellStyle name="Currency 2 3 2 4 2 3 2 4" xfId="29534"/>
    <cellStyle name="Currency 2 3 2 4 2 3 3" xfId="29535"/>
    <cellStyle name="Currency 2 3 2 4 2 3 3 2" xfId="29536"/>
    <cellStyle name="Currency 2 3 2 4 2 3 3 2 2" xfId="29537"/>
    <cellStyle name="Currency 2 3 2 4 2 3 3 2 3" xfId="55865"/>
    <cellStyle name="Currency 2 3 2 4 2 3 3 3" xfId="29538"/>
    <cellStyle name="Currency 2 3 2 4 2 3 3 4" xfId="29539"/>
    <cellStyle name="Currency 2 3 2 4 2 3 4" xfId="29540"/>
    <cellStyle name="Currency 2 3 2 4 2 3 4 2" xfId="29541"/>
    <cellStyle name="Currency 2 3 2 4 2 3 4 3" xfId="55866"/>
    <cellStyle name="Currency 2 3 2 4 2 3 5" xfId="29542"/>
    <cellStyle name="Currency 2 3 2 4 2 3 6" xfId="29543"/>
    <cellStyle name="Currency 2 3 2 4 2 4" xfId="29544"/>
    <cellStyle name="Currency 2 3 2 4 2 4 2" xfId="29545"/>
    <cellStyle name="Currency 2 3 2 4 2 4 2 2" xfId="29546"/>
    <cellStyle name="Currency 2 3 2 4 2 4 2 3" xfId="55867"/>
    <cellStyle name="Currency 2 3 2 4 2 4 3" xfId="29547"/>
    <cellStyle name="Currency 2 3 2 4 2 4 4" xfId="29548"/>
    <cellStyle name="Currency 2 3 2 4 2 5" xfId="29549"/>
    <cellStyle name="Currency 2 3 2 4 2 5 2" xfId="29550"/>
    <cellStyle name="Currency 2 3 2 4 2 5 2 2" xfId="29551"/>
    <cellStyle name="Currency 2 3 2 4 2 5 2 3" xfId="55868"/>
    <cellStyle name="Currency 2 3 2 4 2 5 3" xfId="29552"/>
    <cellStyle name="Currency 2 3 2 4 2 5 4" xfId="29553"/>
    <cellStyle name="Currency 2 3 2 4 2 6" xfId="29554"/>
    <cellStyle name="Currency 2 3 2 4 2 6 2" xfId="29555"/>
    <cellStyle name="Currency 2 3 2 4 2 6 3" xfId="55869"/>
    <cellStyle name="Currency 2 3 2 4 2 7" xfId="29556"/>
    <cellStyle name="Currency 2 3 2 4 2 8" xfId="29557"/>
    <cellStyle name="Currency 2 3 2 4 3" xfId="29558"/>
    <cellStyle name="Currency 2 3 2 4 3 2" xfId="29559"/>
    <cellStyle name="Currency 2 3 2 4 3 2 2" xfId="29560"/>
    <cellStyle name="Currency 2 3 2 4 3 2 2 2" xfId="29561"/>
    <cellStyle name="Currency 2 3 2 4 3 2 2 2 2" xfId="29562"/>
    <cellStyle name="Currency 2 3 2 4 3 2 2 2 3" xfId="55870"/>
    <cellStyle name="Currency 2 3 2 4 3 2 2 3" xfId="29563"/>
    <cellStyle name="Currency 2 3 2 4 3 2 2 4" xfId="29564"/>
    <cellStyle name="Currency 2 3 2 4 3 2 3" xfId="29565"/>
    <cellStyle name="Currency 2 3 2 4 3 2 3 2" xfId="29566"/>
    <cellStyle name="Currency 2 3 2 4 3 2 3 2 2" xfId="29567"/>
    <cellStyle name="Currency 2 3 2 4 3 2 3 2 3" xfId="55871"/>
    <cellStyle name="Currency 2 3 2 4 3 2 3 3" xfId="29568"/>
    <cellStyle name="Currency 2 3 2 4 3 2 3 4" xfId="29569"/>
    <cellStyle name="Currency 2 3 2 4 3 2 4" xfId="29570"/>
    <cellStyle name="Currency 2 3 2 4 3 2 4 2" xfId="29571"/>
    <cellStyle name="Currency 2 3 2 4 3 2 4 3" xfId="55872"/>
    <cellStyle name="Currency 2 3 2 4 3 2 5" xfId="29572"/>
    <cellStyle name="Currency 2 3 2 4 3 2 6" xfId="29573"/>
    <cellStyle name="Currency 2 3 2 4 3 3" xfId="29574"/>
    <cellStyle name="Currency 2 3 2 4 3 3 2" xfId="29575"/>
    <cellStyle name="Currency 2 3 2 4 3 3 2 2" xfId="29576"/>
    <cellStyle name="Currency 2 3 2 4 3 3 2 3" xfId="55873"/>
    <cellStyle name="Currency 2 3 2 4 3 3 3" xfId="29577"/>
    <cellStyle name="Currency 2 3 2 4 3 3 4" xfId="29578"/>
    <cellStyle name="Currency 2 3 2 4 3 4" xfId="29579"/>
    <cellStyle name="Currency 2 3 2 4 3 4 2" xfId="29580"/>
    <cellStyle name="Currency 2 3 2 4 3 4 2 2" xfId="29581"/>
    <cellStyle name="Currency 2 3 2 4 3 4 2 3" xfId="55874"/>
    <cellStyle name="Currency 2 3 2 4 3 4 3" xfId="29582"/>
    <cellStyle name="Currency 2 3 2 4 3 4 4" xfId="29583"/>
    <cellStyle name="Currency 2 3 2 4 3 5" xfId="29584"/>
    <cellStyle name="Currency 2 3 2 4 3 5 2" xfId="29585"/>
    <cellStyle name="Currency 2 3 2 4 3 5 3" xfId="55875"/>
    <cellStyle name="Currency 2 3 2 4 3 6" xfId="29586"/>
    <cellStyle name="Currency 2 3 2 4 3 7" xfId="29587"/>
    <cellStyle name="Currency 2 3 2 4 4" xfId="29588"/>
    <cellStyle name="Currency 2 3 2 4 4 2" xfId="29589"/>
    <cellStyle name="Currency 2 3 2 4 4 2 2" xfId="29590"/>
    <cellStyle name="Currency 2 3 2 4 4 2 2 2" xfId="29591"/>
    <cellStyle name="Currency 2 3 2 4 4 2 2 3" xfId="55876"/>
    <cellStyle name="Currency 2 3 2 4 4 2 3" xfId="29592"/>
    <cellStyle name="Currency 2 3 2 4 4 2 4" xfId="29593"/>
    <cellStyle name="Currency 2 3 2 4 4 3" xfId="29594"/>
    <cellStyle name="Currency 2 3 2 4 4 3 2" xfId="29595"/>
    <cellStyle name="Currency 2 3 2 4 4 3 2 2" xfId="29596"/>
    <cellStyle name="Currency 2 3 2 4 4 3 2 3" xfId="55877"/>
    <cellStyle name="Currency 2 3 2 4 4 3 3" xfId="29597"/>
    <cellStyle name="Currency 2 3 2 4 4 3 4" xfId="29598"/>
    <cellStyle name="Currency 2 3 2 4 4 4" xfId="29599"/>
    <cellStyle name="Currency 2 3 2 4 4 4 2" xfId="29600"/>
    <cellStyle name="Currency 2 3 2 4 4 4 3" xfId="55878"/>
    <cellStyle name="Currency 2 3 2 4 4 5" xfId="29601"/>
    <cellStyle name="Currency 2 3 2 4 4 6" xfId="29602"/>
    <cellStyle name="Currency 2 3 2 4 5" xfId="29603"/>
    <cellStyle name="Currency 2 3 2 4 5 2" xfId="29604"/>
    <cellStyle name="Currency 2 3 2 4 5 2 2" xfId="29605"/>
    <cellStyle name="Currency 2 3 2 4 5 2 2 2" xfId="29606"/>
    <cellStyle name="Currency 2 3 2 4 5 2 2 3" xfId="55879"/>
    <cellStyle name="Currency 2 3 2 4 5 2 3" xfId="29607"/>
    <cellStyle name="Currency 2 3 2 4 5 2 4" xfId="29608"/>
    <cellStyle name="Currency 2 3 2 4 5 3" xfId="29609"/>
    <cellStyle name="Currency 2 3 2 4 5 3 2" xfId="29610"/>
    <cellStyle name="Currency 2 3 2 4 5 3 3" xfId="55880"/>
    <cellStyle name="Currency 2 3 2 4 5 4" xfId="29611"/>
    <cellStyle name="Currency 2 3 2 4 5 5" xfId="29612"/>
    <cellStyle name="Currency 2 3 2 4 6" xfId="29613"/>
    <cellStyle name="Currency 2 3 2 4 6 2" xfId="29614"/>
    <cellStyle name="Currency 2 3 2 4 6 2 2" xfId="29615"/>
    <cellStyle name="Currency 2 3 2 4 6 2 3" xfId="55881"/>
    <cellStyle name="Currency 2 3 2 4 6 3" xfId="29616"/>
    <cellStyle name="Currency 2 3 2 4 6 4" xfId="29617"/>
    <cellStyle name="Currency 2 3 2 4 7" xfId="29618"/>
    <cellStyle name="Currency 2 3 2 4 7 2" xfId="29619"/>
    <cellStyle name="Currency 2 3 2 4 7 2 2" xfId="29620"/>
    <cellStyle name="Currency 2 3 2 4 7 2 3" xfId="55882"/>
    <cellStyle name="Currency 2 3 2 4 7 3" xfId="29621"/>
    <cellStyle name="Currency 2 3 2 4 7 4" xfId="29622"/>
    <cellStyle name="Currency 2 3 2 4 8" xfId="29623"/>
    <cellStyle name="Currency 2 3 2 4 8 2" xfId="29624"/>
    <cellStyle name="Currency 2 3 2 4 8 3" xfId="55883"/>
    <cellStyle name="Currency 2 3 2 4 9" xfId="29625"/>
    <cellStyle name="Currency 2 3 2 5" xfId="29626"/>
    <cellStyle name="Currency 2 3 2 5 10" xfId="29627"/>
    <cellStyle name="Currency 2 3 2 5 2" xfId="29628"/>
    <cellStyle name="Currency 2 3 2 5 2 2" xfId="29629"/>
    <cellStyle name="Currency 2 3 2 5 2 2 2" xfId="29630"/>
    <cellStyle name="Currency 2 3 2 5 2 2 2 2" xfId="29631"/>
    <cellStyle name="Currency 2 3 2 5 2 2 2 2 2" xfId="29632"/>
    <cellStyle name="Currency 2 3 2 5 2 2 2 2 2 2" xfId="29633"/>
    <cellStyle name="Currency 2 3 2 5 2 2 2 2 2 3" xfId="55884"/>
    <cellStyle name="Currency 2 3 2 5 2 2 2 2 3" xfId="29634"/>
    <cellStyle name="Currency 2 3 2 5 2 2 2 2 4" xfId="29635"/>
    <cellStyle name="Currency 2 3 2 5 2 2 2 3" xfId="29636"/>
    <cellStyle name="Currency 2 3 2 5 2 2 2 3 2" xfId="29637"/>
    <cellStyle name="Currency 2 3 2 5 2 2 2 3 2 2" xfId="29638"/>
    <cellStyle name="Currency 2 3 2 5 2 2 2 3 2 3" xfId="55885"/>
    <cellStyle name="Currency 2 3 2 5 2 2 2 3 3" xfId="29639"/>
    <cellStyle name="Currency 2 3 2 5 2 2 2 3 4" xfId="29640"/>
    <cellStyle name="Currency 2 3 2 5 2 2 2 4" xfId="29641"/>
    <cellStyle name="Currency 2 3 2 5 2 2 2 4 2" xfId="29642"/>
    <cellStyle name="Currency 2 3 2 5 2 2 2 4 3" xfId="55886"/>
    <cellStyle name="Currency 2 3 2 5 2 2 2 5" xfId="29643"/>
    <cellStyle name="Currency 2 3 2 5 2 2 2 6" xfId="29644"/>
    <cellStyle name="Currency 2 3 2 5 2 2 3" xfId="29645"/>
    <cellStyle name="Currency 2 3 2 5 2 2 3 2" xfId="29646"/>
    <cellStyle name="Currency 2 3 2 5 2 2 3 2 2" xfId="29647"/>
    <cellStyle name="Currency 2 3 2 5 2 2 3 2 3" xfId="55887"/>
    <cellStyle name="Currency 2 3 2 5 2 2 3 3" xfId="29648"/>
    <cellStyle name="Currency 2 3 2 5 2 2 3 4" xfId="29649"/>
    <cellStyle name="Currency 2 3 2 5 2 2 4" xfId="29650"/>
    <cellStyle name="Currency 2 3 2 5 2 2 4 2" xfId="29651"/>
    <cellStyle name="Currency 2 3 2 5 2 2 4 2 2" xfId="29652"/>
    <cellStyle name="Currency 2 3 2 5 2 2 4 2 3" xfId="55888"/>
    <cellStyle name="Currency 2 3 2 5 2 2 4 3" xfId="29653"/>
    <cellStyle name="Currency 2 3 2 5 2 2 4 4" xfId="29654"/>
    <cellStyle name="Currency 2 3 2 5 2 2 5" xfId="29655"/>
    <cellStyle name="Currency 2 3 2 5 2 2 5 2" xfId="29656"/>
    <cellStyle name="Currency 2 3 2 5 2 2 5 3" xfId="55889"/>
    <cellStyle name="Currency 2 3 2 5 2 2 6" xfId="29657"/>
    <cellStyle name="Currency 2 3 2 5 2 2 7" xfId="29658"/>
    <cellStyle name="Currency 2 3 2 5 2 3" xfId="29659"/>
    <cellStyle name="Currency 2 3 2 5 2 3 2" xfId="29660"/>
    <cellStyle name="Currency 2 3 2 5 2 3 2 2" xfId="29661"/>
    <cellStyle name="Currency 2 3 2 5 2 3 2 2 2" xfId="29662"/>
    <cellStyle name="Currency 2 3 2 5 2 3 2 2 3" xfId="55890"/>
    <cellStyle name="Currency 2 3 2 5 2 3 2 3" xfId="29663"/>
    <cellStyle name="Currency 2 3 2 5 2 3 2 4" xfId="29664"/>
    <cellStyle name="Currency 2 3 2 5 2 3 3" xfId="29665"/>
    <cellStyle name="Currency 2 3 2 5 2 3 3 2" xfId="29666"/>
    <cellStyle name="Currency 2 3 2 5 2 3 3 2 2" xfId="29667"/>
    <cellStyle name="Currency 2 3 2 5 2 3 3 2 3" xfId="55891"/>
    <cellStyle name="Currency 2 3 2 5 2 3 3 3" xfId="29668"/>
    <cellStyle name="Currency 2 3 2 5 2 3 3 4" xfId="29669"/>
    <cellStyle name="Currency 2 3 2 5 2 3 4" xfId="29670"/>
    <cellStyle name="Currency 2 3 2 5 2 3 4 2" xfId="29671"/>
    <cellStyle name="Currency 2 3 2 5 2 3 4 3" xfId="55892"/>
    <cellStyle name="Currency 2 3 2 5 2 3 5" xfId="29672"/>
    <cellStyle name="Currency 2 3 2 5 2 3 6" xfId="29673"/>
    <cellStyle name="Currency 2 3 2 5 2 4" xfId="29674"/>
    <cellStyle name="Currency 2 3 2 5 2 4 2" xfId="29675"/>
    <cellStyle name="Currency 2 3 2 5 2 4 2 2" xfId="29676"/>
    <cellStyle name="Currency 2 3 2 5 2 4 2 3" xfId="55893"/>
    <cellStyle name="Currency 2 3 2 5 2 4 3" xfId="29677"/>
    <cellStyle name="Currency 2 3 2 5 2 4 4" xfId="29678"/>
    <cellStyle name="Currency 2 3 2 5 2 5" xfId="29679"/>
    <cellStyle name="Currency 2 3 2 5 2 5 2" xfId="29680"/>
    <cellStyle name="Currency 2 3 2 5 2 5 2 2" xfId="29681"/>
    <cellStyle name="Currency 2 3 2 5 2 5 2 3" xfId="55894"/>
    <cellStyle name="Currency 2 3 2 5 2 5 3" xfId="29682"/>
    <cellStyle name="Currency 2 3 2 5 2 5 4" xfId="29683"/>
    <cellStyle name="Currency 2 3 2 5 2 6" xfId="29684"/>
    <cellStyle name="Currency 2 3 2 5 2 6 2" xfId="29685"/>
    <cellStyle name="Currency 2 3 2 5 2 6 3" xfId="55895"/>
    <cellStyle name="Currency 2 3 2 5 2 7" xfId="29686"/>
    <cellStyle name="Currency 2 3 2 5 2 8" xfId="29687"/>
    <cellStyle name="Currency 2 3 2 5 3" xfId="29688"/>
    <cellStyle name="Currency 2 3 2 5 3 2" xfId="29689"/>
    <cellStyle name="Currency 2 3 2 5 3 2 2" xfId="29690"/>
    <cellStyle name="Currency 2 3 2 5 3 2 2 2" xfId="29691"/>
    <cellStyle name="Currency 2 3 2 5 3 2 2 2 2" xfId="29692"/>
    <cellStyle name="Currency 2 3 2 5 3 2 2 2 3" xfId="55896"/>
    <cellStyle name="Currency 2 3 2 5 3 2 2 3" xfId="29693"/>
    <cellStyle name="Currency 2 3 2 5 3 2 2 4" xfId="29694"/>
    <cellStyle name="Currency 2 3 2 5 3 2 3" xfId="29695"/>
    <cellStyle name="Currency 2 3 2 5 3 2 3 2" xfId="29696"/>
    <cellStyle name="Currency 2 3 2 5 3 2 3 2 2" xfId="29697"/>
    <cellStyle name="Currency 2 3 2 5 3 2 3 2 3" xfId="55897"/>
    <cellStyle name="Currency 2 3 2 5 3 2 3 3" xfId="29698"/>
    <cellStyle name="Currency 2 3 2 5 3 2 3 4" xfId="29699"/>
    <cellStyle name="Currency 2 3 2 5 3 2 4" xfId="29700"/>
    <cellStyle name="Currency 2 3 2 5 3 2 4 2" xfId="29701"/>
    <cellStyle name="Currency 2 3 2 5 3 2 4 3" xfId="55898"/>
    <cellStyle name="Currency 2 3 2 5 3 2 5" xfId="29702"/>
    <cellStyle name="Currency 2 3 2 5 3 2 6" xfId="29703"/>
    <cellStyle name="Currency 2 3 2 5 3 3" xfId="29704"/>
    <cellStyle name="Currency 2 3 2 5 3 3 2" xfId="29705"/>
    <cellStyle name="Currency 2 3 2 5 3 3 2 2" xfId="29706"/>
    <cellStyle name="Currency 2 3 2 5 3 3 2 3" xfId="55899"/>
    <cellStyle name="Currency 2 3 2 5 3 3 3" xfId="29707"/>
    <cellStyle name="Currency 2 3 2 5 3 3 4" xfId="29708"/>
    <cellStyle name="Currency 2 3 2 5 3 4" xfId="29709"/>
    <cellStyle name="Currency 2 3 2 5 3 4 2" xfId="29710"/>
    <cellStyle name="Currency 2 3 2 5 3 4 2 2" xfId="29711"/>
    <cellStyle name="Currency 2 3 2 5 3 4 2 3" xfId="55900"/>
    <cellStyle name="Currency 2 3 2 5 3 4 3" xfId="29712"/>
    <cellStyle name="Currency 2 3 2 5 3 4 4" xfId="29713"/>
    <cellStyle name="Currency 2 3 2 5 3 5" xfId="29714"/>
    <cellStyle name="Currency 2 3 2 5 3 5 2" xfId="29715"/>
    <cellStyle name="Currency 2 3 2 5 3 5 3" xfId="55901"/>
    <cellStyle name="Currency 2 3 2 5 3 6" xfId="29716"/>
    <cellStyle name="Currency 2 3 2 5 3 7" xfId="29717"/>
    <cellStyle name="Currency 2 3 2 5 4" xfId="29718"/>
    <cellStyle name="Currency 2 3 2 5 4 2" xfId="29719"/>
    <cellStyle name="Currency 2 3 2 5 4 2 2" xfId="29720"/>
    <cellStyle name="Currency 2 3 2 5 4 2 2 2" xfId="29721"/>
    <cellStyle name="Currency 2 3 2 5 4 2 2 3" xfId="55902"/>
    <cellStyle name="Currency 2 3 2 5 4 2 3" xfId="29722"/>
    <cellStyle name="Currency 2 3 2 5 4 2 4" xfId="29723"/>
    <cellStyle name="Currency 2 3 2 5 4 3" xfId="29724"/>
    <cellStyle name="Currency 2 3 2 5 4 3 2" xfId="29725"/>
    <cellStyle name="Currency 2 3 2 5 4 3 2 2" xfId="29726"/>
    <cellStyle name="Currency 2 3 2 5 4 3 2 3" xfId="55903"/>
    <cellStyle name="Currency 2 3 2 5 4 3 3" xfId="29727"/>
    <cellStyle name="Currency 2 3 2 5 4 3 4" xfId="29728"/>
    <cellStyle name="Currency 2 3 2 5 4 4" xfId="29729"/>
    <cellStyle name="Currency 2 3 2 5 4 4 2" xfId="29730"/>
    <cellStyle name="Currency 2 3 2 5 4 4 3" xfId="55904"/>
    <cellStyle name="Currency 2 3 2 5 4 5" xfId="29731"/>
    <cellStyle name="Currency 2 3 2 5 4 6" xfId="29732"/>
    <cellStyle name="Currency 2 3 2 5 5" xfId="29733"/>
    <cellStyle name="Currency 2 3 2 5 5 2" xfId="29734"/>
    <cellStyle name="Currency 2 3 2 5 5 2 2" xfId="29735"/>
    <cellStyle name="Currency 2 3 2 5 5 2 2 2" xfId="29736"/>
    <cellStyle name="Currency 2 3 2 5 5 2 2 3" xfId="55905"/>
    <cellStyle name="Currency 2 3 2 5 5 2 3" xfId="29737"/>
    <cellStyle name="Currency 2 3 2 5 5 2 4" xfId="29738"/>
    <cellStyle name="Currency 2 3 2 5 5 3" xfId="29739"/>
    <cellStyle name="Currency 2 3 2 5 5 3 2" xfId="29740"/>
    <cellStyle name="Currency 2 3 2 5 5 3 3" xfId="55906"/>
    <cellStyle name="Currency 2 3 2 5 5 4" xfId="29741"/>
    <cellStyle name="Currency 2 3 2 5 5 5" xfId="29742"/>
    <cellStyle name="Currency 2 3 2 5 6" xfId="29743"/>
    <cellStyle name="Currency 2 3 2 5 6 2" xfId="29744"/>
    <cellStyle name="Currency 2 3 2 5 6 2 2" xfId="29745"/>
    <cellStyle name="Currency 2 3 2 5 6 2 3" xfId="55907"/>
    <cellStyle name="Currency 2 3 2 5 6 3" xfId="29746"/>
    <cellStyle name="Currency 2 3 2 5 6 4" xfId="29747"/>
    <cellStyle name="Currency 2 3 2 5 7" xfId="29748"/>
    <cellStyle name="Currency 2 3 2 5 7 2" xfId="29749"/>
    <cellStyle name="Currency 2 3 2 5 7 2 2" xfId="29750"/>
    <cellStyle name="Currency 2 3 2 5 7 2 3" xfId="55908"/>
    <cellStyle name="Currency 2 3 2 5 7 3" xfId="29751"/>
    <cellStyle name="Currency 2 3 2 5 7 4" xfId="29752"/>
    <cellStyle name="Currency 2 3 2 5 8" xfId="29753"/>
    <cellStyle name="Currency 2 3 2 5 8 2" xfId="29754"/>
    <cellStyle name="Currency 2 3 2 5 8 3" xfId="55909"/>
    <cellStyle name="Currency 2 3 2 5 9" xfId="29755"/>
    <cellStyle name="Currency 2 3 2 6" xfId="29756"/>
    <cellStyle name="Currency 2 3 2 6 10" xfId="29757"/>
    <cellStyle name="Currency 2 3 2 6 2" xfId="29758"/>
    <cellStyle name="Currency 2 3 2 6 2 2" xfId="29759"/>
    <cellStyle name="Currency 2 3 2 6 2 2 2" xfId="29760"/>
    <cellStyle name="Currency 2 3 2 6 2 2 2 2" xfId="29761"/>
    <cellStyle name="Currency 2 3 2 6 2 2 2 2 2" xfId="29762"/>
    <cellStyle name="Currency 2 3 2 6 2 2 2 2 2 2" xfId="29763"/>
    <cellStyle name="Currency 2 3 2 6 2 2 2 2 2 3" xfId="55910"/>
    <cellStyle name="Currency 2 3 2 6 2 2 2 2 3" xfId="29764"/>
    <cellStyle name="Currency 2 3 2 6 2 2 2 2 4" xfId="29765"/>
    <cellStyle name="Currency 2 3 2 6 2 2 2 3" xfId="29766"/>
    <cellStyle name="Currency 2 3 2 6 2 2 2 3 2" xfId="29767"/>
    <cellStyle name="Currency 2 3 2 6 2 2 2 3 2 2" xfId="29768"/>
    <cellStyle name="Currency 2 3 2 6 2 2 2 3 2 3" xfId="55911"/>
    <cellStyle name="Currency 2 3 2 6 2 2 2 3 3" xfId="29769"/>
    <cellStyle name="Currency 2 3 2 6 2 2 2 3 4" xfId="29770"/>
    <cellStyle name="Currency 2 3 2 6 2 2 2 4" xfId="29771"/>
    <cellStyle name="Currency 2 3 2 6 2 2 2 4 2" xfId="29772"/>
    <cellStyle name="Currency 2 3 2 6 2 2 2 4 3" xfId="55912"/>
    <cellStyle name="Currency 2 3 2 6 2 2 2 5" xfId="29773"/>
    <cellStyle name="Currency 2 3 2 6 2 2 2 6" xfId="29774"/>
    <cellStyle name="Currency 2 3 2 6 2 2 3" xfId="29775"/>
    <cellStyle name="Currency 2 3 2 6 2 2 3 2" xfId="29776"/>
    <cellStyle name="Currency 2 3 2 6 2 2 3 2 2" xfId="29777"/>
    <cellStyle name="Currency 2 3 2 6 2 2 3 2 3" xfId="55913"/>
    <cellStyle name="Currency 2 3 2 6 2 2 3 3" xfId="29778"/>
    <cellStyle name="Currency 2 3 2 6 2 2 3 4" xfId="29779"/>
    <cellStyle name="Currency 2 3 2 6 2 2 4" xfId="29780"/>
    <cellStyle name="Currency 2 3 2 6 2 2 4 2" xfId="29781"/>
    <cellStyle name="Currency 2 3 2 6 2 2 4 2 2" xfId="29782"/>
    <cellStyle name="Currency 2 3 2 6 2 2 4 2 3" xfId="55914"/>
    <cellStyle name="Currency 2 3 2 6 2 2 4 3" xfId="29783"/>
    <cellStyle name="Currency 2 3 2 6 2 2 4 4" xfId="29784"/>
    <cellStyle name="Currency 2 3 2 6 2 2 5" xfId="29785"/>
    <cellStyle name="Currency 2 3 2 6 2 2 5 2" xfId="29786"/>
    <cellStyle name="Currency 2 3 2 6 2 2 5 3" xfId="55915"/>
    <cellStyle name="Currency 2 3 2 6 2 2 6" xfId="29787"/>
    <cellStyle name="Currency 2 3 2 6 2 2 7" xfId="29788"/>
    <cellStyle name="Currency 2 3 2 6 2 3" xfId="29789"/>
    <cellStyle name="Currency 2 3 2 6 2 3 2" xfId="29790"/>
    <cellStyle name="Currency 2 3 2 6 2 3 2 2" xfId="29791"/>
    <cellStyle name="Currency 2 3 2 6 2 3 2 2 2" xfId="29792"/>
    <cellStyle name="Currency 2 3 2 6 2 3 2 2 3" xfId="55916"/>
    <cellStyle name="Currency 2 3 2 6 2 3 2 3" xfId="29793"/>
    <cellStyle name="Currency 2 3 2 6 2 3 2 4" xfId="29794"/>
    <cellStyle name="Currency 2 3 2 6 2 3 3" xfId="29795"/>
    <cellStyle name="Currency 2 3 2 6 2 3 3 2" xfId="29796"/>
    <cellStyle name="Currency 2 3 2 6 2 3 3 2 2" xfId="29797"/>
    <cellStyle name="Currency 2 3 2 6 2 3 3 2 3" xfId="55917"/>
    <cellStyle name="Currency 2 3 2 6 2 3 3 3" xfId="29798"/>
    <cellStyle name="Currency 2 3 2 6 2 3 3 4" xfId="29799"/>
    <cellStyle name="Currency 2 3 2 6 2 3 4" xfId="29800"/>
    <cellStyle name="Currency 2 3 2 6 2 3 4 2" xfId="29801"/>
    <cellStyle name="Currency 2 3 2 6 2 3 4 3" xfId="55918"/>
    <cellStyle name="Currency 2 3 2 6 2 3 5" xfId="29802"/>
    <cellStyle name="Currency 2 3 2 6 2 3 6" xfId="29803"/>
    <cellStyle name="Currency 2 3 2 6 2 4" xfId="29804"/>
    <cellStyle name="Currency 2 3 2 6 2 4 2" xfId="29805"/>
    <cellStyle name="Currency 2 3 2 6 2 4 2 2" xfId="29806"/>
    <cellStyle name="Currency 2 3 2 6 2 4 2 3" xfId="55919"/>
    <cellStyle name="Currency 2 3 2 6 2 4 3" xfId="29807"/>
    <cellStyle name="Currency 2 3 2 6 2 4 4" xfId="29808"/>
    <cellStyle name="Currency 2 3 2 6 2 5" xfId="29809"/>
    <cellStyle name="Currency 2 3 2 6 2 5 2" xfId="29810"/>
    <cellStyle name="Currency 2 3 2 6 2 5 2 2" xfId="29811"/>
    <cellStyle name="Currency 2 3 2 6 2 5 2 3" xfId="55920"/>
    <cellStyle name="Currency 2 3 2 6 2 5 3" xfId="29812"/>
    <cellStyle name="Currency 2 3 2 6 2 5 4" xfId="29813"/>
    <cellStyle name="Currency 2 3 2 6 2 6" xfId="29814"/>
    <cellStyle name="Currency 2 3 2 6 2 6 2" xfId="29815"/>
    <cellStyle name="Currency 2 3 2 6 2 6 3" xfId="55921"/>
    <cellStyle name="Currency 2 3 2 6 2 7" xfId="29816"/>
    <cellStyle name="Currency 2 3 2 6 2 8" xfId="29817"/>
    <cellStyle name="Currency 2 3 2 6 3" xfId="29818"/>
    <cellStyle name="Currency 2 3 2 6 3 2" xfId="29819"/>
    <cellStyle name="Currency 2 3 2 6 3 2 2" xfId="29820"/>
    <cellStyle name="Currency 2 3 2 6 3 2 2 2" xfId="29821"/>
    <cellStyle name="Currency 2 3 2 6 3 2 2 2 2" xfId="29822"/>
    <cellStyle name="Currency 2 3 2 6 3 2 2 2 3" xfId="55922"/>
    <cellStyle name="Currency 2 3 2 6 3 2 2 3" xfId="29823"/>
    <cellStyle name="Currency 2 3 2 6 3 2 2 4" xfId="29824"/>
    <cellStyle name="Currency 2 3 2 6 3 2 3" xfId="29825"/>
    <cellStyle name="Currency 2 3 2 6 3 2 3 2" xfId="29826"/>
    <cellStyle name="Currency 2 3 2 6 3 2 3 2 2" xfId="29827"/>
    <cellStyle name="Currency 2 3 2 6 3 2 3 2 3" xfId="55923"/>
    <cellStyle name="Currency 2 3 2 6 3 2 3 3" xfId="29828"/>
    <cellStyle name="Currency 2 3 2 6 3 2 3 4" xfId="29829"/>
    <cellStyle name="Currency 2 3 2 6 3 2 4" xfId="29830"/>
    <cellStyle name="Currency 2 3 2 6 3 2 4 2" xfId="29831"/>
    <cellStyle name="Currency 2 3 2 6 3 2 4 3" xfId="55924"/>
    <cellStyle name="Currency 2 3 2 6 3 2 5" xfId="29832"/>
    <cellStyle name="Currency 2 3 2 6 3 2 6" xfId="29833"/>
    <cellStyle name="Currency 2 3 2 6 3 3" xfId="29834"/>
    <cellStyle name="Currency 2 3 2 6 3 3 2" xfId="29835"/>
    <cellStyle name="Currency 2 3 2 6 3 3 2 2" xfId="29836"/>
    <cellStyle name="Currency 2 3 2 6 3 3 2 3" xfId="55925"/>
    <cellStyle name="Currency 2 3 2 6 3 3 3" xfId="29837"/>
    <cellStyle name="Currency 2 3 2 6 3 3 4" xfId="29838"/>
    <cellStyle name="Currency 2 3 2 6 3 4" xfId="29839"/>
    <cellStyle name="Currency 2 3 2 6 3 4 2" xfId="29840"/>
    <cellStyle name="Currency 2 3 2 6 3 4 2 2" xfId="29841"/>
    <cellStyle name="Currency 2 3 2 6 3 4 2 3" xfId="55926"/>
    <cellStyle name="Currency 2 3 2 6 3 4 3" xfId="29842"/>
    <cellStyle name="Currency 2 3 2 6 3 4 4" xfId="29843"/>
    <cellStyle name="Currency 2 3 2 6 3 5" xfId="29844"/>
    <cellStyle name="Currency 2 3 2 6 3 5 2" xfId="29845"/>
    <cellStyle name="Currency 2 3 2 6 3 5 3" xfId="55927"/>
    <cellStyle name="Currency 2 3 2 6 3 6" xfId="29846"/>
    <cellStyle name="Currency 2 3 2 6 3 7" xfId="29847"/>
    <cellStyle name="Currency 2 3 2 6 4" xfId="29848"/>
    <cellStyle name="Currency 2 3 2 6 4 2" xfId="29849"/>
    <cellStyle name="Currency 2 3 2 6 4 2 2" xfId="29850"/>
    <cellStyle name="Currency 2 3 2 6 4 2 2 2" xfId="29851"/>
    <cellStyle name="Currency 2 3 2 6 4 2 2 3" xfId="55928"/>
    <cellStyle name="Currency 2 3 2 6 4 2 3" xfId="29852"/>
    <cellStyle name="Currency 2 3 2 6 4 2 4" xfId="29853"/>
    <cellStyle name="Currency 2 3 2 6 4 3" xfId="29854"/>
    <cellStyle name="Currency 2 3 2 6 4 3 2" xfId="29855"/>
    <cellStyle name="Currency 2 3 2 6 4 3 2 2" xfId="29856"/>
    <cellStyle name="Currency 2 3 2 6 4 3 2 3" xfId="55929"/>
    <cellStyle name="Currency 2 3 2 6 4 3 3" xfId="29857"/>
    <cellStyle name="Currency 2 3 2 6 4 3 4" xfId="29858"/>
    <cellStyle name="Currency 2 3 2 6 4 4" xfId="29859"/>
    <cellStyle name="Currency 2 3 2 6 4 4 2" xfId="29860"/>
    <cellStyle name="Currency 2 3 2 6 4 4 3" xfId="55930"/>
    <cellStyle name="Currency 2 3 2 6 4 5" xfId="29861"/>
    <cellStyle name="Currency 2 3 2 6 4 6" xfId="29862"/>
    <cellStyle name="Currency 2 3 2 6 5" xfId="29863"/>
    <cellStyle name="Currency 2 3 2 6 5 2" xfId="29864"/>
    <cellStyle name="Currency 2 3 2 6 5 2 2" xfId="29865"/>
    <cellStyle name="Currency 2 3 2 6 5 2 2 2" xfId="29866"/>
    <cellStyle name="Currency 2 3 2 6 5 2 2 3" xfId="55931"/>
    <cellStyle name="Currency 2 3 2 6 5 2 3" xfId="29867"/>
    <cellStyle name="Currency 2 3 2 6 5 2 4" xfId="29868"/>
    <cellStyle name="Currency 2 3 2 6 5 3" xfId="29869"/>
    <cellStyle name="Currency 2 3 2 6 5 3 2" xfId="29870"/>
    <cellStyle name="Currency 2 3 2 6 5 3 3" xfId="55932"/>
    <cellStyle name="Currency 2 3 2 6 5 4" xfId="29871"/>
    <cellStyle name="Currency 2 3 2 6 5 5" xfId="29872"/>
    <cellStyle name="Currency 2 3 2 6 6" xfId="29873"/>
    <cellStyle name="Currency 2 3 2 6 6 2" xfId="29874"/>
    <cellStyle name="Currency 2 3 2 6 6 2 2" xfId="29875"/>
    <cellStyle name="Currency 2 3 2 6 6 2 3" xfId="55933"/>
    <cellStyle name="Currency 2 3 2 6 6 3" xfId="29876"/>
    <cellStyle name="Currency 2 3 2 6 6 4" xfId="29877"/>
    <cellStyle name="Currency 2 3 2 6 7" xfId="29878"/>
    <cellStyle name="Currency 2 3 2 6 7 2" xfId="29879"/>
    <cellStyle name="Currency 2 3 2 6 7 2 2" xfId="29880"/>
    <cellStyle name="Currency 2 3 2 6 7 2 3" xfId="55934"/>
    <cellStyle name="Currency 2 3 2 6 7 3" xfId="29881"/>
    <cellStyle name="Currency 2 3 2 6 7 4" xfId="29882"/>
    <cellStyle name="Currency 2 3 2 6 8" xfId="29883"/>
    <cellStyle name="Currency 2 3 2 6 8 2" xfId="29884"/>
    <cellStyle name="Currency 2 3 2 6 8 3" xfId="55935"/>
    <cellStyle name="Currency 2 3 2 6 9" xfId="29885"/>
    <cellStyle name="Currency 2 3 2 7" xfId="29886"/>
    <cellStyle name="Currency 2 3 2 7 2" xfId="29887"/>
    <cellStyle name="Currency 2 3 2 7 2 2" xfId="29888"/>
    <cellStyle name="Currency 2 3 2 7 2 2 2" xfId="29889"/>
    <cellStyle name="Currency 2 3 2 7 2 2 2 2" xfId="29890"/>
    <cellStyle name="Currency 2 3 2 7 2 2 2 2 2" xfId="29891"/>
    <cellStyle name="Currency 2 3 2 7 2 2 2 2 3" xfId="55936"/>
    <cellStyle name="Currency 2 3 2 7 2 2 2 3" xfId="29892"/>
    <cellStyle name="Currency 2 3 2 7 2 2 2 4" xfId="29893"/>
    <cellStyle name="Currency 2 3 2 7 2 2 3" xfId="29894"/>
    <cellStyle name="Currency 2 3 2 7 2 2 3 2" xfId="29895"/>
    <cellStyle name="Currency 2 3 2 7 2 2 3 2 2" xfId="29896"/>
    <cellStyle name="Currency 2 3 2 7 2 2 3 2 3" xfId="55937"/>
    <cellStyle name="Currency 2 3 2 7 2 2 3 3" xfId="29897"/>
    <cellStyle name="Currency 2 3 2 7 2 2 3 4" xfId="29898"/>
    <cellStyle name="Currency 2 3 2 7 2 2 4" xfId="29899"/>
    <cellStyle name="Currency 2 3 2 7 2 2 4 2" xfId="29900"/>
    <cellStyle name="Currency 2 3 2 7 2 2 4 3" xfId="55938"/>
    <cellStyle name="Currency 2 3 2 7 2 2 5" xfId="29901"/>
    <cellStyle name="Currency 2 3 2 7 2 2 6" xfId="29902"/>
    <cellStyle name="Currency 2 3 2 7 2 3" xfId="29903"/>
    <cellStyle name="Currency 2 3 2 7 2 3 2" xfId="29904"/>
    <cellStyle name="Currency 2 3 2 7 2 3 2 2" xfId="29905"/>
    <cellStyle name="Currency 2 3 2 7 2 3 2 3" xfId="55939"/>
    <cellStyle name="Currency 2 3 2 7 2 3 3" xfId="29906"/>
    <cellStyle name="Currency 2 3 2 7 2 3 4" xfId="29907"/>
    <cellStyle name="Currency 2 3 2 7 2 4" xfId="29908"/>
    <cellStyle name="Currency 2 3 2 7 2 4 2" xfId="29909"/>
    <cellStyle name="Currency 2 3 2 7 2 4 2 2" xfId="29910"/>
    <cellStyle name="Currency 2 3 2 7 2 4 2 3" xfId="55940"/>
    <cellStyle name="Currency 2 3 2 7 2 4 3" xfId="29911"/>
    <cellStyle name="Currency 2 3 2 7 2 4 4" xfId="29912"/>
    <cellStyle name="Currency 2 3 2 7 2 5" xfId="29913"/>
    <cellStyle name="Currency 2 3 2 7 2 5 2" xfId="29914"/>
    <cellStyle name="Currency 2 3 2 7 2 5 3" xfId="55941"/>
    <cellStyle name="Currency 2 3 2 7 2 6" xfId="29915"/>
    <cellStyle name="Currency 2 3 2 7 2 7" xfId="29916"/>
    <cellStyle name="Currency 2 3 2 7 3" xfId="29917"/>
    <cellStyle name="Currency 2 3 2 7 3 2" xfId="29918"/>
    <cellStyle name="Currency 2 3 2 7 3 2 2" xfId="29919"/>
    <cellStyle name="Currency 2 3 2 7 3 2 2 2" xfId="29920"/>
    <cellStyle name="Currency 2 3 2 7 3 2 2 3" xfId="55942"/>
    <cellStyle name="Currency 2 3 2 7 3 2 3" xfId="29921"/>
    <cellStyle name="Currency 2 3 2 7 3 2 4" xfId="29922"/>
    <cellStyle name="Currency 2 3 2 7 3 3" xfId="29923"/>
    <cellStyle name="Currency 2 3 2 7 3 3 2" xfId="29924"/>
    <cellStyle name="Currency 2 3 2 7 3 3 2 2" xfId="29925"/>
    <cellStyle name="Currency 2 3 2 7 3 3 2 3" xfId="55943"/>
    <cellStyle name="Currency 2 3 2 7 3 3 3" xfId="29926"/>
    <cellStyle name="Currency 2 3 2 7 3 3 4" xfId="29927"/>
    <cellStyle name="Currency 2 3 2 7 3 4" xfId="29928"/>
    <cellStyle name="Currency 2 3 2 7 3 4 2" xfId="29929"/>
    <cellStyle name="Currency 2 3 2 7 3 4 3" xfId="55944"/>
    <cellStyle name="Currency 2 3 2 7 3 5" xfId="29930"/>
    <cellStyle name="Currency 2 3 2 7 3 6" xfId="29931"/>
    <cellStyle name="Currency 2 3 2 7 4" xfId="29932"/>
    <cellStyle name="Currency 2 3 2 7 4 2" xfId="29933"/>
    <cellStyle name="Currency 2 3 2 7 4 2 2" xfId="29934"/>
    <cellStyle name="Currency 2 3 2 7 4 2 3" xfId="55945"/>
    <cellStyle name="Currency 2 3 2 7 4 3" xfId="29935"/>
    <cellStyle name="Currency 2 3 2 7 4 4" xfId="29936"/>
    <cellStyle name="Currency 2 3 2 7 5" xfId="29937"/>
    <cellStyle name="Currency 2 3 2 7 5 2" xfId="29938"/>
    <cellStyle name="Currency 2 3 2 7 5 2 2" xfId="29939"/>
    <cellStyle name="Currency 2 3 2 7 5 2 3" xfId="55946"/>
    <cellStyle name="Currency 2 3 2 7 5 3" xfId="29940"/>
    <cellStyle name="Currency 2 3 2 7 5 4" xfId="29941"/>
    <cellStyle name="Currency 2 3 2 7 6" xfId="29942"/>
    <cellStyle name="Currency 2 3 2 7 6 2" xfId="29943"/>
    <cellStyle name="Currency 2 3 2 7 6 3" xfId="55947"/>
    <cellStyle name="Currency 2 3 2 7 7" xfId="29944"/>
    <cellStyle name="Currency 2 3 2 7 8" xfId="29945"/>
    <cellStyle name="Currency 2 3 2 8" xfId="29946"/>
    <cellStyle name="Currency 2 3 2 8 2" xfId="29947"/>
    <cellStyle name="Currency 2 3 2 8 2 2" xfId="29948"/>
    <cellStyle name="Currency 2 3 2 8 2 2 2" xfId="29949"/>
    <cellStyle name="Currency 2 3 2 8 2 2 2 2" xfId="29950"/>
    <cellStyle name="Currency 2 3 2 8 2 2 2 3" xfId="55948"/>
    <cellStyle name="Currency 2 3 2 8 2 2 3" xfId="29951"/>
    <cellStyle name="Currency 2 3 2 8 2 2 4" xfId="29952"/>
    <cellStyle name="Currency 2 3 2 8 2 3" xfId="29953"/>
    <cellStyle name="Currency 2 3 2 8 2 3 2" xfId="29954"/>
    <cellStyle name="Currency 2 3 2 8 2 3 2 2" xfId="29955"/>
    <cellStyle name="Currency 2 3 2 8 2 3 2 3" xfId="55949"/>
    <cellStyle name="Currency 2 3 2 8 2 3 3" xfId="29956"/>
    <cellStyle name="Currency 2 3 2 8 2 3 4" xfId="29957"/>
    <cellStyle name="Currency 2 3 2 8 2 4" xfId="29958"/>
    <cellStyle name="Currency 2 3 2 8 2 4 2" xfId="29959"/>
    <cellStyle name="Currency 2 3 2 8 2 4 3" xfId="55950"/>
    <cellStyle name="Currency 2 3 2 8 2 5" xfId="29960"/>
    <cellStyle name="Currency 2 3 2 8 2 6" xfId="29961"/>
    <cellStyle name="Currency 2 3 2 8 3" xfId="29962"/>
    <cellStyle name="Currency 2 3 2 8 3 2" xfId="29963"/>
    <cellStyle name="Currency 2 3 2 8 3 2 2" xfId="29964"/>
    <cellStyle name="Currency 2 3 2 8 3 2 3" xfId="55951"/>
    <cellStyle name="Currency 2 3 2 8 3 3" xfId="29965"/>
    <cellStyle name="Currency 2 3 2 8 3 4" xfId="29966"/>
    <cellStyle name="Currency 2 3 2 8 4" xfId="29967"/>
    <cellStyle name="Currency 2 3 2 8 4 2" xfId="29968"/>
    <cellStyle name="Currency 2 3 2 8 4 2 2" xfId="29969"/>
    <cellStyle name="Currency 2 3 2 8 4 2 3" xfId="55952"/>
    <cellStyle name="Currency 2 3 2 8 4 3" xfId="29970"/>
    <cellStyle name="Currency 2 3 2 8 4 4" xfId="29971"/>
    <cellStyle name="Currency 2 3 2 8 5" xfId="29972"/>
    <cellStyle name="Currency 2 3 2 8 5 2" xfId="29973"/>
    <cellStyle name="Currency 2 3 2 8 5 3" xfId="55953"/>
    <cellStyle name="Currency 2 3 2 8 6" xfId="29974"/>
    <cellStyle name="Currency 2 3 2 8 7" xfId="29975"/>
    <cellStyle name="Currency 2 3 2 9" xfId="29976"/>
    <cellStyle name="Currency 2 3 2 9 2" xfId="29977"/>
    <cellStyle name="Currency 2 3 2 9 2 2" xfId="29978"/>
    <cellStyle name="Currency 2 3 2 9 2 2 2" xfId="29979"/>
    <cellStyle name="Currency 2 3 2 9 2 2 3" xfId="55954"/>
    <cellStyle name="Currency 2 3 2 9 2 3" xfId="29980"/>
    <cellStyle name="Currency 2 3 2 9 2 4" xfId="29981"/>
    <cellStyle name="Currency 2 3 2 9 3" xfId="29982"/>
    <cellStyle name="Currency 2 3 2 9 3 2" xfId="29983"/>
    <cellStyle name="Currency 2 3 2 9 3 2 2" xfId="29984"/>
    <cellStyle name="Currency 2 3 2 9 3 2 3" xfId="55955"/>
    <cellStyle name="Currency 2 3 2 9 3 3" xfId="29985"/>
    <cellStyle name="Currency 2 3 2 9 3 4" xfId="29986"/>
    <cellStyle name="Currency 2 3 2 9 4" xfId="29987"/>
    <cellStyle name="Currency 2 3 2 9 4 2" xfId="29988"/>
    <cellStyle name="Currency 2 3 2 9 4 3" xfId="55956"/>
    <cellStyle name="Currency 2 3 2 9 5" xfId="29989"/>
    <cellStyle name="Currency 2 3 2 9 6" xfId="29990"/>
    <cellStyle name="Currency 2 3 3" xfId="29991"/>
    <cellStyle name="Currency 2 3 3 10" xfId="29992"/>
    <cellStyle name="Currency 2 3 3 11" xfId="29993"/>
    <cellStyle name="Currency 2 3 3 2" xfId="29994"/>
    <cellStyle name="Currency 2 3 3 2 10" xfId="29995"/>
    <cellStyle name="Currency 2 3 3 2 2" xfId="29996"/>
    <cellStyle name="Currency 2 3 3 2 2 2" xfId="29997"/>
    <cellStyle name="Currency 2 3 3 2 2 2 2" xfId="29998"/>
    <cellStyle name="Currency 2 3 3 2 2 2 2 2" xfId="29999"/>
    <cellStyle name="Currency 2 3 3 2 2 2 2 2 2" xfId="30000"/>
    <cellStyle name="Currency 2 3 3 2 2 2 2 2 2 2" xfId="30001"/>
    <cellStyle name="Currency 2 3 3 2 2 2 2 2 2 3" xfId="55957"/>
    <cellStyle name="Currency 2 3 3 2 2 2 2 2 3" xfId="30002"/>
    <cellStyle name="Currency 2 3 3 2 2 2 2 2 4" xfId="30003"/>
    <cellStyle name="Currency 2 3 3 2 2 2 2 3" xfId="30004"/>
    <cellStyle name="Currency 2 3 3 2 2 2 2 3 2" xfId="30005"/>
    <cellStyle name="Currency 2 3 3 2 2 2 2 3 2 2" xfId="30006"/>
    <cellStyle name="Currency 2 3 3 2 2 2 2 3 2 3" xfId="55958"/>
    <cellStyle name="Currency 2 3 3 2 2 2 2 3 3" xfId="30007"/>
    <cellStyle name="Currency 2 3 3 2 2 2 2 3 4" xfId="30008"/>
    <cellStyle name="Currency 2 3 3 2 2 2 2 4" xfId="30009"/>
    <cellStyle name="Currency 2 3 3 2 2 2 2 4 2" xfId="30010"/>
    <cellStyle name="Currency 2 3 3 2 2 2 2 4 3" xfId="55959"/>
    <cellStyle name="Currency 2 3 3 2 2 2 2 5" xfId="30011"/>
    <cellStyle name="Currency 2 3 3 2 2 2 2 6" xfId="30012"/>
    <cellStyle name="Currency 2 3 3 2 2 2 3" xfId="30013"/>
    <cellStyle name="Currency 2 3 3 2 2 2 3 2" xfId="30014"/>
    <cellStyle name="Currency 2 3 3 2 2 2 3 2 2" xfId="30015"/>
    <cellStyle name="Currency 2 3 3 2 2 2 3 2 3" xfId="55960"/>
    <cellStyle name="Currency 2 3 3 2 2 2 3 3" xfId="30016"/>
    <cellStyle name="Currency 2 3 3 2 2 2 3 4" xfId="30017"/>
    <cellStyle name="Currency 2 3 3 2 2 2 4" xfId="30018"/>
    <cellStyle name="Currency 2 3 3 2 2 2 4 2" xfId="30019"/>
    <cellStyle name="Currency 2 3 3 2 2 2 4 2 2" xfId="30020"/>
    <cellStyle name="Currency 2 3 3 2 2 2 4 2 3" xfId="55961"/>
    <cellStyle name="Currency 2 3 3 2 2 2 4 3" xfId="30021"/>
    <cellStyle name="Currency 2 3 3 2 2 2 4 4" xfId="30022"/>
    <cellStyle name="Currency 2 3 3 2 2 2 5" xfId="30023"/>
    <cellStyle name="Currency 2 3 3 2 2 2 5 2" xfId="30024"/>
    <cellStyle name="Currency 2 3 3 2 2 2 5 3" xfId="55962"/>
    <cellStyle name="Currency 2 3 3 2 2 2 6" xfId="30025"/>
    <cellStyle name="Currency 2 3 3 2 2 2 7" xfId="30026"/>
    <cellStyle name="Currency 2 3 3 2 2 3" xfId="30027"/>
    <cellStyle name="Currency 2 3 3 2 2 3 2" xfId="30028"/>
    <cellStyle name="Currency 2 3 3 2 2 3 2 2" xfId="30029"/>
    <cellStyle name="Currency 2 3 3 2 2 3 2 2 2" xfId="30030"/>
    <cellStyle name="Currency 2 3 3 2 2 3 2 2 3" xfId="55963"/>
    <cellStyle name="Currency 2 3 3 2 2 3 2 3" xfId="30031"/>
    <cellStyle name="Currency 2 3 3 2 2 3 2 4" xfId="30032"/>
    <cellStyle name="Currency 2 3 3 2 2 3 3" xfId="30033"/>
    <cellStyle name="Currency 2 3 3 2 2 3 3 2" xfId="30034"/>
    <cellStyle name="Currency 2 3 3 2 2 3 3 2 2" xfId="30035"/>
    <cellStyle name="Currency 2 3 3 2 2 3 3 2 3" xfId="55964"/>
    <cellStyle name="Currency 2 3 3 2 2 3 3 3" xfId="30036"/>
    <cellStyle name="Currency 2 3 3 2 2 3 3 4" xfId="30037"/>
    <cellStyle name="Currency 2 3 3 2 2 3 4" xfId="30038"/>
    <cellStyle name="Currency 2 3 3 2 2 3 4 2" xfId="30039"/>
    <cellStyle name="Currency 2 3 3 2 2 3 4 3" xfId="55965"/>
    <cellStyle name="Currency 2 3 3 2 2 3 5" xfId="30040"/>
    <cellStyle name="Currency 2 3 3 2 2 3 6" xfId="30041"/>
    <cellStyle name="Currency 2 3 3 2 2 4" xfId="30042"/>
    <cellStyle name="Currency 2 3 3 2 2 4 2" xfId="30043"/>
    <cellStyle name="Currency 2 3 3 2 2 4 2 2" xfId="30044"/>
    <cellStyle name="Currency 2 3 3 2 2 4 2 3" xfId="55966"/>
    <cellStyle name="Currency 2 3 3 2 2 4 3" xfId="30045"/>
    <cellStyle name="Currency 2 3 3 2 2 4 4" xfId="30046"/>
    <cellStyle name="Currency 2 3 3 2 2 5" xfId="30047"/>
    <cellStyle name="Currency 2 3 3 2 2 5 2" xfId="30048"/>
    <cellStyle name="Currency 2 3 3 2 2 5 2 2" xfId="30049"/>
    <cellStyle name="Currency 2 3 3 2 2 5 2 3" xfId="55967"/>
    <cellStyle name="Currency 2 3 3 2 2 5 3" xfId="30050"/>
    <cellStyle name="Currency 2 3 3 2 2 5 4" xfId="30051"/>
    <cellStyle name="Currency 2 3 3 2 2 6" xfId="30052"/>
    <cellStyle name="Currency 2 3 3 2 2 6 2" xfId="30053"/>
    <cellStyle name="Currency 2 3 3 2 2 6 3" xfId="55968"/>
    <cellStyle name="Currency 2 3 3 2 2 7" xfId="30054"/>
    <cellStyle name="Currency 2 3 3 2 2 8" xfId="30055"/>
    <cellStyle name="Currency 2 3 3 2 3" xfId="30056"/>
    <cellStyle name="Currency 2 3 3 2 3 2" xfId="30057"/>
    <cellStyle name="Currency 2 3 3 2 3 2 2" xfId="30058"/>
    <cellStyle name="Currency 2 3 3 2 3 2 2 2" xfId="30059"/>
    <cellStyle name="Currency 2 3 3 2 3 2 2 2 2" xfId="30060"/>
    <cellStyle name="Currency 2 3 3 2 3 2 2 2 3" xfId="55969"/>
    <cellStyle name="Currency 2 3 3 2 3 2 2 3" xfId="30061"/>
    <cellStyle name="Currency 2 3 3 2 3 2 2 4" xfId="30062"/>
    <cellStyle name="Currency 2 3 3 2 3 2 3" xfId="30063"/>
    <cellStyle name="Currency 2 3 3 2 3 2 3 2" xfId="30064"/>
    <cellStyle name="Currency 2 3 3 2 3 2 3 2 2" xfId="30065"/>
    <cellStyle name="Currency 2 3 3 2 3 2 3 2 3" xfId="55970"/>
    <cellStyle name="Currency 2 3 3 2 3 2 3 3" xfId="30066"/>
    <cellStyle name="Currency 2 3 3 2 3 2 3 4" xfId="30067"/>
    <cellStyle name="Currency 2 3 3 2 3 2 4" xfId="30068"/>
    <cellStyle name="Currency 2 3 3 2 3 2 4 2" xfId="30069"/>
    <cellStyle name="Currency 2 3 3 2 3 2 4 3" xfId="55971"/>
    <cellStyle name="Currency 2 3 3 2 3 2 5" xfId="30070"/>
    <cellStyle name="Currency 2 3 3 2 3 2 6" xfId="30071"/>
    <cellStyle name="Currency 2 3 3 2 3 3" xfId="30072"/>
    <cellStyle name="Currency 2 3 3 2 3 3 2" xfId="30073"/>
    <cellStyle name="Currency 2 3 3 2 3 3 2 2" xfId="30074"/>
    <cellStyle name="Currency 2 3 3 2 3 3 2 3" xfId="55972"/>
    <cellStyle name="Currency 2 3 3 2 3 3 3" xfId="30075"/>
    <cellStyle name="Currency 2 3 3 2 3 3 4" xfId="30076"/>
    <cellStyle name="Currency 2 3 3 2 3 4" xfId="30077"/>
    <cellStyle name="Currency 2 3 3 2 3 4 2" xfId="30078"/>
    <cellStyle name="Currency 2 3 3 2 3 4 2 2" xfId="30079"/>
    <cellStyle name="Currency 2 3 3 2 3 4 2 3" xfId="55973"/>
    <cellStyle name="Currency 2 3 3 2 3 4 3" xfId="30080"/>
    <cellStyle name="Currency 2 3 3 2 3 4 4" xfId="30081"/>
    <cellStyle name="Currency 2 3 3 2 3 5" xfId="30082"/>
    <cellStyle name="Currency 2 3 3 2 3 5 2" xfId="30083"/>
    <cellStyle name="Currency 2 3 3 2 3 5 3" xfId="55974"/>
    <cellStyle name="Currency 2 3 3 2 3 6" xfId="30084"/>
    <cellStyle name="Currency 2 3 3 2 3 7" xfId="30085"/>
    <cellStyle name="Currency 2 3 3 2 4" xfId="30086"/>
    <cellStyle name="Currency 2 3 3 2 4 2" xfId="30087"/>
    <cellStyle name="Currency 2 3 3 2 4 2 2" xfId="30088"/>
    <cellStyle name="Currency 2 3 3 2 4 2 2 2" xfId="30089"/>
    <cellStyle name="Currency 2 3 3 2 4 2 2 3" xfId="55975"/>
    <cellStyle name="Currency 2 3 3 2 4 2 3" xfId="30090"/>
    <cellStyle name="Currency 2 3 3 2 4 2 4" xfId="30091"/>
    <cellStyle name="Currency 2 3 3 2 4 3" xfId="30092"/>
    <cellStyle name="Currency 2 3 3 2 4 3 2" xfId="30093"/>
    <cellStyle name="Currency 2 3 3 2 4 3 2 2" xfId="30094"/>
    <cellStyle name="Currency 2 3 3 2 4 3 2 3" xfId="55976"/>
    <cellStyle name="Currency 2 3 3 2 4 3 3" xfId="30095"/>
    <cellStyle name="Currency 2 3 3 2 4 3 4" xfId="30096"/>
    <cellStyle name="Currency 2 3 3 2 4 4" xfId="30097"/>
    <cellStyle name="Currency 2 3 3 2 4 4 2" xfId="30098"/>
    <cellStyle name="Currency 2 3 3 2 4 4 3" xfId="55977"/>
    <cellStyle name="Currency 2 3 3 2 4 5" xfId="30099"/>
    <cellStyle name="Currency 2 3 3 2 4 6" xfId="30100"/>
    <cellStyle name="Currency 2 3 3 2 5" xfId="30101"/>
    <cellStyle name="Currency 2 3 3 2 5 2" xfId="30102"/>
    <cellStyle name="Currency 2 3 3 2 5 2 2" xfId="30103"/>
    <cellStyle name="Currency 2 3 3 2 5 2 2 2" xfId="30104"/>
    <cellStyle name="Currency 2 3 3 2 5 2 2 3" xfId="55978"/>
    <cellStyle name="Currency 2 3 3 2 5 2 3" xfId="30105"/>
    <cellStyle name="Currency 2 3 3 2 5 2 4" xfId="30106"/>
    <cellStyle name="Currency 2 3 3 2 5 3" xfId="30107"/>
    <cellStyle name="Currency 2 3 3 2 5 3 2" xfId="30108"/>
    <cellStyle name="Currency 2 3 3 2 5 3 3" xfId="55979"/>
    <cellStyle name="Currency 2 3 3 2 5 4" xfId="30109"/>
    <cellStyle name="Currency 2 3 3 2 5 5" xfId="30110"/>
    <cellStyle name="Currency 2 3 3 2 6" xfId="30111"/>
    <cellStyle name="Currency 2 3 3 2 6 2" xfId="30112"/>
    <cellStyle name="Currency 2 3 3 2 6 2 2" xfId="30113"/>
    <cellStyle name="Currency 2 3 3 2 6 2 3" xfId="55980"/>
    <cellStyle name="Currency 2 3 3 2 6 3" xfId="30114"/>
    <cellStyle name="Currency 2 3 3 2 6 4" xfId="30115"/>
    <cellStyle name="Currency 2 3 3 2 7" xfId="30116"/>
    <cellStyle name="Currency 2 3 3 2 7 2" xfId="30117"/>
    <cellStyle name="Currency 2 3 3 2 7 2 2" xfId="30118"/>
    <cellStyle name="Currency 2 3 3 2 7 2 3" xfId="55981"/>
    <cellStyle name="Currency 2 3 3 2 7 3" xfId="30119"/>
    <cellStyle name="Currency 2 3 3 2 7 4" xfId="30120"/>
    <cellStyle name="Currency 2 3 3 2 8" xfId="30121"/>
    <cellStyle name="Currency 2 3 3 2 8 2" xfId="30122"/>
    <cellStyle name="Currency 2 3 3 2 8 3" xfId="55982"/>
    <cellStyle name="Currency 2 3 3 2 9" xfId="30123"/>
    <cellStyle name="Currency 2 3 3 3" xfId="30124"/>
    <cellStyle name="Currency 2 3 3 3 2" xfId="30125"/>
    <cellStyle name="Currency 2 3 3 3 2 2" xfId="30126"/>
    <cellStyle name="Currency 2 3 3 3 2 2 2" xfId="30127"/>
    <cellStyle name="Currency 2 3 3 3 2 2 2 2" xfId="30128"/>
    <cellStyle name="Currency 2 3 3 3 2 2 2 2 2" xfId="30129"/>
    <cellStyle name="Currency 2 3 3 3 2 2 2 2 3" xfId="55983"/>
    <cellStyle name="Currency 2 3 3 3 2 2 2 3" xfId="30130"/>
    <cellStyle name="Currency 2 3 3 3 2 2 2 4" xfId="30131"/>
    <cellStyle name="Currency 2 3 3 3 2 2 3" xfId="30132"/>
    <cellStyle name="Currency 2 3 3 3 2 2 3 2" xfId="30133"/>
    <cellStyle name="Currency 2 3 3 3 2 2 3 2 2" xfId="30134"/>
    <cellStyle name="Currency 2 3 3 3 2 2 3 2 3" xfId="55984"/>
    <cellStyle name="Currency 2 3 3 3 2 2 3 3" xfId="30135"/>
    <cellStyle name="Currency 2 3 3 3 2 2 3 4" xfId="30136"/>
    <cellStyle name="Currency 2 3 3 3 2 2 4" xfId="30137"/>
    <cellStyle name="Currency 2 3 3 3 2 2 4 2" xfId="30138"/>
    <cellStyle name="Currency 2 3 3 3 2 2 4 3" xfId="55985"/>
    <cellStyle name="Currency 2 3 3 3 2 2 5" xfId="30139"/>
    <cellStyle name="Currency 2 3 3 3 2 2 6" xfId="30140"/>
    <cellStyle name="Currency 2 3 3 3 2 3" xfId="30141"/>
    <cellStyle name="Currency 2 3 3 3 2 3 2" xfId="30142"/>
    <cellStyle name="Currency 2 3 3 3 2 3 2 2" xfId="30143"/>
    <cellStyle name="Currency 2 3 3 3 2 3 2 3" xfId="55986"/>
    <cellStyle name="Currency 2 3 3 3 2 3 3" xfId="30144"/>
    <cellStyle name="Currency 2 3 3 3 2 3 4" xfId="30145"/>
    <cellStyle name="Currency 2 3 3 3 2 4" xfId="30146"/>
    <cellStyle name="Currency 2 3 3 3 2 4 2" xfId="30147"/>
    <cellStyle name="Currency 2 3 3 3 2 4 2 2" xfId="30148"/>
    <cellStyle name="Currency 2 3 3 3 2 4 2 3" xfId="55987"/>
    <cellStyle name="Currency 2 3 3 3 2 4 3" xfId="30149"/>
    <cellStyle name="Currency 2 3 3 3 2 4 4" xfId="30150"/>
    <cellStyle name="Currency 2 3 3 3 2 5" xfId="30151"/>
    <cellStyle name="Currency 2 3 3 3 2 5 2" xfId="30152"/>
    <cellStyle name="Currency 2 3 3 3 2 5 3" xfId="55988"/>
    <cellStyle name="Currency 2 3 3 3 2 6" xfId="30153"/>
    <cellStyle name="Currency 2 3 3 3 2 7" xfId="30154"/>
    <cellStyle name="Currency 2 3 3 3 3" xfId="30155"/>
    <cellStyle name="Currency 2 3 3 3 3 2" xfId="30156"/>
    <cellStyle name="Currency 2 3 3 3 3 2 2" xfId="30157"/>
    <cellStyle name="Currency 2 3 3 3 3 2 2 2" xfId="30158"/>
    <cellStyle name="Currency 2 3 3 3 3 2 2 3" xfId="55989"/>
    <cellStyle name="Currency 2 3 3 3 3 2 3" xfId="30159"/>
    <cellStyle name="Currency 2 3 3 3 3 2 4" xfId="30160"/>
    <cellStyle name="Currency 2 3 3 3 3 3" xfId="30161"/>
    <cellStyle name="Currency 2 3 3 3 3 3 2" xfId="30162"/>
    <cellStyle name="Currency 2 3 3 3 3 3 2 2" xfId="30163"/>
    <cellStyle name="Currency 2 3 3 3 3 3 2 3" xfId="55990"/>
    <cellStyle name="Currency 2 3 3 3 3 3 3" xfId="30164"/>
    <cellStyle name="Currency 2 3 3 3 3 3 4" xfId="30165"/>
    <cellStyle name="Currency 2 3 3 3 3 4" xfId="30166"/>
    <cellStyle name="Currency 2 3 3 3 3 4 2" xfId="30167"/>
    <cellStyle name="Currency 2 3 3 3 3 4 3" xfId="55991"/>
    <cellStyle name="Currency 2 3 3 3 3 5" xfId="30168"/>
    <cellStyle name="Currency 2 3 3 3 3 6" xfId="30169"/>
    <cellStyle name="Currency 2 3 3 3 4" xfId="30170"/>
    <cellStyle name="Currency 2 3 3 3 4 2" xfId="30171"/>
    <cellStyle name="Currency 2 3 3 3 4 2 2" xfId="30172"/>
    <cellStyle name="Currency 2 3 3 3 4 2 2 2" xfId="30173"/>
    <cellStyle name="Currency 2 3 3 3 4 2 2 3" xfId="55992"/>
    <cellStyle name="Currency 2 3 3 3 4 2 3" xfId="30174"/>
    <cellStyle name="Currency 2 3 3 3 4 2 4" xfId="30175"/>
    <cellStyle name="Currency 2 3 3 3 4 3" xfId="30176"/>
    <cellStyle name="Currency 2 3 3 3 4 3 2" xfId="30177"/>
    <cellStyle name="Currency 2 3 3 3 4 3 3" xfId="55993"/>
    <cellStyle name="Currency 2 3 3 3 4 4" xfId="30178"/>
    <cellStyle name="Currency 2 3 3 3 4 5" xfId="30179"/>
    <cellStyle name="Currency 2 3 3 3 5" xfId="30180"/>
    <cellStyle name="Currency 2 3 3 3 5 2" xfId="30181"/>
    <cellStyle name="Currency 2 3 3 3 5 2 2" xfId="30182"/>
    <cellStyle name="Currency 2 3 3 3 5 2 3" xfId="55994"/>
    <cellStyle name="Currency 2 3 3 3 5 3" xfId="30183"/>
    <cellStyle name="Currency 2 3 3 3 5 4" xfId="30184"/>
    <cellStyle name="Currency 2 3 3 3 6" xfId="30185"/>
    <cellStyle name="Currency 2 3 3 3 6 2" xfId="30186"/>
    <cellStyle name="Currency 2 3 3 3 6 2 2" xfId="30187"/>
    <cellStyle name="Currency 2 3 3 3 6 2 3" xfId="55995"/>
    <cellStyle name="Currency 2 3 3 3 6 3" xfId="30188"/>
    <cellStyle name="Currency 2 3 3 3 6 4" xfId="30189"/>
    <cellStyle name="Currency 2 3 3 3 7" xfId="30190"/>
    <cellStyle name="Currency 2 3 3 3 7 2" xfId="30191"/>
    <cellStyle name="Currency 2 3 3 3 7 3" xfId="55996"/>
    <cellStyle name="Currency 2 3 3 3 8" xfId="30192"/>
    <cellStyle name="Currency 2 3 3 3 9" xfId="30193"/>
    <cellStyle name="Currency 2 3 3 4" xfId="30194"/>
    <cellStyle name="Currency 2 3 3 4 2" xfId="30195"/>
    <cellStyle name="Currency 2 3 3 4 2 2" xfId="30196"/>
    <cellStyle name="Currency 2 3 3 4 2 2 2" xfId="30197"/>
    <cellStyle name="Currency 2 3 3 4 2 2 2 2" xfId="30198"/>
    <cellStyle name="Currency 2 3 3 4 2 2 2 3" xfId="55997"/>
    <cellStyle name="Currency 2 3 3 4 2 2 3" xfId="30199"/>
    <cellStyle name="Currency 2 3 3 4 2 2 4" xfId="30200"/>
    <cellStyle name="Currency 2 3 3 4 2 3" xfId="30201"/>
    <cellStyle name="Currency 2 3 3 4 2 3 2" xfId="30202"/>
    <cellStyle name="Currency 2 3 3 4 2 3 2 2" xfId="30203"/>
    <cellStyle name="Currency 2 3 3 4 2 3 2 3" xfId="55998"/>
    <cellStyle name="Currency 2 3 3 4 2 3 3" xfId="30204"/>
    <cellStyle name="Currency 2 3 3 4 2 3 4" xfId="30205"/>
    <cellStyle name="Currency 2 3 3 4 2 4" xfId="30206"/>
    <cellStyle name="Currency 2 3 3 4 2 4 2" xfId="30207"/>
    <cellStyle name="Currency 2 3 3 4 2 4 3" xfId="55999"/>
    <cellStyle name="Currency 2 3 3 4 2 5" xfId="30208"/>
    <cellStyle name="Currency 2 3 3 4 2 6" xfId="30209"/>
    <cellStyle name="Currency 2 3 3 4 3" xfId="30210"/>
    <cellStyle name="Currency 2 3 3 4 3 2" xfId="30211"/>
    <cellStyle name="Currency 2 3 3 4 3 2 2" xfId="30212"/>
    <cellStyle name="Currency 2 3 3 4 3 2 3" xfId="56000"/>
    <cellStyle name="Currency 2 3 3 4 3 3" xfId="30213"/>
    <cellStyle name="Currency 2 3 3 4 3 4" xfId="30214"/>
    <cellStyle name="Currency 2 3 3 4 4" xfId="30215"/>
    <cellStyle name="Currency 2 3 3 4 4 2" xfId="30216"/>
    <cellStyle name="Currency 2 3 3 4 4 2 2" xfId="30217"/>
    <cellStyle name="Currency 2 3 3 4 4 2 3" xfId="56001"/>
    <cellStyle name="Currency 2 3 3 4 4 3" xfId="30218"/>
    <cellStyle name="Currency 2 3 3 4 4 4" xfId="30219"/>
    <cellStyle name="Currency 2 3 3 4 5" xfId="30220"/>
    <cellStyle name="Currency 2 3 3 4 5 2" xfId="30221"/>
    <cellStyle name="Currency 2 3 3 4 5 3" xfId="56002"/>
    <cellStyle name="Currency 2 3 3 4 6" xfId="30222"/>
    <cellStyle name="Currency 2 3 3 4 7" xfId="30223"/>
    <cellStyle name="Currency 2 3 3 5" xfId="30224"/>
    <cellStyle name="Currency 2 3 3 5 2" xfId="30225"/>
    <cellStyle name="Currency 2 3 3 5 2 2" xfId="30226"/>
    <cellStyle name="Currency 2 3 3 5 2 2 2" xfId="30227"/>
    <cellStyle name="Currency 2 3 3 5 2 2 3" xfId="56003"/>
    <cellStyle name="Currency 2 3 3 5 2 3" xfId="30228"/>
    <cellStyle name="Currency 2 3 3 5 2 4" xfId="30229"/>
    <cellStyle name="Currency 2 3 3 5 3" xfId="30230"/>
    <cellStyle name="Currency 2 3 3 5 3 2" xfId="30231"/>
    <cellStyle name="Currency 2 3 3 5 3 2 2" xfId="30232"/>
    <cellStyle name="Currency 2 3 3 5 3 2 3" xfId="56004"/>
    <cellStyle name="Currency 2 3 3 5 3 3" xfId="30233"/>
    <cellStyle name="Currency 2 3 3 5 3 4" xfId="30234"/>
    <cellStyle name="Currency 2 3 3 5 4" xfId="30235"/>
    <cellStyle name="Currency 2 3 3 5 4 2" xfId="30236"/>
    <cellStyle name="Currency 2 3 3 5 4 3" xfId="56005"/>
    <cellStyle name="Currency 2 3 3 5 5" xfId="30237"/>
    <cellStyle name="Currency 2 3 3 5 6" xfId="30238"/>
    <cellStyle name="Currency 2 3 3 6" xfId="30239"/>
    <cellStyle name="Currency 2 3 3 6 2" xfId="30240"/>
    <cellStyle name="Currency 2 3 3 6 2 2" xfId="30241"/>
    <cellStyle name="Currency 2 3 3 6 2 2 2" xfId="30242"/>
    <cellStyle name="Currency 2 3 3 6 2 2 3" xfId="56006"/>
    <cellStyle name="Currency 2 3 3 6 2 3" xfId="30243"/>
    <cellStyle name="Currency 2 3 3 6 2 4" xfId="30244"/>
    <cellStyle name="Currency 2 3 3 6 3" xfId="30245"/>
    <cellStyle name="Currency 2 3 3 6 3 2" xfId="30246"/>
    <cellStyle name="Currency 2 3 3 6 3 3" xfId="56007"/>
    <cellStyle name="Currency 2 3 3 6 4" xfId="30247"/>
    <cellStyle name="Currency 2 3 3 6 5" xfId="30248"/>
    <cellStyle name="Currency 2 3 3 7" xfId="30249"/>
    <cellStyle name="Currency 2 3 3 7 2" xfId="30250"/>
    <cellStyle name="Currency 2 3 3 7 2 2" xfId="30251"/>
    <cellStyle name="Currency 2 3 3 7 2 3" xfId="56008"/>
    <cellStyle name="Currency 2 3 3 7 3" xfId="30252"/>
    <cellStyle name="Currency 2 3 3 7 4" xfId="30253"/>
    <cellStyle name="Currency 2 3 3 8" xfId="30254"/>
    <cellStyle name="Currency 2 3 3 8 2" xfId="30255"/>
    <cellStyle name="Currency 2 3 3 8 2 2" xfId="30256"/>
    <cellStyle name="Currency 2 3 3 8 2 3" xfId="56009"/>
    <cellStyle name="Currency 2 3 3 8 3" xfId="30257"/>
    <cellStyle name="Currency 2 3 3 8 4" xfId="30258"/>
    <cellStyle name="Currency 2 3 3 9" xfId="30259"/>
    <cellStyle name="Currency 2 3 3 9 2" xfId="30260"/>
    <cellStyle name="Currency 2 3 3 9 3" xfId="56010"/>
    <cellStyle name="Currency 2 3 4" xfId="30261"/>
    <cellStyle name="Currency 2 3 4 10" xfId="30262"/>
    <cellStyle name="Currency 2 3 4 11" xfId="30263"/>
    <cellStyle name="Currency 2 3 4 2" xfId="30264"/>
    <cellStyle name="Currency 2 3 4 2 10" xfId="30265"/>
    <cellStyle name="Currency 2 3 4 2 2" xfId="30266"/>
    <cellStyle name="Currency 2 3 4 2 2 2" xfId="30267"/>
    <cellStyle name="Currency 2 3 4 2 2 2 2" xfId="30268"/>
    <cellStyle name="Currency 2 3 4 2 2 2 2 2" xfId="30269"/>
    <cellStyle name="Currency 2 3 4 2 2 2 2 2 2" xfId="30270"/>
    <cellStyle name="Currency 2 3 4 2 2 2 2 2 2 2" xfId="30271"/>
    <cellStyle name="Currency 2 3 4 2 2 2 2 2 2 3" xfId="56011"/>
    <cellStyle name="Currency 2 3 4 2 2 2 2 2 3" xfId="30272"/>
    <cellStyle name="Currency 2 3 4 2 2 2 2 2 4" xfId="30273"/>
    <cellStyle name="Currency 2 3 4 2 2 2 2 3" xfId="30274"/>
    <cellStyle name="Currency 2 3 4 2 2 2 2 3 2" xfId="30275"/>
    <cellStyle name="Currency 2 3 4 2 2 2 2 3 2 2" xfId="30276"/>
    <cellStyle name="Currency 2 3 4 2 2 2 2 3 2 3" xfId="56012"/>
    <cellStyle name="Currency 2 3 4 2 2 2 2 3 3" xfId="30277"/>
    <cellStyle name="Currency 2 3 4 2 2 2 2 3 4" xfId="30278"/>
    <cellStyle name="Currency 2 3 4 2 2 2 2 4" xfId="30279"/>
    <cellStyle name="Currency 2 3 4 2 2 2 2 4 2" xfId="30280"/>
    <cellStyle name="Currency 2 3 4 2 2 2 2 4 3" xfId="56013"/>
    <cellStyle name="Currency 2 3 4 2 2 2 2 5" xfId="30281"/>
    <cellStyle name="Currency 2 3 4 2 2 2 2 6" xfId="30282"/>
    <cellStyle name="Currency 2 3 4 2 2 2 3" xfId="30283"/>
    <cellStyle name="Currency 2 3 4 2 2 2 3 2" xfId="30284"/>
    <cellStyle name="Currency 2 3 4 2 2 2 3 2 2" xfId="30285"/>
    <cellStyle name="Currency 2 3 4 2 2 2 3 2 3" xfId="56014"/>
    <cellStyle name="Currency 2 3 4 2 2 2 3 3" xfId="30286"/>
    <cellStyle name="Currency 2 3 4 2 2 2 3 4" xfId="30287"/>
    <cellStyle name="Currency 2 3 4 2 2 2 4" xfId="30288"/>
    <cellStyle name="Currency 2 3 4 2 2 2 4 2" xfId="30289"/>
    <cellStyle name="Currency 2 3 4 2 2 2 4 2 2" xfId="30290"/>
    <cellStyle name="Currency 2 3 4 2 2 2 4 2 3" xfId="56015"/>
    <cellStyle name="Currency 2 3 4 2 2 2 4 3" xfId="30291"/>
    <cellStyle name="Currency 2 3 4 2 2 2 4 4" xfId="30292"/>
    <cellStyle name="Currency 2 3 4 2 2 2 5" xfId="30293"/>
    <cellStyle name="Currency 2 3 4 2 2 2 5 2" xfId="30294"/>
    <cellStyle name="Currency 2 3 4 2 2 2 5 3" xfId="56016"/>
    <cellStyle name="Currency 2 3 4 2 2 2 6" xfId="30295"/>
    <cellStyle name="Currency 2 3 4 2 2 2 7" xfId="30296"/>
    <cellStyle name="Currency 2 3 4 2 2 3" xfId="30297"/>
    <cellStyle name="Currency 2 3 4 2 2 3 2" xfId="30298"/>
    <cellStyle name="Currency 2 3 4 2 2 3 2 2" xfId="30299"/>
    <cellStyle name="Currency 2 3 4 2 2 3 2 2 2" xfId="30300"/>
    <cellStyle name="Currency 2 3 4 2 2 3 2 2 3" xfId="56017"/>
    <cellStyle name="Currency 2 3 4 2 2 3 2 3" xfId="30301"/>
    <cellStyle name="Currency 2 3 4 2 2 3 2 4" xfId="30302"/>
    <cellStyle name="Currency 2 3 4 2 2 3 3" xfId="30303"/>
    <cellStyle name="Currency 2 3 4 2 2 3 3 2" xfId="30304"/>
    <cellStyle name="Currency 2 3 4 2 2 3 3 2 2" xfId="30305"/>
    <cellStyle name="Currency 2 3 4 2 2 3 3 2 3" xfId="56018"/>
    <cellStyle name="Currency 2 3 4 2 2 3 3 3" xfId="30306"/>
    <cellStyle name="Currency 2 3 4 2 2 3 3 4" xfId="30307"/>
    <cellStyle name="Currency 2 3 4 2 2 3 4" xfId="30308"/>
    <cellStyle name="Currency 2 3 4 2 2 3 4 2" xfId="30309"/>
    <cellStyle name="Currency 2 3 4 2 2 3 4 3" xfId="56019"/>
    <cellStyle name="Currency 2 3 4 2 2 3 5" xfId="30310"/>
    <cellStyle name="Currency 2 3 4 2 2 3 6" xfId="30311"/>
    <cellStyle name="Currency 2 3 4 2 2 4" xfId="30312"/>
    <cellStyle name="Currency 2 3 4 2 2 4 2" xfId="30313"/>
    <cellStyle name="Currency 2 3 4 2 2 4 2 2" xfId="30314"/>
    <cellStyle name="Currency 2 3 4 2 2 4 2 3" xfId="56020"/>
    <cellStyle name="Currency 2 3 4 2 2 4 3" xfId="30315"/>
    <cellStyle name="Currency 2 3 4 2 2 4 4" xfId="30316"/>
    <cellStyle name="Currency 2 3 4 2 2 5" xfId="30317"/>
    <cellStyle name="Currency 2 3 4 2 2 5 2" xfId="30318"/>
    <cellStyle name="Currency 2 3 4 2 2 5 2 2" xfId="30319"/>
    <cellStyle name="Currency 2 3 4 2 2 5 2 3" xfId="56021"/>
    <cellStyle name="Currency 2 3 4 2 2 5 3" xfId="30320"/>
    <cellStyle name="Currency 2 3 4 2 2 5 4" xfId="30321"/>
    <cellStyle name="Currency 2 3 4 2 2 6" xfId="30322"/>
    <cellStyle name="Currency 2 3 4 2 2 6 2" xfId="30323"/>
    <cellStyle name="Currency 2 3 4 2 2 6 3" xfId="56022"/>
    <cellStyle name="Currency 2 3 4 2 2 7" xfId="30324"/>
    <cellStyle name="Currency 2 3 4 2 2 8" xfId="30325"/>
    <cellStyle name="Currency 2 3 4 2 3" xfId="30326"/>
    <cellStyle name="Currency 2 3 4 2 3 2" xfId="30327"/>
    <cellStyle name="Currency 2 3 4 2 3 2 2" xfId="30328"/>
    <cellStyle name="Currency 2 3 4 2 3 2 2 2" xfId="30329"/>
    <cellStyle name="Currency 2 3 4 2 3 2 2 2 2" xfId="30330"/>
    <cellStyle name="Currency 2 3 4 2 3 2 2 2 3" xfId="56023"/>
    <cellStyle name="Currency 2 3 4 2 3 2 2 3" xfId="30331"/>
    <cellStyle name="Currency 2 3 4 2 3 2 2 4" xfId="30332"/>
    <cellStyle name="Currency 2 3 4 2 3 2 3" xfId="30333"/>
    <cellStyle name="Currency 2 3 4 2 3 2 3 2" xfId="30334"/>
    <cellStyle name="Currency 2 3 4 2 3 2 3 2 2" xfId="30335"/>
    <cellStyle name="Currency 2 3 4 2 3 2 3 2 3" xfId="56024"/>
    <cellStyle name="Currency 2 3 4 2 3 2 3 3" xfId="30336"/>
    <cellStyle name="Currency 2 3 4 2 3 2 3 4" xfId="30337"/>
    <cellStyle name="Currency 2 3 4 2 3 2 4" xfId="30338"/>
    <cellStyle name="Currency 2 3 4 2 3 2 4 2" xfId="30339"/>
    <cellStyle name="Currency 2 3 4 2 3 2 4 3" xfId="56025"/>
    <cellStyle name="Currency 2 3 4 2 3 2 5" xfId="30340"/>
    <cellStyle name="Currency 2 3 4 2 3 2 6" xfId="30341"/>
    <cellStyle name="Currency 2 3 4 2 3 3" xfId="30342"/>
    <cellStyle name="Currency 2 3 4 2 3 3 2" xfId="30343"/>
    <cellStyle name="Currency 2 3 4 2 3 3 2 2" xfId="30344"/>
    <cellStyle name="Currency 2 3 4 2 3 3 2 3" xfId="56026"/>
    <cellStyle name="Currency 2 3 4 2 3 3 3" xfId="30345"/>
    <cellStyle name="Currency 2 3 4 2 3 3 4" xfId="30346"/>
    <cellStyle name="Currency 2 3 4 2 3 4" xfId="30347"/>
    <cellStyle name="Currency 2 3 4 2 3 4 2" xfId="30348"/>
    <cellStyle name="Currency 2 3 4 2 3 4 2 2" xfId="30349"/>
    <cellStyle name="Currency 2 3 4 2 3 4 2 3" xfId="56027"/>
    <cellStyle name="Currency 2 3 4 2 3 4 3" xfId="30350"/>
    <cellStyle name="Currency 2 3 4 2 3 4 4" xfId="30351"/>
    <cellStyle name="Currency 2 3 4 2 3 5" xfId="30352"/>
    <cellStyle name="Currency 2 3 4 2 3 5 2" xfId="30353"/>
    <cellStyle name="Currency 2 3 4 2 3 5 3" xfId="56028"/>
    <cellStyle name="Currency 2 3 4 2 3 6" xfId="30354"/>
    <cellStyle name="Currency 2 3 4 2 3 7" xfId="30355"/>
    <cellStyle name="Currency 2 3 4 2 4" xfId="30356"/>
    <cellStyle name="Currency 2 3 4 2 4 2" xfId="30357"/>
    <cellStyle name="Currency 2 3 4 2 4 2 2" xfId="30358"/>
    <cellStyle name="Currency 2 3 4 2 4 2 2 2" xfId="30359"/>
    <cellStyle name="Currency 2 3 4 2 4 2 2 3" xfId="56029"/>
    <cellStyle name="Currency 2 3 4 2 4 2 3" xfId="30360"/>
    <cellStyle name="Currency 2 3 4 2 4 2 4" xfId="30361"/>
    <cellStyle name="Currency 2 3 4 2 4 3" xfId="30362"/>
    <cellStyle name="Currency 2 3 4 2 4 3 2" xfId="30363"/>
    <cellStyle name="Currency 2 3 4 2 4 3 2 2" xfId="30364"/>
    <cellStyle name="Currency 2 3 4 2 4 3 2 3" xfId="56030"/>
    <cellStyle name="Currency 2 3 4 2 4 3 3" xfId="30365"/>
    <cellStyle name="Currency 2 3 4 2 4 3 4" xfId="30366"/>
    <cellStyle name="Currency 2 3 4 2 4 4" xfId="30367"/>
    <cellStyle name="Currency 2 3 4 2 4 4 2" xfId="30368"/>
    <cellStyle name="Currency 2 3 4 2 4 4 3" xfId="56031"/>
    <cellStyle name="Currency 2 3 4 2 4 5" xfId="30369"/>
    <cellStyle name="Currency 2 3 4 2 4 6" xfId="30370"/>
    <cellStyle name="Currency 2 3 4 2 5" xfId="30371"/>
    <cellStyle name="Currency 2 3 4 2 5 2" xfId="30372"/>
    <cellStyle name="Currency 2 3 4 2 5 2 2" xfId="30373"/>
    <cellStyle name="Currency 2 3 4 2 5 2 2 2" xfId="30374"/>
    <cellStyle name="Currency 2 3 4 2 5 2 2 3" xfId="56032"/>
    <cellStyle name="Currency 2 3 4 2 5 2 3" xfId="30375"/>
    <cellStyle name="Currency 2 3 4 2 5 2 4" xfId="30376"/>
    <cellStyle name="Currency 2 3 4 2 5 3" xfId="30377"/>
    <cellStyle name="Currency 2 3 4 2 5 3 2" xfId="30378"/>
    <cellStyle name="Currency 2 3 4 2 5 3 3" xfId="56033"/>
    <cellStyle name="Currency 2 3 4 2 5 4" xfId="30379"/>
    <cellStyle name="Currency 2 3 4 2 5 5" xfId="30380"/>
    <cellStyle name="Currency 2 3 4 2 6" xfId="30381"/>
    <cellStyle name="Currency 2 3 4 2 6 2" xfId="30382"/>
    <cellStyle name="Currency 2 3 4 2 6 2 2" xfId="30383"/>
    <cellStyle name="Currency 2 3 4 2 6 2 3" xfId="56034"/>
    <cellStyle name="Currency 2 3 4 2 6 3" xfId="30384"/>
    <cellStyle name="Currency 2 3 4 2 6 4" xfId="30385"/>
    <cellStyle name="Currency 2 3 4 2 7" xfId="30386"/>
    <cellStyle name="Currency 2 3 4 2 7 2" xfId="30387"/>
    <cellStyle name="Currency 2 3 4 2 7 2 2" xfId="30388"/>
    <cellStyle name="Currency 2 3 4 2 7 2 3" xfId="56035"/>
    <cellStyle name="Currency 2 3 4 2 7 3" xfId="30389"/>
    <cellStyle name="Currency 2 3 4 2 7 4" xfId="30390"/>
    <cellStyle name="Currency 2 3 4 2 8" xfId="30391"/>
    <cellStyle name="Currency 2 3 4 2 8 2" xfId="30392"/>
    <cellStyle name="Currency 2 3 4 2 8 3" xfId="56036"/>
    <cellStyle name="Currency 2 3 4 2 9" xfId="30393"/>
    <cellStyle name="Currency 2 3 4 3" xfId="30394"/>
    <cellStyle name="Currency 2 3 4 3 2" xfId="30395"/>
    <cellStyle name="Currency 2 3 4 3 2 2" xfId="30396"/>
    <cellStyle name="Currency 2 3 4 3 2 2 2" xfId="30397"/>
    <cellStyle name="Currency 2 3 4 3 2 2 2 2" xfId="30398"/>
    <cellStyle name="Currency 2 3 4 3 2 2 2 2 2" xfId="30399"/>
    <cellStyle name="Currency 2 3 4 3 2 2 2 2 3" xfId="56037"/>
    <cellStyle name="Currency 2 3 4 3 2 2 2 3" xfId="30400"/>
    <cellStyle name="Currency 2 3 4 3 2 2 2 4" xfId="30401"/>
    <cellStyle name="Currency 2 3 4 3 2 2 3" xfId="30402"/>
    <cellStyle name="Currency 2 3 4 3 2 2 3 2" xfId="30403"/>
    <cellStyle name="Currency 2 3 4 3 2 2 3 2 2" xfId="30404"/>
    <cellStyle name="Currency 2 3 4 3 2 2 3 2 3" xfId="56038"/>
    <cellStyle name="Currency 2 3 4 3 2 2 3 3" xfId="30405"/>
    <cellStyle name="Currency 2 3 4 3 2 2 3 4" xfId="30406"/>
    <cellStyle name="Currency 2 3 4 3 2 2 4" xfId="30407"/>
    <cellStyle name="Currency 2 3 4 3 2 2 4 2" xfId="30408"/>
    <cellStyle name="Currency 2 3 4 3 2 2 4 3" xfId="56039"/>
    <cellStyle name="Currency 2 3 4 3 2 2 5" xfId="30409"/>
    <cellStyle name="Currency 2 3 4 3 2 2 6" xfId="30410"/>
    <cellStyle name="Currency 2 3 4 3 2 3" xfId="30411"/>
    <cellStyle name="Currency 2 3 4 3 2 3 2" xfId="30412"/>
    <cellStyle name="Currency 2 3 4 3 2 3 2 2" xfId="30413"/>
    <cellStyle name="Currency 2 3 4 3 2 3 2 3" xfId="56040"/>
    <cellStyle name="Currency 2 3 4 3 2 3 3" xfId="30414"/>
    <cellStyle name="Currency 2 3 4 3 2 3 4" xfId="30415"/>
    <cellStyle name="Currency 2 3 4 3 2 4" xfId="30416"/>
    <cellStyle name="Currency 2 3 4 3 2 4 2" xfId="30417"/>
    <cellStyle name="Currency 2 3 4 3 2 4 2 2" xfId="30418"/>
    <cellStyle name="Currency 2 3 4 3 2 4 2 3" xfId="56041"/>
    <cellStyle name="Currency 2 3 4 3 2 4 3" xfId="30419"/>
    <cellStyle name="Currency 2 3 4 3 2 4 4" xfId="30420"/>
    <cellStyle name="Currency 2 3 4 3 2 5" xfId="30421"/>
    <cellStyle name="Currency 2 3 4 3 2 5 2" xfId="30422"/>
    <cellStyle name="Currency 2 3 4 3 2 5 3" xfId="56042"/>
    <cellStyle name="Currency 2 3 4 3 2 6" xfId="30423"/>
    <cellStyle name="Currency 2 3 4 3 2 7" xfId="30424"/>
    <cellStyle name="Currency 2 3 4 3 3" xfId="30425"/>
    <cellStyle name="Currency 2 3 4 3 3 2" xfId="30426"/>
    <cellStyle name="Currency 2 3 4 3 3 2 2" xfId="30427"/>
    <cellStyle name="Currency 2 3 4 3 3 2 2 2" xfId="30428"/>
    <cellStyle name="Currency 2 3 4 3 3 2 2 3" xfId="56043"/>
    <cellStyle name="Currency 2 3 4 3 3 2 3" xfId="30429"/>
    <cellStyle name="Currency 2 3 4 3 3 2 4" xfId="30430"/>
    <cellStyle name="Currency 2 3 4 3 3 3" xfId="30431"/>
    <cellStyle name="Currency 2 3 4 3 3 3 2" xfId="30432"/>
    <cellStyle name="Currency 2 3 4 3 3 3 2 2" xfId="30433"/>
    <cellStyle name="Currency 2 3 4 3 3 3 2 3" xfId="56044"/>
    <cellStyle name="Currency 2 3 4 3 3 3 3" xfId="30434"/>
    <cellStyle name="Currency 2 3 4 3 3 3 4" xfId="30435"/>
    <cellStyle name="Currency 2 3 4 3 3 4" xfId="30436"/>
    <cellStyle name="Currency 2 3 4 3 3 4 2" xfId="30437"/>
    <cellStyle name="Currency 2 3 4 3 3 4 3" xfId="56045"/>
    <cellStyle name="Currency 2 3 4 3 3 5" xfId="30438"/>
    <cellStyle name="Currency 2 3 4 3 3 6" xfId="30439"/>
    <cellStyle name="Currency 2 3 4 3 4" xfId="30440"/>
    <cellStyle name="Currency 2 3 4 3 4 2" xfId="30441"/>
    <cellStyle name="Currency 2 3 4 3 4 2 2" xfId="30442"/>
    <cellStyle name="Currency 2 3 4 3 4 2 3" xfId="56046"/>
    <cellStyle name="Currency 2 3 4 3 4 3" xfId="30443"/>
    <cellStyle name="Currency 2 3 4 3 4 4" xfId="30444"/>
    <cellStyle name="Currency 2 3 4 3 5" xfId="30445"/>
    <cellStyle name="Currency 2 3 4 3 5 2" xfId="30446"/>
    <cellStyle name="Currency 2 3 4 3 5 2 2" xfId="30447"/>
    <cellStyle name="Currency 2 3 4 3 5 2 3" xfId="56047"/>
    <cellStyle name="Currency 2 3 4 3 5 3" xfId="30448"/>
    <cellStyle name="Currency 2 3 4 3 5 4" xfId="30449"/>
    <cellStyle name="Currency 2 3 4 3 6" xfId="30450"/>
    <cellStyle name="Currency 2 3 4 3 6 2" xfId="30451"/>
    <cellStyle name="Currency 2 3 4 3 6 3" xfId="56048"/>
    <cellStyle name="Currency 2 3 4 3 7" xfId="30452"/>
    <cellStyle name="Currency 2 3 4 3 8" xfId="30453"/>
    <cellStyle name="Currency 2 3 4 4" xfId="30454"/>
    <cellStyle name="Currency 2 3 4 4 2" xfId="30455"/>
    <cellStyle name="Currency 2 3 4 4 2 2" xfId="30456"/>
    <cellStyle name="Currency 2 3 4 4 2 2 2" xfId="30457"/>
    <cellStyle name="Currency 2 3 4 4 2 2 2 2" xfId="30458"/>
    <cellStyle name="Currency 2 3 4 4 2 2 2 3" xfId="56049"/>
    <cellStyle name="Currency 2 3 4 4 2 2 3" xfId="30459"/>
    <cellStyle name="Currency 2 3 4 4 2 2 4" xfId="30460"/>
    <cellStyle name="Currency 2 3 4 4 2 3" xfId="30461"/>
    <cellStyle name="Currency 2 3 4 4 2 3 2" xfId="30462"/>
    <cellStyle name="Currency 2 3 4 4 2 3 2 2" xfId="30463"/>
    <cellStyle name="Currency 2 3 4 4 2 3 2 3" xfId="56050"/>
    <cellStyle name="Currency 2 3 4 4 2 3 3" xfId="30464"/>
    <cellStyle name="Currency 2 3 4 4 2 3 4" xfId="30465"/>
    <cellStyle name="Currency 2 3 4 4 2 4" xfId="30466"/>
    <cellStyle name="Currency 2 3 4 4 2 4 2" xfId="30467"/>
    <cellStyle name="Currency 2 3 4 4 2 4 3" xfId="56051"/>
    <cellStyle name="Currency 2 3 4 4 2 5" xfId="30468"/>
    <cellStyle name="Currency 2 3 4 4 2 6" xfId="30469"/>
    <cellStyle name="Currency 2 3 4 4 3" xfId="30470"/>
    <cellStyle name="Currency 2 3 4 4 3 2" xfId="30471"/>
    <cellStyle name="Currency 2 3 4 4 3 2 2" xfId="30472"/>
    <cellStyle name="Currency 2 3 4 4 3 2 3" xfId="56052"/>
    <cellStyle name="Currency 2 3 4 4 3 3" xfId="30473"/>
    <cellStyle name="Currency 2 3 4 4 3 4" xfId="30474"/>
    <cellStyle name="Currency 2 3 4 4 4" xfId="30475"/>
    <cellStyle name="Currency 2 3 4 4 4 2" xfId="30476"/>
    <cellStyle name="Currency 2 3 4 4 4 2 2" xfId="30477"/>
    <cellStyle name="Currency 2 3 4 4 4 2 3" xfId="56053"/>
    <cellStyle name="Currency 2 3 4 4 4 3" xfId="30478"/>
    <cellStyle name="Currency 2 3 4 4 4 4" xfId="30479"/>
    <cellStyle name="Currency 2 3 4 4 5" xfId="30480"/>
    <cellStyle name="Currency 2 3 4 4 5 2" xfId="30481"/>
    <cellStyle name="Currency 2 3 4 4 5 3" xfId="56054"/>
    <cellStyle name="Currency 2 3 4 4 6" xfId="30482"/>
    <cellStyle name="Currency 2 3 4 4 7" xfId="30483"/>
    <cellStyle name="Currency 2 3 4 5" xfId="30484"/>
    <cellStyle name="Currency 2 3 4 5 2" xfId="30485"/>
    <cellStyle name="Currency 2 3 4 5 2 2" xfId="30486"/>
    <cellStyle name="Currency 2 3 4 5 2 2 2" xfId="30487"/>
    <cellStyle name="Currency 2 3 4 5 2 2 3" xfId="56055"/>
    <cellStyle name="Currency 2 3 4 5 2 3" xfId="30488"/>
    <cellStyle name="Currency 2 3 4 5 2 4" xfId="30489"/>
    <cellStyle name="Currency 2 3 4 5 3" xfId="30490"/>
    <cellStyle name="Currency 2 3 4 5 3 2" xfId="30491"/>
    <cellStyle name="Currency 2 3 4 5 3 2 2" xfId="30492"/>
    <cellStyle name="Currency 2 3 4 5 3 2 3" xfId="56056"/>
    <cellStyle name="Currency 2 3 4 5 3 3" xfId="30493"/>
    <cellStyle name="Currency 2 3 4 5 3 4" xfId="30494"/>
    <cellStyle name="Currency 2 3 4 5 4" xfId="30495"/>
    <cellStyle name="Currency 2 3 4 5 4 2" xfId="30496"/>
    <cellStyle name="Currency 2 3 4 5 4 3" xfId="56057"/>
    <cellStyle name="Currency 2 3 4 5 5" xfId="30497"/>
    <cellStyle name="Currency 2 3 4 5 6" xfId="30498"/>
    <cellStyle name="Currency 2 3 4 6" xfId="30499"/>
    <cellStyle name="Currency 2 3 4 6 2" xfId="30500"/>
    <cellStyle name="Currency 2 3 4 6 2 2" xfId="30501"/>
    <cellStyle name="Currency 2 3 4 6 2 2 2" xfId="30502"/>
    <cellStyle name="Currency 2 3 4 6 2 2 3" xfId="56058"/>
    <cellStyle name="Currency 2 3 4 6 2 3" xfId="30503"/>
    <cellStyle name="Currency 2 3 4 6 2 4" xfId="30504"/>
    <cellStyle name="Currency 2 3 4 6 3" xfId="30505"/>
    <cellStyle name="Currency 2 3 4 6 3 2" xfId="30506"/>
    <cellStyle name="Currency 2 3 4 6 3 3" xfId="56059"/>
    <cellStyle name="Currency 2 3 4 6 4" xfId="30507"/>
    <cellStyle name="Currency 2 3 4 6 5" xfId="30508"/>
    <cellStyle name="Currency 2 3 4 7" xfId="30509"/>
    <cellStyle name="Currency 2 3 4 7 2" xfId="30510"/>
    <cellStyle name="Currency 2 3 4 7 2 2" xfId="30511"/>
    <cellStyle name="Currency 2 3 4 7 2 3" xfId="56060"/>
    <cellStyle name="Currency 2 3 4 7 3" xfId="30512"/>
    <cellStyle name="Currency 2 3 4 7 4" xfId="30513"/>
    <cellStyle name="Currency 2 3 4 8" xfId="30514"/>
    <cellStyle name="Currency 2 3 4 8 2" xfId="30515"/>
    <cellStyle name="Currency 2 3 4 8 2 2" xfId="30516"/>
    <cellStyle name="Currency 2 3 4 8 2 3" xfId="56061"/>
    <cellStyle name="Currency 2 3 4 8 3" xfId="30517"/>
    <cellStyle name="Currency 2 3 4 8 4" xfId="30518"/>
    <cellStyle name="Currency 2 3 4 9" xfId="30519"/>
    <cellStyle name="Currency 2 3 4 9 2" xfId="30520"/>
    <cellStyle name="Currency 2 3 4 9 3" xfId="56062"/>
    <cellStyle name="Currency 2 3 5" xfId="30521"/>
    <cellStyle name="Currency 2 3 5 10" xfId="30522"/>
    <cellStyle name="Currency 2 3 5 2" xfId="30523"/>
    <cellStyle name="Currency 2 3 5 2 2" xfId="30524"/>
    <cellStyle name="Currency 2 3 5 2 2 2" xfId="30525"/>
    <cellStyle name="Currency 2 3 5 2 2 2 2" xfId="30526"/>
    <cellStyle name="Currency 2 3 5 2 2 2 2 2" xfId="30527"/>
    <cellStyle name="Currency 2 3 5 2 2 2 2 2 2" xfId="30528"/>
    <cellStyle name="Currency 2 3 5 2 2 2 2 2 3" xfId="56063"/>
    <cellStyle name="Currency 2 3 5 2 2 2 2 3" xfId="30529"/>
    <cellStyle name="Currency 2 3 5 2 2 2 2 4" xfId="30530"/>
    <cellStyle name="Currency 2 3 5 2 2 2 3" xfId="30531"/>
    <cellStyle name="Currency 2 3 5 2 2 2 3 2" xfId="30532"/>
    <cellStyle name="Currency 2 3 5 2 2 2 3 2 2" xfId="30533"/>
    <cellStyle name="Currency 2 3 5 2 2 2 3 2 3" xfId="56064"/>
    <cellStyle name="Currency 2 3 5 2 2 2 3 3" xfId="30534"/>
    <cellStyle name="Currency 2 3 5 2 2 2 3 4" xfId="30535"/>
    <cellStyle name="Currency 2 3 5 2 2 2 4" xfId="30536"/>
    <cellStyle name="Currency 2 3 5 2 2 2 4 2" xfId="30537"/>
    <cellStyle name="Currency 2 3 5 2 2 2 4 3" xfId="56065"/>
    <cellStyle name="Currency 2 3 5 2 2 2 5" xfId="30538"/>
    <cellStyle name="Currency 2 3 5 2 2 2 6" xfId="30539"/>
    <cellStyle name="Currency 2 3 5 2 2 3" xfId="30540"/>
    <cellStyle name="Currency 2 3 5 2 2 3 2" xfId="30541"/>
    <cellStyle name="Currency 2 3 5 2 2 3 2 2" xfId="30542"/>
    <cellStyle name="Currency 2 3 5 2 2 3 2 3" xfId="56066"/>
    <cellStyle name="Currency 2 3 5 2 2 3 3" xfId="30543"/>
    <cellStyle name="Currency 2 3 5 2 2 3 4" xfId="30544"/>
    <cellStyle name="Currency 2 3 5 2 2 4" xfId="30545"/>
    <cellStyle name="Currency 2 3 5 2 2 4 2" xfId="30546"/>
    <cellStyle name="Currency 2 3 5 2 2 4 2 2" xfId="30547"/>
    <cellStyle name="Currency 2 3 5 2 2 4 2 3" xfId="56067"/>
    <cellStyle name="Currency 2 3 5 2 2 4 3" xfId="30548"/>
    <cellStyle name="Currency 2 3 5 2 2 4 4" xfId="30549"/>
    <cellStyle name="Currency 2 3 5 2 2 5" xfId="30550"/>
    <cellStyle name="Currency 2 3 5 2 2 5 2" xfId="30551"/>
    <cellStyle name="Currency 2 3 5 2 2 5 3" xfId="56068"/>
    <cellStyle name="Currency 2 3 5 2 2 6" xfId="30552"/>
    <cellStyle name="Currency 2 3 5 2 2 7" xfId="30553"/>
    <cellStyle name="Currency 2 3 5 2 3" xfId="30554"/>
    <cellStyle name="Currency 2 3 5 2 3 2" xfId="30555"/>
    <cellStyle name="Currency 2 3 5 2 3 2 2" xfId="30556"/>
    <cellStyle name="Currency 2 3 5 2 3 2 2 2" xfId="30557"/>
    <cellStyle name="Currency 2 3 5 2 3 2 2 3" xfId="56069"/>
    <cellStyle name="Currency 2 3 5 2 3 2 3" xfId="30558"/>
    <cellStyle name="Currency 2 3 5 2 3 2 4" xfId="30559"/>
    <cellStyle name="Currency 2 3 5 2 3 3" xfId="30560"/>
    <cellStyle name="Currency 2 3 5 2 3 3 2" xfId="30561"/>
    <cellStyle name="Currency 2 3 5 2 3 3 2 2" xfId="30562"/>
    <cellStyle name="Currency 2 3 5 2 3 3 2 3" xfId="56070"/>
    <cellStyle name="Currency 2 3 5 2 3 3 3" xfId="30563"/>
    <cellStyle name="Currency 2 3 5 2 3 3 4" xfId="30564"/>
    <cellStyle name="Currency 2 3 5 2 3 4" xfId="30565"/>
    <cellStyle name="Currency 2 3 5 2 3 4 2" xfId="30566"/>
    <cellStyle name="Currency 2 3 5 2 3 4 3" xfId="56071"/>
    <cellStyle name="Currency 2 3 5 2 3 5" xfId="30567"/>
    <cellStyle name="Currency 2 3 5 2 3 6" xfId="30568"/>
    <cellStyle name="Currency 2 3 5 2 4" xfId="30569"/>
    <cellStyle name="Currency 2 3 5 2 4 2" xfId="30570"/>
    <cellStyle name="Currency 2 3 5 2 4 2 2" xfId="30571"/>
    <cellStyle name="Currency 2 3 5 2 4 2 3" xfId="56072"/>
    <cellStyle name="Currency 2 3 5 2 4 3" xfId="30572"/>
    <cellStyle name="Currency 2 3 5 2 4 4" xfId="30573"/>
    <cellStyle name="Currency 2 3 5 2 5" xfId="30574"/>
    <cellStyle name="Currency 2 3 5 2 5 2" xfId="30575"/>
    <cellStyle name="Currency 2 3 5 2 5 2 2" xfId="30576"/>
    <cellStyle name="Currency 2 3 5 2 5 2 3" xfId="56073"/>
    <cellStyle name="Currency 2 3 5 2 5 3" xfId="30577"/>
    <cellStyle name="Currency 2 3 5 2 5 4" xfId="30578"/>
    <cellStyle name="Currency 2 3 5 2 6" xfId="30579"/>
    <cellStyle name="Currency 2 3 5 2 6 2" xfId="30580"/>
    <cellStyle name="Currency 2 3 5 2 6 3" xfId="56074"/>
    <cellStyle name="Currency 2 3 5 2 7" xfId="30581"/>
    <cellStyle name="Currency 2 3 5 2 8" xfId="30582"/>
    <cellStyle name="Currency 2 3 5 3" xfId="30583"/>
    <cellStyle name="Currency 2 3 5 3 2" xfId="30584"/>
    <cellStyle name="Currency 2 3 5 3 2 2" xfId="30585"/>
    <cellStyle name="Currency 2 3 5 3 2 2 2" xfId="30586"/>
    <cellStyle name="Currency 2 3 5 3 2 2 2 2" xfId="30587"/>
    <cellStyle name="Currency 2 3 5 3 2 2 2 3" xfId="56075"/>
    <cellStyle name="Currency 2 3 5 3 2 2 3" xfId="30588"/>
    <cellStyle name="Currency 2 3 5 3 2 2 4" xfId="30589"/>
    <cellStyle name="Currency 2 3 5 3 2 3" xfId="30590"/>
    <cellStyle name="Currency 2 3 5 3 2 3 2" xfId="30591"/>
    <cellStyle name="Currency 2 3 5 3 2 3 2 2" xfId="30592"/>
    <cellStyle name="Currency 2 3 5 3 2 3 2 3" xfId="56076"/>
    <cellStyle name="Currency 2 3 5 3 2 3 3" xfId="30593"/>
    <cellStyle name="Currency 2 3 5 3 2 3 4" xfId="30594"/>
    <cellStyle name="Currency 2 3 5 3 2 4" xfId="30595"/>
    <cellStyle name="Currency 2 3 5 3 2 4 2" xfId="30596"/>
    <cellStyle name="Currency 2 3 5 3 2 4 3" xfId="56077"/>
    <cellStyle name="Currency 2 3 5 3 2 5" xfId="30597"/>
    <cellStyle name="Currency 2 3 5 3 2 6" xfId="30598"/>
    <cellStyle name="Currency 2 3 5 3 3" xfId="30599"/>
    <cellStyle name="Currency 2 3 5 3 3 2" xfId="30600"/>
    <cellStyle name="Currency 2 3 5 3 3 2 2" xfId="30601"/>
    <cellStyle name="Currency 2 3 5 3 3 2 3" xfId="56078"/>
    <cellStyle name="Currency 2 3 5 3 3 3" xfId="30602"/>
    <cellStyle name="Currency 2 3 5 3 3 4" xfId="30603"/>
    <cellStyle name="Currency 2 3 5 3 4" xfId="30604"/>
    <cellStyle name="Currency 2 3 5 3 4 2" xfId="30605"/>
    <cellStyle name="Currency 2 3 5 3 4 2 2" xfId="30606"/>
    <cellStyle name="Currency 2 3 5 3 4 2 3" xfId="56079"/>
    <cellStyle name="Currency 2 3 5 3 4 3" xfId="30607"/>
    <cellStyle name="Currency 2 3 5 3 4 4" xfId="30608"/>
    <cellStyle name="Currency 2 3 5 3 5" xfId="30609"/>
    <cellStyle name="Currency 2 3 5 3 5 2" xfId="30610"/>
    <cellStyle name="Currency 2 3 5 3 5 3" xfId="56080"/>
    <cellStyle name="Currency 2 3 5 3 6" xfId="30611"/>
    <cellStyle name="Currency 2 3 5 3 7" xfId="30612"/>
    <cellStyle name="Currency 2 3 5 4" xfId="30613"/>
    <cellStyle name="Currency 2 3 5 4 2" xfId="30614"/>
    <cellStyle name="Currency 2 3 5 4 2 2" xfId="30615"/>
    <cellStyle name="Currency 2 3 5 4 2 2 2" xfId="30616"/>
    <cellStyle name="Currency 2 3 5 4 2 2 3" xfId="56081"/>
    <cellStyle name="Currency 2 3 5 4 2 3" xfId="30617"/>
    <cellStyle name="Currency 2 3 5 4 2 4" xfId="30618"/>
    <cellStyle name="Currency 2 3 5 4 3" xfId="30619"/>
    <cellStyle name="Currency 2 3 5 4 3 2" xfId="30620"/>
    <cellStyle name="Currency 2 3 5 4 3 2 2" xfId="30621"/>
    <cellStyle name="Currency 2 3 5 4 3 2 3" xfId="56082"/>
    <cellStyle name="Currency 2 3 5 4 3 3" xfId="30622"/>
    <cellStyle name="Currency 2 3 5 4 3 4" xfId="30623"/>
    <cellStyle name="Currency 2 3 5 4 4" xfId="30624"/>
    <cellStyle name="Currency 2 3 5 4 4 2" xfId="30625"/>
    <cellStyle name="Currency 2 3 5 4 4 3" xfId="56083"/>
    <cellStyle name="Currency 2 3 5 4 5" xfId="30626"/>
    <cellStyle name="Currency 2 3 5 4 6" xfId="30627"/>
    <cellStyle name="Currency 2 3 5 5" xfId="30628"/>
    <cellStyle name="Currency 2 3 5 5 2" xfId="30629"/>
    <cellStyle name="Currency 2 3 5 5 2 2" xfId="30630"/>
    <cellStyle name="Currency 2 3 5 5 2 2 2" xfId="30631"/>
    <cellStyle name="Currency 2 3 5 5 2 2 3" xfId="56084"/>
    <cellStyle name="Currency 2 3 5 5 2 3" xfId="30632"/>
    <cellStyle name="Currency 2 3 5 5 2 4" xfId="30633"/>
    <cellStyle name="Currency 2 3 5 5 3" xfId="30634"/>
    <cellStyle name="Currency 2 3 5 5 3 2" xfId="30635"/>
    <cellStyle name="Currency 2 3 5 5 3 3" xfId="56085"/>
    <cellStyle name="Currency 2 3 5 5 4" xfId="30636"/>
    <cellStyle name="Currency 2 3 5 5 5" xfId="30637"/>
    <cellStyle name="Currency 2 3 5 6" xfId="30638"/>
    <cellStyle name="Currency 2 3 5 6 2" xfId="30639"/>
    <cellStyle name="Currency 2 3 5 6 2 2" xfId="30640"/>
    <cellStyle name="Currency 2 3 5 6 2 3" xfId="56086"/>
    <cellStyle name="Currency 2 3 5 6 3" xfId="30641"/>
    <cellStyle name="Currency 2 3 5 6 4" xfId="30642"/>
    <cellStyle name="Currency 2 3 5 7" xfId="30643"/>
    <cellStyle name="Currency 2 3 5 7 2" xfId="30644"/>
    <cellStyle name="Currency 2 3 5 7 2 2" xfId="30645"/>
    <cellStyle name="Currency 2 3 5 7 2 3" xfId="56087"/>
    <cellStyle name="Currency 2 3 5 7 3" xfId="30646"/>
    <cellStyle name="Currency 2 3 5 7 4" xfId="30647"/>
    <cellStyle name="Currency 2 3 5 8" xfId="30648"/>
    <cellStyle name="Currency 2 3 5 8 2" xfId="30649"/>
    <cellStyle name="Currency 2 3 5 8 3" xfId="56088"/>
    <cellStyle name="Currency 2 3 5 9" xfId="30650"/>
    <cellStyle name="Currency 2 3 6" xfId="30651"/>
    <cellStyle name="Currency 2 3 6 10" xfId="30652"/>
    <cellStyle name="Currency 2 3 6 2" xfId="30653"/>
    <cellStyle name="Currency 2 3 6 2 2" xfId="30654"/>
    <cellStyle name="Currency 2 3 6 2 2 2" xfId="30655"/>
    <cellStyle name="Currency 2 3 6 2 2 2 2" xfId="30656"/>
    <cellStyle name="Currency 2 3 6 2 2 2 2 2" xfId="30657"/>
    <cellStyle name="Currency 2 3 6 2 2 2 2 2 2" xfId="30658"/>
    <cellStyle name="Currency 2 3 6 2 2 2 2 2 3" xfId="56089"/>
    <cellStyle name="Currency 2 3 6 2 2 2 2 3" xfId="30659"/>
    <cellStyle name="Currency 2 3 6 2 2 2 2 4" xfId="30660"/>
    <cellStyle name="Currency 2 3 6 2 2 2 3" xfId="30661"/>
    <cellStyle name="Currency 2 3 6 2 2 2 3 2" xfId="30662"/>
    <cellStyle name="Currency 2 3 6 2 2 2 3 2 2" xfId="30663"/>
    <cellStyle name="Currency 2 3 6 2 2 2 3 2 3" xfId="56090"/>
    <cellStyle name="Currency 2 3 6 2 2 2 3 3" xfId="30664"/>
    <cellStyle name="Currency 2 3 6 2 2 2 3 4" xfId="30665"/>
    <cellStyle name="Currency 2 3 6 2 2 2 4" xfId="30666"/>
    <cellStyle name="Currency 2 3 6 2 2 2 4 2" xfId="30667"/>
    <cellStyle name="Currency 2 3 6 2 2 2 4 3" xfId="56091"/>
    <cellStyle name="Currency 2 3 6 2 2 2 5" xfId="30668"/>
    <cellStyle name="Currency 2 3 6 2 2 2 6" xfId="30669"/>
    <cellStyle name="Currency 2 3 6 2 2 3" xfId="30670"/>
    <cellStyle name="Currency 2 3 6 2 2 3 2" xfId="30671"/>
    <cellStyle name="Currency 2 3 6 2 2 3 2 2" xfId="30672"/>
    <cellStyle name="Currency 2 3 6 2 2 3 2 3" xfId="56092"/>
    <cellStyle name="Currency 2 3 6 2 2 3 3" xfId="30673"/>
    <cellStyle name="Currency 2 3 6 2 2 3 4" xfId="30674"/>
    <cellStyle name="Currency 2 3 6 2 2 4" xfId="30675"/>
    <cellStyle name="Currency 2 3 6 2 2 4 2" xfId="30676"/>
    <cellStyle name="Currency 2 3 6 2 2 4 2 2" xfId="30677"/>
    <cellStyle name="Currency 2 3 6 2 2 4 2 3" xfId="56093"/>
    <cellStyle name="Currency 2 3 6 2 2 4 3" xfId="30678"/>
    <cellStyle name="Currency 2 3 6 2 2 4 4" xfId="30679"/>
    <cellStyle name="Currency 2 3 6 2 2 5" xfId="30680"/>
    <cellStyle name="Currency 2 3 6 2 2 5 2" xfId="30681"/>
    <cellStyle name="Currency 2 3 6 2 2 5 3" xfId="56094"/>
    <cellStyle name="Currency 2 3 6 2 2 6" xfId="30682"/>
    <cellStyle name="Currency 2 3 6 2 2 7" xfId="30683"/>
    <cellStyle name="Currency 2 3 6 2 3" xfId="30684"/>
    <cellStyle name="Currency 2 3 6 2 3 2" xfId="30685"/>
    <cellStyle name="Currency 2 3 6 2 3 2 2" xfId="30686"/>
    <cellStyle name="Currency 2 3 6 2 3 2 2 2" xfId="30687"/>
    <cellStyle name="Currency 2 3 6 2 3 2 2 3" xfId="56095"/>
    <cellStyle name="Currency 2 3 6 2 3 2 3" xfId="30688"/>
    <cellStyle name="Currency 2 3 6 2 3 2 4" xfId="30689"/>
    <cellStyle name="Currency 2 3 6 2 3 3" xfId="30690"/>
    <cellStyle name="Currency 2 3 6 2 3 3 2" xfId="30691"/>
    <cellStyle name="Currency 2 3 6 2 3 3 2 2" xfId="30692"/>
    <cellStyle name="Currency 2 3 6 2 3 3 2 3" xfId="56096"/>
    <cellStyle name="Currency 2 3 6 2 3 3 3" xfId="30693"/>
    <cellStyle name="Currency 2 3 6 2 3 3 4" xfId="30694"/>
    <cellStyle name="Currency 2 3 6 2 3 4" xfId="30695"/>
    <cellStyle name="Currency 2 3 6 2 3 4 2" xfId="30696"/>
    <cellStyle name="Currency 2 3 6 2 3 4 3" xfId="56097"/>
    <cellStyle name="Currency 2 3 6 2 3 5" xfId="30697"/>
    <cellStyle name="Currency 2 3 6 2 3 6" xfId="30698"/>
    <cellStyle name="Currency 2 3 6 2 4" xfId="30699"/>
    <cellStyle name="Currency 2 3 6 2 4 2" xfId="30700"/>
    <cellStyle name="Currency 2 3 6 2 4 2 2" xfId="30701"/>
    <cellStyle name="Currency 2 3 6 2 4 2 3" xfId="56098"/>
    <cellStyle name="Currency 2 3 6 2 4 3" xfId="30702"/>
    <cellStyle name="Currency 2 3 6 2 4 4" xfId="30703"/>
    <cellStyle name="Currency 2 3 6 2 5" xfId="30704"/>
    <cellStyle name="Currency 2 3 6 2 5 2" xfId="30705"/>
    <cellStyle name="Currency 2 3 6 2 5 2 2" xfId="30706"/>
    <cellStyle name="Currency 2 3 6 2 5 2 3" xfId="56099"/>
    <cellStyle name="Currency 2 3 6 2 5 3" xfId="30707"/>
    <cellStyle name="Currency 2 3 6 2 5 4" xfId="30708"/>
    <cellStyle name="Currency 2 3 6 2 6" xfId="30709"/>
    <cellStyle name="Currency 2 3 6 2 6 2" xfId="30710"/>
    <cellStyle name="Currency 2 3 6 2 6 3" xfId="56100"/>
    <cellStyle name="Currency 2 3 6 2 7" xfId="30711"/>
    <cellStyle name="Currency 2 3 6 2 8" xfId="30712"/>
    <cellStyle name="Currency 2 3 6 3" xfId="30713"/>
    <cellStyle name="Currency 2 3 6 3 2" xfId="30714"/>
    <cellStyle name="Currency 2 3 6 3 2 2" xfId="30715"/>
    <cellStyle name="Currency 2 3 6 3 2 2 2" xfId="30716"/>
    <cellStyle name="Currency 2 3 6 3 2 2 2 2" xfId="30717"/>
    <cellStyle name="Currency 2 3 6 3 2 2 2 3" xfId="56101"/>
    <cellStyle name="Currency 2 3 6 3 2 2 3" xfId="30718"/>
    <cellStyle name="Currency 2 3 6 3 2 2 4" xfId="30719"/>
    <cellStyle name="Currency 2 3 6 3 2 3" xfId="30720"/>
    <cellStyle name="Currency 2 3 6 3 2 3 2" xfId="30721"/>
    <cellStyle name="Currency 2 3 6 3 2 3 2 2" xfId="30722"/>
    <cellStyle name="Currency 2 3 6 3 2 3 2 3" xfId="56102"/>
    <cellStyle name="Currency 2 3 6 3 2 3 3" xfId="30723"/>
    <cellStyle name="Currency 2 3 6 3 2 3 4" xfId="30724"/>
    <cellStyle name="Currency 2 3 6 3 2 4" xfId="30725"/>
    <cellStyle name="Currency 2 3 6 3 2 4 2" xfId="30726"/>
    <cellStyle name="Currency 2 3 6 3 2 4 3" xfId="56103"/>
    <cellStyle name="Currency 2 3 6 3 2 5" xfId="30727"/>
    <cellStyle name="Currency 2 3 6 3 2 6" xfId="30728"/>
    <cellStyle name="Currency 2 3 6 3 3" xfId="30729"/>
    <cellStyle name="Currency 2 3 6 3 3 2" xfId="30730"/>
    <cellStyle name="Currency 2 3 6 3 3 2 2" xfId="30731"/>
    <cellStyle name="Currency 2 3 6 3 3 2 3" xfId="56104"/>
    <cellStyle name="Currency 2 3 6 3 3 3" xfId="30732"/>
    <cellStyle name="Currency 2 3 6 3 3 4" xfId="30733"/>
    <cellStyle name="Currency 2 3 6 3 4" xfId="30734"/>
    <cellStyle name="Currency 2 3 6 3 4 2" xfId="30735"/>
    <cellStyle name="Currency 2 3 6 3 4 2 2" xfId="30736"/>
    <cellStyle name="Currency 2 3 6 3 4 2 3" xfId="56105"/>
    <cellStyle name="Currency 2 3 6 3 4 3" xfId="30737"/>
    <cellStyle name="Currency 2 3 6 3 4 4" xfId="30738"/>
    <cellStyle name="Currency 2 3 6 3 5" xfId="30739"/>
    <cellStyle name="Currency 2 3 6 3 5 2" xfId="30740"/>
    <cellStyle name="Currency 2 3 6 3 5 3" xfId="56106"/>
    <cellStyle name="Currency 2 3 6 3 6" xfId="30741"/>
    <cellStyle name="Currency 2 3 6 3 7" xfId="30742"/>
    <cellStyle name="Currency 2 3 6 4" xfId="30743"/>
    <cellStyle name="Currency 2 3 6 4 2" xfId="30744"/>
    <cellStyle name="Currency 2 3 6 4 2 2" xfId="30745"/>
    <cellStyle name="Currency 2 3 6 4 2 2 2" xfId="30746"/>
    <cellStyle name="Currency 2 3 6 4 2 2 3" xfId="56107"/>
    <cellStyle name="Currency 2 3 6 4 2 3" xfId="30747"/>
    <cellStyle name="Currency 2 3 6 4 2 4" xfId="30748"/>
    <cellStyle name="Currency 2 3 6 4 3" xfId="30749"/>
    <cellStyle name="Currency 2 3 6 4 3 2" xfId="30750"/>
    <cellStyle name="Currency 2 3 6 4 3 2 2" xfId="30751"/>
    <cellStyle name="Currency 2 3 6 4 3 2 3" xfId="56108"/>
    <cellStyle name="Currency 2 3 6 4 3 3" xfId="30752"/>
    <cellStyle name="Currency 2 3 6 4 3 4" xfId="30753"/>
    <cellStyle name="Currency 2 3 6 4 4" xfId="30754"/>
    <cellStyle name="Currency 2 3 6 4 4 2" xfId="30755"/>
    <cellStyle name="Currency 2 3 6 4 4 3" xfId="56109"/>
    <cellStyle name="Currency 2 3 6 4 5" xfId="30756"/>
    <cellStyle name="Currency 2 3 6 4 6" xfId="30757"/>
    <cellStyle name="Currency 2 3 6 5" xfId="30758"/>
    <cellStyle name="Currency 2 3 6 5 2" xfId="30759"/>
    <cellStyle name="Currency 2 3 6 5 2 2" xfId="30760"/>
    <cellStyle name="Currency 2 3 6 5 2 2 2" xfId="30761"/>
    <cellStyle name="Currency 2 3 6 5 2 2 3" xfId="56110"/>
    <cellStyle name="Currency 2 3 6 5 2 3" xfId="30762"/>
    <cellStyle name="Currency 2 3 6 5 2 4" xfId="30763"/>
    <cellStyle name="Currency 2 3 6 5 3" xfId="30764"/>
    <cellStyle name="Currency 2 3 6 5 3 2" xfId="30765"/>
    <cellStyle name="Currency 2 3 6 5 3 3" xfId="56111"/>
    <cellStyle name="Currency 2 3 6 5 4" xfId="30766"/>
    <cellStyle name="Currency 2 3 6 5 5" xfId="30767"/>
    <cellStyle name="Currency 2 3 6 6" xfId="30768"/>
    <cellStyle name="Currency 2 3 6 6 2" xfId="30769"/>
    <cellStyle name="Currency 2 3 6 6 2 2" xfId="30770"/>
    <cellStyle name="Currency 2 3 6 6 2 3" xfId="56112"/>
    <cellStyle name="Currency 2 3 6 6 3" xfId="30771"/>
    <cellStyle name="Currency 2 3 6 6 4" xfId="30772"/>
    <cellStyle name="Currency 2 3 6 7" xfId="30773"/>
    <cellStyle name="Currency 2 3 6 7 2" xfId="30774"/>
    <cellStyle name="Currency 2 3 6 7 2 2" xfId="30775"/>
    <cellStyle name="Currency 2 3 6 7 2 3" xfId="56113"/>
    <cellStyle name="Currency 2 3 6 7 3" xfId="30776"/>
    <cellStyle name="Currency 2 3 6 7 4" xfId="30777"/>
    <cellStyle name="Currency 2 3 6 8" xfId="30778"/>
    <cellStyle name="Currency 2 3 6 8 2" xfId="30779"/>
    <cellStyle name="Currency 2 3 6 8 3" xfId="56114"/>
    <cellStyle name="Currency 2 3 6 9" xfId="30780"/>
    <cellStyle name="Currency 2 3 7" xfId="30781"/>
    <cellStyle name="Currency 2 3 7 10" xfId="30782"/>
    <cellStyle name="Currency 2 3 7 2" xfId="30783"/>
    <cellStyle name="Currency 2 3 7 2 2" xfId="30784"/>
    <cellStyle name="Currency 2 3 7 2 2 2" xfId="30785"/>
    <cellStyle name="Currency 2 3 7 2 2 2 2" xfId="30786"/>
    <cellStyle name="Currency 2 3 7 2 2 2 2 2" xfId="30787"/>
    <cellStyle name="Currency 2 3 7 2 2 2 2 2 2" xfId="30788"/>
    <cellStyle name="Currency 2 3 7 2 2 2 2 2 3" xfId="56115"/>
    <cellStyle name="Currency 2 3 7 2 2 2 2 3" xfId="30789"/>
    <cellStyle name="Currency 2 3 7 2 2 2 2 4" xfId="30790"/>
    <cellStyle name="Currency 2 3 7 2 2 2 3" xfId="30791"/>
    <cellStyle name="Currency 2 3 7 2 2 2 3 2" xfId="30792"/>
    <cellStyle name="Currency 2 3 7 2 2 2 3 2 2" xfId="30793"/>
    <cellStyle name="Currency 2 3 7 2 2 2 3 2 3" xfId="56116"/>
    <cellStyle name="Currency 2 3 7 2 2 2 3 3" xfId="30794"/>
    <cellStyle name="Currency 2 3 7 2 2 2 3 4" xfId="30795"/>
    <cellStyle name="Currency 2 3 7 2 2 2 4" xfId="30796"/>
    <cellStyle name="Currency 2 3 7 2 2 2 4 2" xfId="30797"/>
    <cellStyle name="Currency 2 3 7 2 2 2 4 3" xfId="56117"/>
    <cellStyle name="Currency 2 3 7 2 2 2 5" xfId="30798"/>
    <cellStyle name="Currency 2 3 7 2 2 2 6" xfId="30799"/>
    <cellStyle name="Currency 2 3 7 2 2 3" xfId="30800"/>
    <cellStyle name="Currency 2 3 7 2 2 3 2" xfId="30801"/>
    <cellStyle name="Currency 2 3 7 2 2 3 2 2" xfId="30802"/>
    <cellStyle name="Currency 2 3 7 2 2 3 2 3" xfId="56118"/>
    <cellStyle name="Currency 2 3 7 2 2 3 3" xfId="30803"/>
    <cellStyle name="Currency 2 3 7 2 2 3 4" xfId="30804"/>
    <cellStyle name="Currency 2 3 7 2 2 4" xfId="30805"/>
    <cellStyle name="Currency 2 3 7 2 2 4 2" xfId="30806"/>
    <cellStyle name="Currency 2 3 7 2 2 4 2 2" xfId="30807"/>
    <cellStyle name="Currency 2 3 7 2 2 4 2 3" xfId="56119"/>
    <cellStyle name="Currency 2 3 7 2 2 4 3" xfId="30808"/>
    <cellStyle name="Currency 2 3 7 2 2 4 4" xfId="30809"/>
    <cellStyle name="Currency 2 3 7 2 2 5" xfId="30810"/>
    <cellStyle name="Currency 2 3 7 2 2 5 2" xfId="30811"/>
    <cellStyle name="Currency 2 3 7 2 2 5 3" xfId="56120"/>
    <cellStyle name="Currency 2 3 7 2 2 6" xfId="30812"/>
    <cellStyle name="Currency 2 3 7 2 2 7" xfId="30813"/>
    <cellStyle name="Currency 2 3 7 2 3" xfId="30814"/>
    <cellStyle name="Currency 2 3 7 2 3 2" xfId="30815"/>
    <cellStyle name="Currency 2 3 7 2 3 2 2" xfId="30816"/>
    <cellStyle name="Currency 2 3 7 2 3 2 2 2" xfId="30817"/>
    <cellStyle name="Currency 2 3 7 2 3 2 2 3" xfId="56121"/>
    <cellStyle name="Currency 2 3 7 2 3 2 3" xfId="30818"/>
    <cellStyle name="Currency 2 3 7 2 3 2 4" xfId="30819"/>
    <cellStyle name="Currency 2 3 7 2 3 3" xfId="30820"/>
    <cellStyle name="Currency 2 3 7 2 3 3 2" xfId="30821"/>
    <cellStyle name="Currency 2 3 7 2 3 3 2 2" xfId="30822"/>
    <cellStyle name="Currency 2 3 7 2 3 3 2 3" xfId="56122"/>
    <cellStyle name="Currency 2 3 7 2 3 3 3" xfId="30823"/>
    <cellStyle name="Currency 2 3 7 2 3 3 4" xfId="30824"/>
    <cellStyle name="Currency 2 3 7 2 3 4" xfId="30825"/>
    <cellStyle name="Currency 2 3 7 2 3 4 2" xfId="30826"/>
    <cellStyle name="Currency 2 3 7 2 3 4 3" xfId="56123"/>
    <cellStyle name="Currency 2 3 7 2 3 5" xfId="30827"/>
    <cellStyle name="Currency 2 3 7 2 3 6" xfId="30828"/>
    <cellStyle name="Currency 2 3 7 2 4" xfId="30829"/>
    <cellStyle name="Currency 2 3 7 2 4 2" xfId="30830"/>
    <cellStyle name="Currency 2 3 7 2 4 2 2" xfId="30831"/>
    <cellStyle name="Currency 2 3 7 2 4 2 3" xfId="56124"/>
    <cellStyle name="Currency 2 3 7 2 4 3" xfId="30832"/>
    <cellStyle name="Currency 2 3 7 2 4 4" xfId="30833"/>
    <cellStyle name="Currency 2 3 7 2 5" xfId="30834"/>
    <cellStyle name="Currency 2 3 7 2 5 2" xfId="30835"/>
    <cellStyle name="Currency 2 3 7 2 5 2 2" xfId="30836"/>
    <cellStyle name="Currency 2 3 7 2 5 2 3" xfId="56125"/>
    <cellStyle name="Currency 2 3 7 2 5 3" xfId="30837"/>
    <cellStyle name="Currency 2 3 7 2 5 4" xfId="30838"/>
    <cellStyle name="Currency 2 3 7 2 6" xfId="30839"/>
    <cellStyle name="Currency 2 3 7 2 6 2" xfId="30840"/>
    <cellStyle name="Currency 2 3 7 2 6 3" xfId="56126"/>
    <cellStyle name="Currency 2 3 7 2 7" xfId="30841"/>
    <cellStyle name="Currency 2 3 7 2 8" xfId="30842"/>
    <cellStyle name="Currency 2 3 7 3" xfId="30843"/>
    <cellStyle name="Currency 2 3 7 3 2" xfId="30844"/>
    <cellStyle name="Currency 2 3 7 3 2 2" xfId="30845"/>
    <cellStyle name="Currency 2 3 7 3 2 2 2" xfId="30846"/>
    <cellStyle name="Currency 2 3 7 3 2 2 2 2" xfId="30847"/>
    <cellStyle name="Currency 2 3 7 3 2 2 2 3" xfId="56127"/>
    <cellStyle name="Currency 2 3 7 3 2 2 3" xfId="30848"/>
    <cellStyle name="Currency 2 3 7 3 2 2 4" xfId="30849"/>
    <cellStyle name="Currency 2 3 7 3 2 3" xfId="30850"/>
    <cellStyle name="Currency 2 3 7 3 2 3 2" xfId="30851"/>
    <cellStyle name="Currency 2 3 7 3 2 3 2 2" xfId="30852"/>
    <cellStyle name="Currency 2 3 7 3 2 3 2 3" xfId="56128"/>
    <cellStyle name="Currency 2 3 7 3 2 3 3" xfId="30853"/>
    <cellStyle name="Currency 2 3 7 3 2 3 4" xfId="30854"/>
    <cellStyle name="Currency 2 3 7 3 2 4" xfId="30855"/>
    <cellStyle name="Currency 2 3 7 3 2 4 2" xfId="30856"/>
    <cellStyle name="Currency 2 3 7 3 2 4 3" xfId="56129"/>
    <cellStyle name="Currency 2 3 7 3 2 5" xfId="30857"/>
    <cellStyle name="Currency 2 3 7 3 2 6" xfId="30858"/>
    <cellStyle name="Currency 2 3 7 3 3" xfId="30859"/>
    <cellStyle name="Currency 2 3 7 3 3 2" xfId="30860"/>
    <cellStyle name="Currency 2 3 7 3 3 2 2" xfId="30861"/>
    <cellStyle name="Currency 2 3 7 3 3 2 3" xfId="56130"/>
    <cellStyle name="Currency 2 3 7 3 3 3" xfId="30862"/>
    <cellStyle name="Currency 2 3 7 3 3 4" xfId="30863"/>
    <cellStyle name="Currency 2 3 7 3 4" xfId="30864"/>
    <cellStyle name="Currency 2 3 7 3 4 2" xfId="30865"/>
    <cellStyle name="Currency 2 3 7 3 4 2 2" xfId="30866"/>
    <cellStyle name="Currency 2 3 7 3 4 2 3" xfId="56131"/>
    <cellStyle name="Currency 2 3 7 3 4 3" xfId="30867"/>
    <cellStyle name="Currency 2 3 7 3 4 4" xfId="30868"/>
    <cellStyle name="Currency 2 3 7 3 5" xfId="30869"/>
    <cellStyle name="Currency 2 3 7 3 5 2" xfId="30870"/>
    <cellStyle name="Currency 2 3 7 3 5 3" xfId="56132"/>
    <cellStyle name="Currency 2 3 7 3 6" xfId="30871"/>
    <cellStyle name="Currency 2 3 7 3 7" xfId="30872"/>
    <cellStyle name="Currency 2 3 7 4" xfId="30873"/>
    <cellStyle name="Currency 2 3 7 4 2" xfId="30874"/>
    <cellStyle name="Currency 2 3 7 4 2 2" xfId="30875"/>
    <cellStyle name="Currency 2 3 7 4 2 2 2" xfId="30876"/>
    <cellStyle name="Currency 2 3 7 4 2 2 3" xfId="56133"/>
    <cellStyle name="Currency 2 3 7 4 2 3" xfId="30877"/>
    <cellStyle name="Currency 2 3 7 4 2 4" xfId="30878"/>
    <cellStyle name="Currency 2 3 7 4 3" xfId="30879"/>
    <cellStyle name="Currency 2 3 7 4 3 2" xfId="30880"/>
    <cellStyle name="Currency 2 3 7 4 3 2 2" xfId="30881"/>
    <cellStyle name="Currency 2 3 7 4 3 2 3" xfId="56134"/>
    <cellStyle name="Currency 2 3 7 4 3 3" xfId="30882"/>
    <cellStyle name="Currency 2 3 7 4 3 4" xfId="30883"/>
    <cellStyle name="Currency 2 3 7 4 4" xfId="30884"/>
    <cellStyle name="Currency 2 3 7 4 4 2" xfId="30885"/>
    <cellStyle name="Currency 2 3 7 4 4 3" xfId="56135"/>
    <cellStyle name="Currency 2 3 7 4 5" xfId="30886"/>
    <cellStyle name="Currency 2 3 7 4 6" xfId="30887"/>
    <cellStyle name="Currency 2 3 7 5" xfId="30888"/>
    <cellStyle name="Currency 2 3 7 5 2" xfId="30889"/>
    <cellStyle name="Currency 2 3 7 5 2 2" xfId="30890"/>
    <cellStyle name="Currency 2 3 7 5 2 2 2" xfId="30891"/>
    <cellStyle name="Currency 2 3 7 5 2 2 3" xfId="56136"/>
    <cellStyle name="Currency 2 3 7 5 2 3" xfId="30892"/>
    <cellStyle name="Currency 2 3 7 5 2 4" xfId="30893"/>
    <cellStyle name="Currency 2 3 7 5 3" xfId="30894"/>
    <cellStyle name="Currency 2 3 7 5 3 2" xfId="30895"/>
    <cellStyle name="Currency 2 3 7 5 3 3" xfId="56137"/>
    <cellStyle name="Currency 2 3 7 5 4" xfId="30896"/>
    <cellStyle name="Currency 2 3 7 5 5" xfId="30897"/>
    <cellStyle name="Currency 2 3 7 6" xfId="30898"/>
    <cellStyle name="Currency 2 3 7 6 2" xfId="30899"/>
    <cellStyle name="Currency 2 3 7 6 2 2" xfId="30900"/>
    <cellStyle name="Currency 2 3 7 6 2 3" xfId="56138"/>
    <cellStyle name="Currency 2 3 7 6 3" xfId="30901"/>
    <cellStyle name="Currency 2 3 7 6 4" xfId="30902"/>
    <cellStyle name="Currency 2 3 7 7" xfId="30903"/>
    <cellStyle name="Currency 2 3 7 7 2" xfId="30904"/>
    <cellStyle name="Currency 2 3 7 7 2 2" xfId="30905"/>
    <cellStyle name="Currency 2 3 7 7 2 3" xfId="56139"/>
    <cellStyle name="Currency 2 3 7 7 3" xfId="30906"/>
    <cellStyle name="Currency 2 3 7 7 4" xfId="30907"/>
    <cellStyle name="Currency 2 3 7 8" xfId="30908"/>
    <cellStyle name="Currency 2 3 7 8 2" xfId="30909"/>
    <cellStyle name="Currency 2 3 7 8 3" xfId="56140"/>
    <cellStyle name="Currency 2 3 7 9" xfId="30910"/>
    <cellStyle name="Currency 2 3 8" xfId="30911"/>
    <cellStyle name="Currency 2 3 8 2" xfId="30912"/>
    <cellStyle name="Currency 2 3 8 2 2" xfId="30913"/>
    <cellStyle name="Currency 2 3 8 2 2 2" xfId="30914"/>
    <cellStyle name="Currency 2 3 8 2 2 2 2" xfId="30915"/>
    <cellStyle name="Currency 2 3 8 2 2 2 2 2" xfId="30916"/>
    <cellStyle name="Currency 2 3 8 2 2 2 2 3" xfId="56141"/>
    <cellStyle name="Currency 2 3 8 2 2 2 3" xfId="30917"/>
    <cellStyle name="Currency 2 3 8 2 2 2 4" xfId="30918"/>
    <cellStyle name="Currency 2 3 8 2 2 3" xfId="30919"/>
    <cellStyle name="Currency 2 3 8 2 2 3 2" xfId="30920"/>
    <cellStyle name="Currency 2 3 8 2 2 3 2 2" xfId="30921"/>
    <cellStyle name="Currency 2 3 8 2 2 3 2 3" xfId="56142"/>
    <cellStyle name="Currency 2 3 8 2 2 3 3" xfId="30922"/>
    <cellStyle name="Currency 2 3 8 2 2 3 4" xfId="30923"/>
    <cellStyle name="Currency 2 3 8 2 2 4" xfId="30924"/>
    <cellStyle name="Currency 2 3 8 2 2 4 2" xfId="30925"/>
    <cellStyle name="Currency 2 3 8 2 2 4 3" xfId="56143"/>
    <cellStyle name="Currency 2 3 8 2 2 5" xfId="30926"/>
    <cellStyle name="Currency 2 3 8 2 2 6" xfId="30927"/>
    <cellStyle name="Currency 2 3 8 2 3" xfId="30928"/>
    <cellStyle name="Currency 2 3 8 2 3 2" xfId="30929"/>
    <cellStyle name="Currency 2 3 8 2 3 2 2" xfId="30930"/>
    <cellStyle name="Currency 2 3 8 2 3 2 3" xfId="56144"/>
    <cellStyle name="Currency 2 3 8 2 3 3" xfId="30931"/>
    <cellStyle name="Currency 2 3 8 2 3 4" xfId="30932"/>
    <cellStyle name="Currency 2 3 8 2 4" xfId="30933"/>
    <cellStyle name="Currency 2 3 8 2 4 2" xfId="30934"/>
    <cellStyle name="Currency 2 3 8 2 4 2 2" xfId="30935"/>
    <cellStyle name="Currency 2 3 8 2 4 2 3" xfId="56145"/>
    <cellStyle name="Currency 2 3 8 2 4 3" xfId="30936"/>
    <cellStyle name="Currency 2 3 8 2 4 4" xfId="30937"/>
    <cellStyle name="Currency 2 3 8 2 5" xfId="30938"/>
    <cellStyle name="Currency 2 3 8 2 5 2" xfId="30939"/>
    <cellStyle name="Currency 2 3 8 2 5 3" xfId="56146"/>
    <cellStyle name="Currency 2 3 8 2 6" xfId="30940"/>
    <cellStyle name="Currency 2 3 8 2 7" xfId="30941"/>
    <cellStyle name="Currency 2 3 8 3" xfId="30942"/>
    <cellStyle name="Currency 2 3 8 3 2" xfId="30943"/>
    <cellStyle name="Currency 2 3 8 3 2 2" xfId="30944"/>
    <cellStyle name="Currency 2 3 8 3 2 2 2" xfId="30945"/>
    <cellStyle name="Currency 2 3 8 3 2 2 3" xfId="56147"/>
    <cellStyle name="Currency 2 3 8 3 2 3" xfId="30946"/>
    <cellStyle name="Currency 2 3 8 3 2 4" xfId="30947"/>
    <cellStyle name="Currency 2 3 8 3 3" xfId="30948"/>
    <cellStyle name="Currency 2 3 8 3 3 2" xfId="30949"/>
    <cellStyle name="Currency 2 3 8 3 3 2 2" xfId="30950"/>
    <cellStyle name="Currency 2 3 8 3 3 2 3" xfId="56148"/>
    <cellStyle name="Currency 2 3 8 3 3 3" xfId="30951"/>
    <cellStyle name="Currency 2 3 8 3 3 4" xfId="30952"/>
    <cellStyle name="Currency 2 3 8 3 4" xfId="30953"/>
    <cellStyle name="Currency 2 3 8 3 4 2" xfId="30954"/>
    <cellStyle name="Currency 2 3 8 3 4 3" xfId="56149"/>
    <cellStyle name="Currency 2 3 8 3 5" xfId="30955"/>
    <cellStyle name="Currency 2 3 8 3 6" xfId="30956"/>
    <cellStyle name="Currency 2 3 8 4" xfId="30957"/>
    <cellStyle name="Currency 2 3 8 4 2" xfId="30958"/>
    <cellStyle name="Currency 2 3 8 4 2 2" xfId="30959"/>
    <cellStyle name="Currency 2 3 8 4 2 3" xfId="56150"/>
    <cellStyle name="Currency 2 3 8 4 3" xfId="30960"/>
    <cellStyle name="Currency 2 3 8 4 4" xfId="30961"/>
    <cellStyle name="Currency 2 3 8 5" xfId="30962"/>
    <cellStyle name="Currency 2 3 8 5 2" xfId="30963"/>
    <cellStyle name="Currency 2 3 8 5 2 2" xfId="30964"/>
    <cellStyle name="Currency 2 3 8 5 2 3" xfId="56151"/>
    <cellStyle name="Currency 2 3 8 5 3" xfId="30965"/>
    <cellStyle name="Currency 2 3 8 5 4" xfId="30966"/>
    <cellStyle name="Currency 2 3 8 6" xfId="30967"/>
    <cellStyle name="Currency 2 3 8 6 2" xfId="30968"/>
    <cellStyle name="Currency 2 3 8 6 3" xfId="56152"/>
    <cellStyle name="Currency 2 3 8 7" xfId="30969"/>
    <cellStyle name="Currency 2 3 8 8" xfId="30970"/>
    <cellStyle name="Currency 2 3 9" xfId="30971"/>
    <cellStyle name="Currency 2 3 9 2" xfId="30972"/>
    <cellStyle name="Currency 2 3 9 2 2" xfId="30973"/>
    <cellStyle name="Currency 2 3 9 2 2 2" xfId="30974"/>
    <cellStyle name="Currency 2 3 9 2 2 2 2" xfId="30975"/>
    <cellStyle name="Currency 2 3 9 2 2 2 3" xfId="56153"/>
    <cellStyle name="Currency 2 3 9 2 2 3" xfId="30976"/>
    <cellStyle name="Currency 2 3 9 2 2 4" xfId="30977"/>
    <cellStyle name="Currency 2 3 9 2 3" xfId="30978"/>
    <cellStyle name="Currency 2 3 9 2 3 2" xfId="30979"/>
    <cellStyle name="Currency 2 3 9 2 3 2 2" xfId="30980"/>
    <cellStyle name="Currency 2 3 9 2 3 2 3" xfId="56154"/>
    <cellStyle name="Currency 2 3 9 2 3 3" xfId="30981"/>
    <cellStyle name="Currency 2 3 9 2 3 4" xfId="30982"/>
    <cellStyle name="Currency 2 3 9 2 4" xfId="30983"/>
    <cellStyle name="Currency 2 3 9 2 4 2" xfId="30984"/>
    <cellStyle name="Currency 2 3 9 2 4 3" xfId="56155"/>
    <cellStyle name="Currency 2 3 9 2 5" xfId="30985"/>
    <cellStyle name="Currency 2 3 9 2 6" xfId="30986"/>
    <cellStyle name="Currency 2 3 9 3" xfId="30987"/>
    <cellStyle name="Currency 2 3 9 3 2" xfId="30988"/>
    <cellStyle name="Currency 2 3 9 3 2 2" xfId="30989"/>
    <cellStyle name="Currency 2 3 9 3 2 3" xfId="56156"/>
    <cellStyle name="Currency 2 3 9 3 3" xfId="30990"/>
    <cellStyle name="Currency 2 3 9 3 4" xfId="30991"/>
    <cellStyle name="Currency 2 3 9 4" xfId="30992"/>
    <cellStyle name="Currency 2 3 9 4 2" xfId="30993"/>
    <cellStyle name="Currency 2 3 9 4 2 2" xfId="30994"/>
    <cellStyle name="Currency 2 3 9 4 2 3" xfId="56157"/>
    <cellStyle name="Currency 2 3 9 4 3" xfId="30995"/>
    <cellStyle name="Currency 2 3 9 4 4" xfId="30996"/>
    <cellStyle name="Currency 2 3 9 5" xfId="30997"/>
    <cellStyle name="Currency 2 3 9 5 2" xfId="30998"/>
    <cellStyle name="Currency 2 3 9 5 3" xfId="56158"/>
    <cellStyle name="Currency 2 3 9 6" xfId="30999"/>
    <cellStyle name="Currency 2 3 9 7" xfId="31000"/>
    <cellStyle name="Currency 2 4" xfId="31001"/>
    <cellStyle name="Currency 2 4 10" xfId="31002"/>
    <cellStyle name="Currency 2 4 10 2" xfId="31003"/>
    <cellStyle name="Currency 2 4 10 2 2" xfId="31004"/>
    <cellStyle name="Currency 2 4 10 2 2 2" xfId="31005"/>
    <cellStyle name="Currency 2 4 10 2 2 3" xfId="56159"/>
    <cellStyle name="Currency 2 4 10 2 3" xfId="31006"/>
    <cellStyle name="Currency 2 4 10 2 4" xfId="31007"/>
    <cellStyle name="Currency 2 4 10 3" xfId="31008"/>
    <cellStyle name="Currency 2 4 10 3 2" xfId="31009"/>
    <cellStyle name="Currency 2 4 10 3 3" xfId="56160"/>
    <cellStyle name="Currency 2 4 10 4" xfId="31010"/>
    <cellStyle name="Currency 2 4 10 5" xfId="31011"/>
    <cellStyle name="Currency 2 4 11" xfId="31012"/>
    <cellStyle name="Currency 2 4 11 2" xfId="31013"/>
    <cellStyle name="Currency 2 4 11 2 2" xfId="31014"/>
    <cellStyle name="Currency 2 4 11 2 3" xfId="56161"/>
    <cellStyle name="Currency 2 4 11 3" xfId="31015"/>
    <cellStyle name="Currency 2 4 11 4" xfId="31016"/>
    <cellStyle name="Currency 2 4 12" xfId="31017"/>
    <cellStyle name="Currency 2 4 12 2" xfId="31018"/>
    <cellStyle name="Currency 2 4 12 2 2" xfId="31019"/>
    <cellStyle name="Currency 2 4 12 2 3" xfId="56162"/>
    <cellStyle name="Currency 2 4 12 3" xfId="31020"/>
    <cellStyle name="Currency 2 4 12 4" xfId="31021"/>
    <cellStyle name="Currency 2 4 13" xfId="31022"/>
    <cellStyle name="Currency 2 4 13 2" xfId="31023"/>
    <cellStyle name="Currency 2 4 13 3" xfId="56163"/>
    <cellStyle name="Currency 2 4 14" xfId="31024"/>
    <cellStyle name="Currency 2 4 15" xfId="31025"/>
    <cellStyle name="Currency 2 4 2" xfId="31026"/>
    <cellStyle name="Currency 2 4 2 10" xfId="31027"/>
    <cellStyle name="Currency 2 4 2 11" xfId="31028"/>
    <cellStyle name="Currency 2 4 2 2" xfId="31029"/>
    <cellStyle name="Currency 2 4 2 2 10" xfId="31030"/>
    <cellStyle name="Currency 2 4 2 2 2" xfId="31031"/>
    <cellStyle name="Currency 2 4 2 2 2 2" xfId="31032"/>
    <cellStyle name="Currency 2 4 2 2 2 2 2" xfId="31033"/>
    <cellStyle name="Currency 2 4 2 2 2 2 2 2" xfId="31034"/>
    <cellStyle name="Currency 2 4 2 2 2 2 2 2 2" xfId="31035"/>
    <cellStyle name="Currency 2 4 2 2 2 2 2 2 2 2" xfId="31036"/>
    <cellStyle name="Currency 2 4 2 2 2 2 2 2 2 3" xfId="56164"/>
    <cellStyle name="Currency 2 4 2 2 2 2 2 2 3" xfId="31037"/>
    <cellStyle name="Currency 2 4 2 2 2 2 2 2 4" xfId="31038"/>
    <cellStyle name="Currency 2 4 2 2 2 2 2 3" xfId="31039"/>
    <cellStyle name="Currency 2 4 2 2 2 2 2 3 2" xfId="31040"/>
    <cellStyle name="Currency 2 4 2 2 2 2 2 3 2 2" xfId="31041"/>
    <cellStyle name="Currency 2 4 2 2 2 2 2 3 2 3" xfId="56165"/>
    <cellStyle name="Currency 2 4 2 2 2 2 2 3 3" xfId="31042"/>
    <cellStyle name="Currency 2 4 2 2 2 2 2 3 4" xfId="31043"/>
    <cellStyle name="Currency 2 4 2 2 2 2 2 4" xfId="31044"/>
    <cellStyle name="Currency 2 4 2 2 2 2 2 4 2" xfId="31045"/>
    <cellStyle name="Currency 2 4 2 2 2 2 2 4 3" xfId="56166"/>
    <cellStyle name="Currency 2 4 2 2 2 2 2 5" xfId="31046"/>
    <cellStyle name="Currency 2 4 2 2 2 2 2 6" xfId="31047"/>
    <cellStyle name="Currency 2 4 2 2 2 2 3" xfId="31048"/>
    <cellStyle name="Currency 2 4 2 2 2 2 3 2" xfId="31049"/>
    <cellStyle name="Currency 2 4 2 2 2 2 3 2 2" xfId="31050"/>
    <cellStyle name="Currency 2 4 2 2 2 2 3 2 3" xfId="56167"/>
    <cellStyle name="Currency 2 4 2 2 2 2 3 3" xfId="31051"/>
    <cellStyle name="Currency 2 4 2 2 2 2 3 4" xfId="31052"/>
    <cellStyle name="Currency 2 4 2 2 2 2 4" xfId="31053"/>
    <cellStyle name="Currency 2 4 2 2 2 2 4 2" xfId="31054"/>
    <cellStyle name="Currency 2 4 2 2 2 2 4 2 2" xfId="31055"/>
    <cellStyle name="Currency 2 4 2 2 2 2 4 2 3" xfId="56168"/>
    <cellStyle name="Currency 2 4 2 2 2 2 4 3" xfId="31056"/>
    <cellStyle name="Currency 2 4 2 2 2 2 4 4" xfId="31057"/>
    <cellStyle name="Currency 2 4 2 2 2 2 5" xfId="31058"/>
    <cellStyle name="Currency 2 4 2 2 2 2 5 2" xfId="31059"/>
    <cellStyle name="Currency 2 4 2 2 2 2 5 3" xfId="56169"/>
    <cellStyle name="Currency 2 4 2 2 2 2 6" xfId="31060"/>
    <cellStyle name="Currency 2 4 2 2 2 2 7" xfId="31061"/>
    <cellStyle name="Currency 2 4 2 2 2 3" xfId="31062"/>
    <cellStyle name="Currency 2 4 2 2 2 3 2" xfId="31063"/>
    <cellStyle name="Currency 2 4 2 2 2 3 2 2" xfId="31064"/>
    <cellStyle name="Currency 2 4 2 2 2 3 2 2 2" xfId="31065"/>
    <cellStyle name="Currency 2 4 2 2 2 3 2 2 3" xfId="56170"/>
    <cellStyle name="Currency 2 4 2 2 2 3 2 3" xfId="31066"/>
    <cellStyle name="Currency 2 4 2 2 2 3 2 4" xfId="31067"/>
    <cellStyle name="Currency 2 4 2 2 2 3 3" xfId="31068"/>
    <cellStyle name="Currency 2 4 2 2 2 3 3 2" xfId="31069"/>
    <cellStyle name="Currency 2 4 2 2 2 3 3 2 2" xfId="31070"/>
    <cellStyle name="Currency 2 4 2 2 2 3 3 2 3" xfId="56171"/>
    <cellStyle name="Currency 2 4 2 2 2 3 3 3" xfId="31071"/>
    <cellStyle name="Currency 2 4 2 2 2 3 3 4" xfId="31072"/>
    <cellStyle name="Currency 2 4 2 2 2 3 4" xfId="31073"/>
    <cellStyle name="Currency 2 4 2 2 2 3 4 2" xfId="31074"/>
    <cellStyle name="Currency 2 4 2 2 2 3 4 3" xfId="56172"/>
    <cellStyle name="Currency 2 4 2 2 2 3 5" xfId="31075"/>
    <cellStyle name="Currency 2 4 2 2 2 3 6" xfId="31076"/>
    <cellStyle name="Currency 2 4 2 2 2 4" xfId="31077"/>
    <cellStyle name="Currency 2 4 2 2 2 4 2" xfId="31078"/>
    <cellStyle name="Currency 2 4 2 2 2 4 2 2" xfId="31079"/>
    <cellStyle name="Currency 2 4 2 2 2 4 2 3" xfId="56173"/>
    <cellStyle name="Currency 2 4 2 2 2 4 3" xfId="31080"/>
    <cellStyle name="Currency 2 4 2 2 2 4 4" xfId="31081"/>
    <cellStyle name="Currency 2 4 2 2 2 5" xfId="31082"/>
    <cellStyle name="Currency 2 4 2 2 2 5 2" xfId="31083"/>
    <cellStyle name="Currency 2 4 2 2 2 5 2 2" xfId="31084"/>
    <cellStyle name="Currency 2 4 2 2 2 5 2 3" xfId="56174"/>
    <cellStyle name="Currency 2 4 2 2 2 5 3" xfId="31085"/>
    <cellStyle name="Currency 2 4 2 2 2 5 4" xfId="31086"/>
    <cellStyle name="Currency 2 4 2 2 2 6" xfId="31087"/>
    <cellStyle name="Currency 2 4 2 2 2 6 2" xfId="31088"/>
    <cellStyle name="Currency 2 4 2 2 2 6 3" xfId="56175"/>
    <cellStyle name="Currency 2 4 2 2 2 7" xfId="31089"/>
    <cellStyle name="Currency 2 4 2 2 2 8" xfId="31090"/>
    <cellStyle name="Currency 2 4 2 2 3" xfId="31091"/>
    <cellStyle name="Currency 2 4 2 2 3 2" xfId="31092"/>
    <cellStyle name="Currency 2 4 2 2 3 2 2" xfId="31093"/>
    <cellStyle name="Currency 2 4 2 2 3 2 2 2" xfId="31094"/>
    <cellStyle name="Currency 2 4 2 2 3 2 2 2 2" xfId="31095"/>
    <cellStyle name="Currency 2 4 2 2 3 2 2 2 3" xfId="56176"/>
    <cellStyle name="Currency 2 4 2 2 3 2 2 3" xfId="31096"/>
    <cellStyle name="Currency 2 4 2 2 3 2 2 4" xfId="31097"/>
    <cellStyle name="Currency 2 4 2 2 3 2 3" xfId="31098"/>
    <cellStyle name="Currency 2 4 2 2 3 2 3 2" xfId="31099"/>
    <cellStyle name="Currency 2 4 2 2 3 2 3 2 2" xfId="31100"/>
    <cellStyle name="Currency 2 4 2 2 3 2 3 2 3" xfId="56177"/>
    <cellStyle name="Currency 2 4 2 2 3 2 3 3" xfId="31101"/>
    <cellStyle name="Currency 2 4 2 2 3 2 3 4" xfId="31102"/>
    <cellStyle name="Currency 2 4 2 2 3 2 4" xfId="31103"/>
    <cellStyle name="Currency 2 4 2 2 3 2 4 2" xfId="31104"/>
    <cellStyle name="Currency 2 4 2 2 3 2 4 3" xfId="56178"/>
    <cellStyle name="Currency 2 4 2 2 3 2 5" xfId="31105"/>
    <cellStyle name="Currency 2 4 2 2 3 2 6" xfId="31106"/>
    <cellStyle name="Currency 2 4 2 2 3 3" xfId="31107"/>
    <cellStyle name="Currency 2 4 2 2 3 3 2" xfId="31108"/>
    <cellStyle name="Currency 2 4 2 2 3 3 2 2" xfId="31109"/>
    <cellStyle name="Currency 2 4 2 2 3 3 2 3" xfId="56179"/>
    <cellStyle name="Currency 2 4 2 2 3 3 3" xfId="31110"/>
    <cellStyle name="Currency 2 4 2 2 3 3 4" xfId="31111"/>
    <cellStyle name="Currency 2 4 2 2 3 4" xfId="31112"/>
    <cellStyle name="Currency 2 4 2 2 3 4 2" xfId="31113"/>
    <cellStyle name="Currency 2 4 2 2 3 4 2 2" xfId="31114"/>
    <cellStyle name="Currency 2 4 2 2 3 4 2 3" xfId="56180"/>
    <cellStyle name="Currency 2 4 2 2 3 4 3" xfId="31115"/>
    <cellStyle name="Currency 2 4 2 2 3 4 4" xfId="31116"/>
    <cellStyle name="Currency 2 4 2 2 3 5" xfId="31117"/>
    <cellStyle name="Currency 2 4 2 2 3 5 2" xfId="31118"/>
    <cellStyle name="Currency 2 4 2 2 3 5 3" xfId="56181"/>
    <cellStyle name="Currency 2 4 2 2 3 6" xfId="31119"/>
    <cellStyle name="Currency 2 4 2 2 3 7" xfId="31120"/>
    <cellStyle name="Currency 2 4 2 2 4" xfId="31121"/>
    <cellStyle name="Currency 2 4 2 2 4 2" xfId="31122"/>
    <cellStyle name="Currency 2 4 2 2 4 2 2" xfId="31123"/>
    <cellStyle name="Currency 2 4 2 2 4 2 2 2" xfId="31124"/>
    <cellStyle name="Currency 2 4 2 2 4 2 2 3" xfId="56182"/>
    <cellStyle name="Currency 2 4 2 2 4 2 3" xfId="31125"/>
    <cellStyle name="Currency 2 4 2 2 4 2 4" xfId="31126"/>
    <cellStyle name="Currency 2 4 2 2 4 3" xfId="31127"/>
    <cellStyle name="Currency 2 4 2 2 4 3 2" xfId="31128"/>
    <cellStyle name="Currency 2 4 2 2 4 3 2 2" xfId="31129"/>
    <cellStyle name="Currency 2 4 2 2 4 3 2 3" xfId="56183"/>
    <cellStyle name="Currency 2 4 2 2 4 3 3" xfId="31130"/>
    <cellStyle name="Currency 2 4 2 2 4 3 4" xfId="31131"/>
    <cellStyle name="Currency 2 4 2 2 4 4" xfId="31132"/>
    <cellStyle name="Currency 2 4 2 2 4 4 2" xfId="31133"/>
    <cellStyle name="Currency 2 4 2 2 4 4 3" xfId="56184"/>
    <cellStyle name="Currency 2 4 2 2 4 5" xfId="31134"/>
    <cellStyle name="Currency 2 4 2 2 4 6" xfId="31135"/>
    <cellStyle name="Currency 2 4 2 2 5" xfId="31136"/>
    <cellStyle name="Currency 2 4 2 2 5 2" xfId="31137"/>
    <cellStyle name="Currency 2 4 2 2 5 2 2" xfId="31138"/>
    <cellStyle name="Currency 2 4 2 2 5 2 2 2" xfId="31139"/>
    <cellStyle name="Currency 2 4 2 2 5 2 2 3" xfId="56185"/>
    <cellStyle name="Currency 2 4 2 2 5 2 3" xfId="31140"/>
    <cellStyle name="Currency 2 4 2 2 5 2 4" xfId="31141"/>
    <cellStyle name="Currency 2 4 2 2 5 3" xfId="31142"/>
    <cellStyle name="Currency 2 4 2 2 5 3 2" xfId="31143"/>
    <cellStyle name="Currency 2 4 2 2 5 3 3" xfId="56186"/>
    <cellStyle name="Currency 2 4 2 2 5 4" xfId="31144"/>
    <cellStyle name="Currency 2 4 2 2 5 5" xfId="31145"/>
    <cellStyle name="Currency 2 4 2 2 6" xfId="31146"/>
    <cellStyle name="Currency 2 4 2 2 6 2" xfId="31147"/>
    <cellStyle name="Currency 2 4 2 2 6 2 2" xfId="31148"/>
    <cellStyle name="Currency 2 4 2 2 6 2 3" xfId="56187"/>
    <cellStyle name="Currency 2 4 2 2 6 3" xfId="31149"/>
    <cellStyle name="Currency 2 4 2 2 6 4" xfId="31150"/>
    <cellStyle name="Currency 2 4 2 2 7" xfId="31151"/>
    <cellStyle name="Currency 2 4 2 2 7 2" xfId="31152"/>
    <cellStyle name="Currency 2 4 2 2 7 2 2" xfId="31153"/>
    <cellStyle name="Currency 2 4 2 2 7 2 3" xfId="56188"/>
    <cellStyle name="Currency 2 4 2 2 7 3" xfId="31154"/>
    <cellStyle name="Currency 2 4 2 2 7 4" xfId="31155"/>
    <cellStyle name="Currency 2 4 2 2 8" xfId="31156"/>
    <cellStyle name="Currency 2 4 2 2 8 2" xfId="31157"/>
    <cellStyle name="Currency 2 4 2 2 8 3" xfId="56189"/>
    <cellStyle name="Currency 2 4 2 2 9" xfId="31158"/>
    <cellStyle name="Currency 2 4 2 3" xfId="31159"/>
    <cellStyle name="Currency 2 4 2 3 2" xfId="31160"/>
    <cellStyle name="Currency 2 4 2 3 2 2" xfId="31161"/>
    <cellStyle name="Currency 2 4 2 3 2 2 2" xfId="31162"/>
    <cellStyle name="Currency 2 4 2 3 2 2 2 2" xfId="31163"/>
    <cellStyle name="Currency 2 4 2 3 2 2 2 2 2" xfId="31164"/>
    <cellStyle name="Currency 2 4 2 3 2 2 2 2 3" xfId="56190"/>
    <cellStyle name="Currency 2 4 2 3 2 2 2 3" xfId="31165"/>
    <cellStyle name="Currency 2 4 2 3 2 2 2 4" xfId="31166"/>
    <cellStyle name="Currency 2 4 2 3 2 2 3" xfId="31167"/>
    <cellStyle name="Currency 2 4 2 3 2 2 3 2" xfId="31168"/>
    <cellStyle name="Currency 2 4 2 3 2 2 3 2 2" xfId="31169"/>
    <cellStyle name="Currency 2 4 2 3 2 2 3 2 3" xfId="56191"/>
    <cellStyle name="Currency 2 4 2 3 2 2 3 3" xfId="31170"/>
    <cellStyle name="Currency 2 4 2 3 2 2 3 4" xfId="31171"/>
    <cellStyle name="Currency 2 4 2 3 2 2 4" xfId="31172"/>
    <cellStyle name="Currency 2 4 2 3 2 2 4 2" xfId="31173"/>
    <cellStyle name="Currency 2 4 2 3 2 2 4 3" xfId="56192"/>
    <cellStyle name="Currency 2 4 2 3 2 2 5" xfId="31174"/>
    <cellStyle name="Currency 2 4 2 3 2 2 6" xfId="31175"/>
    <cellStyle name="Currency 2 4 2 3 2 3" xfId="31176"/>
    <cellStyle name="Currency 2 4 2 3 2 3 2" xfId="31177"/>
    <cellStyle name="Currency 2 4 2 3 2 3 2 2" xfId="31178"/>
    <cellStyle name="Currency 2 4 2 3 2 3 2 3" xfId="56193"/>
    <cellStyle name="Currency 2 4 2 3 2 3 3" xfId="31179"/>
    <cellStyle name="Currency 2 4 2 3 2 3 4" xfId="31180"/>
    <cellStyle name="Currency 2 4 2 3 2 4" xfId="31181"/>
    <cellStyle name="Currency 2 4 2 3 2 4 2" xfId="31182"/>
    <cellStyle name="Currency 2 4 2 3 2 4 2 2" xfId="31183"/>
    <cellStyle name="Currency 2 4 2 3 2 4 2 3" xfId="56194"/>
    <cellStyle name="Currency 2 4 2 3 2 4 3" xfId="31184"/>
    <cellStyle name="Currency 2 4 2 3 2 4 4" xfId="31185"/>
    <cellStyle name="Currency 2 4 2 3 2 5" xfId="31186"/>
    <cellStyle name="Currency 2 4 2 3 2 5 2" xfId="31187"/>
    <cellStyle name="Currency 2 4 2 3 2 5 3" xfId="56195"/>
    <cellStyle name="Currency 2 4 2 3 2 6" xfId="31188"/>
    <cellStyle name="Currency 2 4 2 3 2 7" xfId="31189"/>
    <cellStyle name="Currency 2 4 2 3 3" xfId="31190"/>
    <cellStyle name="Currency 2 4 2 3 3 2" xfId="31191"/>
    <cellStyle name="Currency 2 4 2 3 3 2 2" xfId="31192"/>
    <cellStyle name="Currency 2 4 2 3 3 2 2 2" xfId="31193"/>
    <cellStyle name="Currency 2 4 2 3 3 2 2 3" xfId="56196"/>
    <cellStyle name="Currency 2 4 2 3 3 2 3" xfId="31194"/>
    <cellStyle name="Currency 2 4 2 3 3 2 4" xfId="31195"/>
    <cellStyle name="Currency 2 4 2 3 3 3" xfId="31196"/>
    <cellStyle name="Currency 2 4 2 3 3 3 2" xfId="31197"/>
    <cellStyle name="Currency 2 4 2 3 3 3 2 2" xfId="31198"/>
    <cellStyle name="Currency 2 4 2 3 3 3 2 3" xfId="56197"/>
    <cellStyle name="Currency 2 4 2 3 3 3 3" xfId="31199"/>
    <cellStyle name="Currency 2 4 2 3 3 3 4" xfId="31200"/>
    <cellStyle name="Currency 2 4 2 3 3 4" xfId="31201"/>
    <cellStyle name="Currency 2 4 2 3 3 4 2" xfId="31202"/>
    <cellStyle name="Currency 2 4 2 3 3 4 3" xfId="56198"/>
    <cellStyle name="Currency 2 4 2 3 3 5" xfId="31203"/>
    <cellStyle name="Currency 2 4 2 3 3 6" xfId="31204"/>
    <cellStyle name="Currency 2 4 2 3 4" xfId="31205"/>
    <cellStyle name="Currency 2 4 2 3 4 2" xfId="31206"/>
    <cellStyle name="Currency 2 4 2 3 4 2 2" xfId="31207"/>
    <cellStyle name="Currency 2 4 2 3 4 2 2 2" xfId="31208"/>
    <cellStyle name="Currency 2 4 2 3 4 2 2 3" xfId="56199"/>
    <cellStyle name="Currency 2 4 2 3 4 2 3" xfId="31209"/>
    <cellStyle name="Currency 2 4 2 3 4 2 4" xfId="31210"/>
    <cellStyle name="Currency 2 4 2 3 4 3" xfId="31211"/>
    <cellStyle name="Currency 2 4 2 3 4 3 2" xfId="31212"/>
    <cellStyle name="Currency 2 4 2 3 4 3 3" xfId="56200"/>
    <cellStyle name="Currency 2 4 2 3 4 4" xfId="31213"/>
    <cellStyle name="Currency 2 4 2 3 4 5" xfId="31214"/>
    <cellStyle name="Currency 2 4 2 3 5" xfId="31215"/>
    <cellStyle name="Currency 2 4 2 3 5 2" xfId="31216"/>
    <cellStyle name="Currency 2 4 2 3 5 2 2" xfId="31217"/>
    <cellStyle name="Currency 2 4 2 3 5 2 3" xfId="56201"/>
    <cellStyle name="Currency 2 4 2 3 5 3" xfId="31218"/>
    <cellStyle name="Currency 2 4 2 3 5 4" xfId="31219"/>
    <cellStyle name="Currency 2 4 2 3 6" xfId="31220"/>
    <cellStyle name="Currency 2 4 2 3 6 2" xfId="31221"/>
    <cellStyle name="Currency 2 4 2 3 6 2 2" xfId="31222"/>
    <cellStyle name="Currency 2 4 2 3 6 2 3" xfId="56202"/>
    <cellStyle name="Currency 2 4 2 3 6 3" xfId="31223"/>
    <cellStyle name="Currency 2 4 2 3 6 4" xfId="31224"/>
    <cellStyle name="Currency 2 4 2 3 7" xfId="31225"/>
    <cellStyle name="Currency 2 4 2 3 7 2" xfId="31226"/>
    <cellStyle name="Currency 2 4 2 3 7 3" xfId="56203"/>
    <cellStyle name="Currency 2 4 2 3 8" xfId="31227"/>
    <cellStyle name="Currency 2 4 2 3 9" xfId="31228"/>
    <cellStyle name="Currency 2 4 2 4" xfId="31229"/>
    <cellStyle name="Currency 2 4 2 4 2" xfId="31230"/>
    <cellStyle name="Currency 2 4 2 4 2 2" xfId="31231"/>
    <cellStyle name="Currency 2 4 2 4 2 2 2" xfId="31232"/>
    <cellStyle name="Currency 2 4 2 4 2 2 2 2" xfId="31233"/>
    <cellStyle name="Currency 2 4 2 4 2 2 2 3" xfId="56204"/>
    <cellStyle name="Currency 2 4 2 4 2 2 3" xfId="31234"/>
    <cellStyle name="Currency 2 4 2 4 2 2 4" xfId="31235"/>
    <cellStyle name="Currency 2 4 2 4 2 3" xfId="31236"/>
    <cellStyle name="Currency 2 4 2 4 2 3 2" xfId="31237"/>
    <cellStyle name="Currency 2 4 2 4 2 3 2 2" xfId="31238"/>
    <cellStyle name="Currency 2 4 2 4 2 3 2 3" xfId="56205"/>
    <cellStyle name="Currency 2 4 2 4 2 3 3" xfId="31239"/>
    <cellStyle name="Currency 2 4 2 4 2 3 4" xfId="31240"/>
    <cellStyle name="Currency 2 4 2 4 2 4" xfId="31241"/>
    <cellStyle name="Currency 2 4 2 4 2 4 2" xfId="31242"/>
    <cellStyle name="Currency 2 4 2 4 2 4 3" xfId="56206"/>
    <cellStyle name="Currency 2 4 2 4 2 5" xfId="31243"/>
    <cellStyle name="Currency 2 4 2 4 2 6" xfId="31244"/>
    <cellStyle name="Currency 2 4 2 4 3" xfId="31245"/>
    <cellStyle name="Currency 2 4 2 4 3 2" xfId="31246"/>
    <cellStyle name="Currency 2 4 2 4 3 2 2" xfId="31247"/>
    <cellStyle name="Currency 2 4 2 4 3 2 3" xfId="56207"/>
    <cellStyle name="Currency 2 4 2 4 3 3" xfId="31248"/>
    <cellStyle name="Currency 2 4 2 4 3 4" xfId="31249"/>
    <cellStyle name="Currency 2 4 2 4 4" xfId="31250"/>
    <cellStyle name="Currency 2 4 2 4 4 2" xfId="31251"/>
    <cellStyle name="Currency 2 4 2 4 4 2 2" xfId="31252"/>
    <cellStyle name="Currency 2 4 2 4 4 2 3" xfId="56208"/>
    <cellStyle name="Currency 2 4 2 4 4 3" xfId="31253"/>
    <cellStyle name="Currency 2 4 2 4 4 4" xfId="31254"/>
    <cellStyle name="Currency 2 4 2 4 5" xfId="31255"/>
    <cellStyle name="Currency 2 4 2 4 5 2" xfId="31256"/>
    <cellStyle name="Currency 2 4 2 4 5 3" xfId="56209"/>
    <cellStyle name="Currency 2 4 2 4 6" xfId="31257"/>
    <cellStyle name="Currency 2 4 2 4 7" xfId="31258"/>
    <cellStyle name="Currency 2 4 2 5" xfId="31259"/>
    <cellStyle name="Currency 2 4 2 5 2" xfId="31260"/>
    <cellStyle name="Currency 2 4 2 5 2 2" xfId="31261"/>
    <cellStyle name="Currency 2 4 2 5 2 2 2" xfId="31262"/>
    <cellStyle name="Currency 2 4 2 5 2 2 3" xfId="56210"/>
    <cellStyle name="Currency 2 4 2 5 2 3" xfId="31263"/>
    <cellStyle name="Currency 2 4 2 5 2 4" xfId="31264"/>
    <cellStyle name="Currency 2 4 2 5 3" xfId="31265"/>
    <cellStyle name="Currency 2 4 2 5 3 2" xfId="31266"/>
    <cellStyle name="Currency 2 4 2 5 3 2 2" xfId="31267"/>
    <cellStyle name="Currency 2 4 2 5 3 2 3" xfId="56211"/>
    <cellStyle name="Currency 2 4 2 5 3 3" xfId="31268"/>
    <cellStyle name="Currency 2 4 2 5 3 4" xfId="31269"/>
    <cellStyle name="Currency 2 4 2 5 4" xfId="31270"/>
    <cellStyle name="Currency 2 4 2 5 4 2" xfId="31271"/>
    <cellStyle name="Currency 2 4 2 5 4 3" xfId="56212"/>
    <cellStyle name="Currency 2 4 2 5 5" xfId="31272"/>
    <cellStyle name="Currency 2 4 2 5 6" xfId="31273"/>
    <cellStyle name="Currency 2 4 2 6" xfId="31274"/>
    <cellStyle name="Currency 2 4 2 6 2" xfId="31275"/>
    <cellStyle name="Currency 2 4 2 6 2 2" xfId="31276"/>
    <cellStyle name="Currency 2 4 2 6 2 2 2" xfId="31277"/>
    <cellStyle name="Currency 2 4 2 6 2 2 3" xfId="56213"/>
    <cellStyle name="Currency 2 4 2 6 2 3" xfId="31278"/>
    <cellStyle name="Currency 2 4 2 6 2 4" xfId="31279"/>
    <cellStyle name="Currency 2 4 2 6 3" xfId="31280"/>
    <cellStyle name="Currency 2 4 2 6 3 2" xfId="31281"/>
    <cellStyle name="Currency 2 4 2 6 3 3" xfId="56214"/>
    <cellStyle name="Currency 2 4 2 6 4" xfId="31282"/>
    <cellStyle name="Currency 2 4 2 6 5" xfId="31283"/>
    <cellStyle name="Currency 2 4 2 7" xfId="31284"/>
    <cellStyle name="Currency 2 4 2 7 2" xfId="31285"/>
    <cellStyle name="Currency 2 4 2 7 2 2" xfId="31286"/>
    <cellStyle name="Currency 2 4 2 7 2 3" xfId="56215"/>
    <cellStyle name="Currency 2 4 2 7 3" xfId="31287"/>
    <cellStyle name="Currency 2 4 2 7 4" xfId="31288"/>
    <cellStyle name="Currency 2 4 2 8" xfId="31289"/>
    <cellStyle name="Currency 2 4 2 8 2" xfId="31290"/>
    <cellStyle name="Currency 2 4 2 8 2 2" xfId="31291"/>
    <cellStyle name="Currency 2 4 2 8 2 3" xfId="56216"/>
    <cellStyle name="Currency 2 4 2 8 3" xfId="31292"/>
    <cellStyle name="Currency 2 4 2 8 4" xfId="31293"/>
    <cellStyle name="Currency 2 4 2 9" xfId="31294"/>
    <cellStyle name="Currency 2 4 2 9 2" xfId="31295"/>
    <cellStyle name="Currency 2 4 2 9 3" xfId="56217"/>
    <cellStyle name="Currency 2 4 3" xfId="31296"/>
    <cellStyle name="Currency 2 4 3 10" xfId="31297"/>
    <cellStyle name="Currency 2 4 3 11" xfId="31298"/>
    <cellStyle name="Currency 2 4 3 2" xfId="31299"/>
    <cellStyle name="Currency 2 4 3 2 10" xfId="31300"/>
    <cellStyle name="Currency 2 4 3 2 2" xfId="31301"/>
    <cellStyle name="Currency 2 4 3 2 2 2" xfId="31302"/>
    <cellStyle name="Currency 2 4 3 2 2 2 2" xfId="31303"/>
    <cellStyle name="Currency 2 4 3 2 2 2 2 2" xfId="31304"/>
    <cellStyle name="Currency 2 4 3 2 2 2 2 2 2" xfId="31305"/>
    <cellStyle name="Currency 2 4 3 2 2 2 2 2 2 2" xfId="31306"/>
    <cellStyle name="Currency 2 4 3 2 2 2 2 2 2 3" xfId="56218"/>
    <cellStyle name="Currency 2 4 3 2 2 2 2 2 3" xfId="31307"/>
    <cellStyle name="Currency 2 4 3 2 2 2 2 2 4" xfId="31308"/>
    <cellStyle name="Currency 2 4 3 2 2 2 2 3" xfId="31309"/>
    <cellStyle name="Currency 2 4 3 2 2 2 2 3 2" xfId="31310"/>
    <cellStyle name="Currency 2 4 3 2 2 2 2 3 2 2" xfId="31311"/>
    <cellStyle name="Currency 2 4 3 2 2 2 2 3 2 3" xfId="56219"/>
    <cellStyle name="Currency 2 4 3 2 2 2 2 3 3" xfId="31312"/>
    <cellStyle name="Currency 2 4 3 2 2 2 2 3 4" xfId="31313"/>
    <cellStyle name="Currency 2 4 3 2 2 2 2 4" xfId="31314"/>
    <cellStyle name="Currency 2 4 3 2 2 2 2 4 2" xfId="31315"/>
    <cellStyle name="Currency 2 4 3 2 2 2 2 4 3" xfId="56220"/>
    <cellStyle name="Currency 2 4 3 2 2 2 2 5" xfId="31316"/>
    <cellStyle name="Currency 2 4 3 2 2 2 2 6" xfId="31317"/>
    <cellStyle name="Currency 2 4 3 2 2 2 3" xfId="31318"/>
    <cellStyle name="Currency 2 4 3 2 2 2 3 2" xfId="31319"/>
    <cellStyle name="Currency 2 4 3 2 2 2 3 2 2" xfId="31320"/>
    <cellStyle name="Currency 2 4 3 2 2 2 3 2 3" xfId="56221"/>
    <cellStyle name="Currency 2 4 3 2 2 2 3 3" xfId="31321"/>
    <cellStyle name="Currency 2 4 3 2 2 2 3 4" xfId="31322"/>
    <cellStyle name="Currency 2 4 3 2 2 2 4" xfId="31323"/>
    <cellStyle name="Currency 2 4 3 2 2 2 4 2" xfId="31324"/>
    <cellStyle name="Currency 2 4 3 2 2 2 4 2 2" xfId="31325"/>
    <cellStyle name="Currency 2 4 3 2 2 2 4 2 3" xfId="56222"/>
    <cellStyle name="Currency 2 4 3 2 2 2 4 3" xfId="31326"/>
    <cellStyle name="Currency 2 4 3 2 2 2 4 4" xfId="31327"/>
    <cellStyle name="Currency 2 4 3 2 2 2 5" xfId="31328"/>
    <cellStyle name="Currency 2 4 3 2 2 2 5 2" xfId="31329"/>
    <cellStyle name="Currency 2 4 3 2 2 2 5 3" xfId="56223"/>
    <cellStyle name="Currency 2 4 3 2 2 2 6" xfId="31330"/>
    <cellStyle name="Currency 2 4 3 2 2 2 7" xfId="31331"/>
    <cellStyle name="Currency 2 4 3 2 2 3" xfId="31332"/>
    <cellStyle name="Currency 2 4 3 2 2 3 2" xfId="31333"/>
    <cellStyle name="Currency 2 4 3 2 2 3 2 2" xfId="31334"/>
    <cellStyle name="Currency 2 4 3 2 2 3 2 2 2" xfId="31335"/>
    <cellStyle name="Currency 2 4 3 2 2 3 2 2 3" xfId="56224"/>
    <cellStyle name="Currency 2 4 3 2 2 3 2 3" xfId="31336"/>
    <cellStyle name="Currency 2 4 3 2 2 3 2 4" xfId="31337"/>
    <cellStyle name="Currency 2 4 3 2 2 3 3" xfId="31338"/>
    <cellStyle name="Currency 2 4 3 2 2 3 3 2" xfId="31339"/>
    <cellStyle name="Currency 2 4 3 2 2 3 3 2 2" xfId="31340"/>
    <cellStyle name="Currency 2 4 3 2 2 3 3 2 3" xfId="56225"/>
    <cellStyle name="Currency 2 4 3 2 2 3 3 3" xfId="31341"/>
    <cellStyle name="Currency 2 4 3 2 2 3 3 4" xfId="31342"/>
    <cellStyle name="Currency 2 4 3 2 2 3 4" xfId="31343"/>
    <cellStyle name="Currency 2 4 3 2 2 3 4 2" xfId="31344"/>
    <cellStyle name="Currency 2 4 3 2 2 3 4 3" xfId="56226"/>
    <cellStyle name="Currency 2 4 3 2 2 3 5" xfId="31345"/>
    <cellStyle name="Currency 2 4 3 2 2 3 6" xfId="31346"/>
    <cellStyle name="Currency 2 4 3 2 2 4" xfId="31347"/>
    <cellStyle name="Currency 2 4 3 2 2 4 2" xfId="31348"/>
    <cellStyle name="Currency 2 4 3 2 2 4 2 2" xfId="31349"/>
    <cellStyle name="Currency 2 4 3 2 2 4 2 3" xfId="56227"/>
    <cellStyle name="Currency 2 4 3 2 2 4 3" xfId="31350"/>
    <cellStyle name="Currency 2 4 3 2 2 4 4" xfId="31351"/>
    <cellStyle name="Currency 2 4 3 2 2 5" xfId="31352"/>
    <cellStyle name="Currency 2 4 3 2 2 5 2" xfId="31353"/>
    <cellStyle name="Currency 2 4 3 2 2 5 2 2" xfId="31354"/>
    <cellStyle name="Currency 2 4 3 2 2 5 2 3" xfId="56228"/>
    <cellStyle name="Currency 2 4 3 2 2 5 3" xfId="31355"/>
    <cellStyle name="Currency 2 4 3 2 2 5 4" xfId="31356"/>
    <cellStyle name="Currency 2 4 3 2 2 6" xfId="31357"/>
    <cellStyle name="Currency 2 4 3 2 2 6 2" xfId="31358"/>
    <cellStyle name="Currency 2 4 3 2 2 6 3" xfId="56229"/>
    <cellStyle name="Currency 2 4 3 2 2 7" xfId="31359"/>
    <cellStyle name="Currency 2 4 3 2 2 8" xfId="31360"/>
    <cellStyle name="Currency 2 4 3 2 3" xfId="31361"/>
    <cellStyle name="Currency 2 4 3 2 3 2" xfId="31362"/>
    <cellStyle name="Currency 2 4 3 2 3 2 2" xfId="31363"/>
    <cellStyle name="Currency 2 4 3 2 3 2 2 2" xfId="31364"/>
    <cellStyle name="Currency 2 4 3 2 3 2 2 2 2" xfId="31365"/>
    <cellStyle name="Currency 2 4 3 2 3 2 2 2 3" xfId="56230"/>
    <cellStyle name="Currency 2 4 3 2 3 2 2 3" xfId="31366"/>
    <cellStyle name="Currency 2 4 3 2 3 2 2 4" xfId="31367"/>
    <cellStyle name="Currency 2 4 3 2 3 2 3" xfId="31368"/>
    <cellStyle name="Currency 2 4 3 2 3 2 3 2" xfId="31369"/>
    <cellStyle name="Currency 2 4 3 2 3 2 3 2 2" xfId="31370"/>
    <cellStyle name="Currency 2 4 3 2 3 2 3 2 3" xfId="56231"/>
    <cellStyle name="Currency 2 4 3 2 3 2 3 3" xfId="31371"/>
    <cellStyle name="Currency 2 4 3 2 3 2 3 4" xfId="31372"/>
    <cellStyle name="Currency 2 4 3 2 3 2 4" xfId="31373"/>
    <cellStyle name="Currency 2 4 3 2 3 2 4 2" xfId="31374"/>
    <cellStyle name="Currency 2 4 3 2 3 2 4 3" xfId="56232"/>
    <cellStyle name="Currency 2 4 3 2 3 2 5" xfId="31375"/>
    <cellStyle name="Currency 2 4 3 2 3 2 6" xfId="31376"/>
    <cellStyle name="Currency 2 4 3 2 3 3" xfId="31377"/>
    <cellStyle name="Currency 2 4 3 2 3 3 2" xfId="31378"/>
    <cellStyle name="Currency 2 4 3 2 3 3 2 2" xfId="31379"/>
    <cellStyle name="Currency 2 4 3 2 3 3 2 3" xfId="56233"/>
    <cellStyle name="Currency 2 4 3 2 3 3 3" xfId="31380"/>
    <cellStyle name="Currency 2 4 3 2 3 3 4" xfId="31381"/>
    <cellStyle name="Currency 2 4 3 2 3 4" xfId="31382"/>
    <cellStyle name="Currency 2 4 3 2 3 4 2" xfId="31383"/>
    <cellStyle name="Currency 2 4 3 2 3 4 2 2" xfId="31384"/>
    <cellStyle name="Currency 2 4 3 2 3 4 2 3" xfId="56234"/>
    <cellStyle name="Currency 2 4 3 2 3 4 3" xfId="31385"/>
    <cellStyle name="Currency 2 4 3 2 3 4 4" xfId="31386"/>
    <cellStyle name="Currency 2 4 3 2 3 5" xfId="31387"/>
    <cellStyle name="Currency 2 4 3 2 3 5 2" xfId="31388"/>
    <cellStyle name="Currency 2 4 3 2 3 5 3" xfId="56235"/>
    <cellStyle name="Currency 2 4 3 2 3 6" xfId="31389"/>
    <cellStyle name="Currency 2 4 3 2 3 7" xfId="31390"/>
    <cellStyle name="Currency 2 4 3 2 4" xfId="31391"/>
    <cellStyle name="Currency 2 4 3 2 4 2" xfId="31392"/>
    <cellStyle name="Currency 2 4 3 2 4 2 2" xfId="31393"/>
    <cellStyle name="Currency 2 4 3 2 4 2 2 2" xfId="31394"/>
    <cellStyle name="Currency 2 4 3 2 4 2 2 3" xfId="56236"/>
    <cellStyle name="Currency 2 4 3 2 4 2 3" xfId="31395"/>
    <cellStyle name="Currency 2 4 3 2 4 2 4" xfId="31396"/>
    <cellStyle name="Currency 2 4 3 2 4 3" xfId="31397"/>
    <cellStyle name="Currency 2 4 3 2 4 3 2" xfId="31398"/>
    <cellStyle name="Currency 2 4 3 2 4 3 2 2" xfId="31399"/>
    <cellStyle name="Currency 2 4 3 2 4 3 2 3" xfId="56237"/>
    <cellStyle name="Currency 2 4 3 2 4 3 3" xfId="31400"/>
    <cellStyle name="Currency 2 4 3 2 4 3 4" xfId="31401"/>
    <cellStyle name="Currency 2 4 3 2 4 4" xfId="31402"/>
    <cellStyle name="Currency 2 4 3 2 4 4 2" xfId="31403"/>
    <cellStyle name="Currency 2 4 3 2 4 4 3" xfId="56238"/>
    <cellStyle name="Currency 2 4 3 2 4 5" xfId="31404"/>
    <cellStyle name="Currency 2 4 3 2 4 6" xfId="31405"/>
    <cellStyle name="Currency 2 4 3 2 5" xfId="31406"/>
    <cellStyle name="Currency 2 4 3 2 5 2" xfId="31407"/>
    <cellStyle name="Currency 2 4 3 2 5 2 2" xfId="31408"/>
    <cellStyle name="Currency 2 4 3 2 5 2 2 2" xfId="31409"/>
    <cellStyle name="Currency 2 4 3 2 5 2 2 3" xfId="56239"/>
    <cellStyle name="Currency 2 4 3 2 5 2 3" xfId="31410"/>
    <cellStyle name="Currency 2 4 3 2 5 2 4" xfId="31411"/>
    <cellStyle name="Currency 2 4 3 2 5 3" xfId="31412"/>
    <cellStyle name="Currency 2 4 3 2 5 3 2" xfId="31413"/>
    <cellStyle name="Currency 2 4 3 2 5 3 3" xfId="56240"/>
    <cellStyle name="Currency 2 4 3 2 5 4" xfId="31414"/>
    <cellStyle name="Currency 2 4 3 2 5 5" xfId="31415"/>
    <cellStyle name="Currency 2 4 3 2 6" xfId="31416"/>
    <cellStyle name="Currency 2 4 3 2 6 2" xfId="31417"/>
    <cellStyle name="Currency 2 4 3 2 6 2 2" xfId="31418"/>
    <cellStyle name="Currency 2 4 3 2 6 2 3" xfId="56241"/>
    <cellStyle name="Currency 2 4 3 2 6 3" xfId="31419"/>
    <cellStyle name="Currency 2 4 3 2 6 4" xfId="31420"/>
    <cellStyle name="Currency 2 4 3 2 7" xfId="31421"/>
    <cellStyle name="Currency 2 4 3 2 7 2" xfId="31422"/>
    <cellStyle name="Currency 2 4 3 2 7 2 2" xfId="31423"/>
    <cellStyle name="Currency 2 4 3 2 7 2 3" xfId="56242"/>
    <cellStyle name="Currency 2 4 3 2 7 3" xfId="31424"/>
    <cellStyle name="Currency 2 4 3 2 7 4" xfId="31425"/>
    <cellStyle name="Currency 2 4 3 2 8" xfId="31426"/>
    <cellStyle name="Currency 2 4 3 2 8 2" xfId="31427"/>
    <cellStyle name="Currency 2 4 3 2 8 3" xfId="56243"/>
    <cellStyle name="Currency 2 4 3 2 9" xfId="31428"/>
    <cellStyle name="Currency 2 4 3 3" xfId="31429"/>
    <cellStyle name="Currency 2 4 3 3 2" xfId="31430"/>
    <cellStyle name="Currency 2 4 3 3 2 2" xfId="31431"/>
    <cellStyle name="Currency 2 4 3 3 2 2 2" xfId="31432"/>
    <cellStyle name="Currency 2 4 3 3 2 2 2 2" xfId="31433"/>
    <cellStyle name="Currency 2 4 3 3 2 2 2 2 2" xfId="31434"/>
    <cellStyle name="Currency 2 4 3 3 2 2 2 2 3" xfId="56244"/>
    <cellStyle name="Currency 2 4 3 3 2 2 2 3" xfId="31435"/>
    <cellStyle name="Currency 2 4 3 3 2 2 2 4" xfId="31436"/>
    <cellStyle name="Currency 2 4 3 3 2 2 3" xfId="31437"/>
    <cellStyle name="Currency 2 4 3 3 2 2 3 2" xfId="31438"/>
    <cellStyle name="Currency 2 4 3 3 2 2 3 2 2" xfId="31439"/>
    <cellStyle name="Currency 2 4 3 3 2 2 3 2 3" xfId="56245"/>
    <cellStyle name="Currency 2 4 3 3 2 2 3 3" xfId="31440"/>
    <cellStyle name="Currency 2 4 3 3 2 2 3 4" xfId="31441"/>
    <cellStyle name="Currency 2 4 3 3 2 2 4" xfId="31442"/>
    <cellStyle name="Currency 2 4 3 3 2 2 4 2" xfId="31443"/>
    <cellStyle name="Currency 2 4 3 3 2 2 4 3" xfId="56246"/>
    <cellStyle name="Currency 2 4 3 3 2 2 5" xfId="31444"/>
    <cellStyle name="Currency 2 4 3 3 2 2 6" xfId="31445"/>
    <cellStyle name="Currency 2 4 3 3 2 3" xfId="31446"/>
    <cellStyle name="Currency 2 4 3 3 2 3 2" xfId="31447"/>
    <cellStyle name="Currency 2 4 3 3 2 3 2 2" xfId="31448"/>
    <cellStyle name="Currency 2 4 3 3 2 3 2 3" xfId="56247"/>
    <cellStyle name="Currency 2 4 3 3 2 3 3" xfId="31449"/>
    <cellStyle name="Currency 2 4 3 3 2 3 4" xfId="31450"/>
    <cellStyle name="Currency 2 4 3 3 2 4" xfId="31451"/>
    <cellStyle name="Currency 2 4 3 3 2 4 2" xfId="31452"/>
    <cellStyle name="Currency 2 4 3 3 2 4 2 2" xfId="31453"/>
    <cellStyle name="Currency 2 4 3 3 2 4 2 3" xfId="56248"/>
    <cellStyle name="Currency 2 4 3 3 2 4 3" xfId="31454"/>
    <cellStyle name="Currency 2 4 3 3 2 4 4" xfId="31455"/>
    <cellStyle name="Currency 2 4 3 3 2 5" xfId="31456"/>
    <cellStyle name="Currency 2 4 3 3 2 5 2" xfId="31457"/>
    <cellStyle name="Currency 2 4 3 3 2 5 3" xfId="56249"/>
    <cellStyle name="Currency 2 4 3 3 2 6" xfId="31458"/>
    <cellStyle name="Currency 2 4 3 3 2 7" xfId="31459"/>
    <cellStyle name="Currency 2 4 3 3 3" xfId="31460"/>
    <cellStyle name="Currency 2 4 3 3 3 2" xfId="31461"/>
    <cellStyle name="Currency 2 4 3 3 3 2 2" xfId="31462"/>
    <cellStyle name="Currency 2 4 3 3 3 2 2 2" xfId="31463"/>
    <cellStyle name="Currency 2 4 3 3 3 2 2 3" xfId="56250"/>
    <cellStyle name="Currency 2 4 3 3 3 2 3" xfId="31464"/>
    <cellStyle name="Currency 2 4 3 3 3 2 4" xfId="31465"/>
    <cellStyle name="Currency 2 4 3 3 3 3" xfId="31466"/>
    <cellStyle name="Currency 2 4 3 3 3 3 2" xfId="31467"/>
    <cellStyle name="Currency 2 4 3 3 3 3 2 2" xfId="31468"/>
    <cellStyle name="Currency 2 4 3 3 3 3 2 3" xfId="56251"/>
    <cellStyle name="Currency 2 4 3 3 3 3 3" xfId="31469"/>
    <cellStyle name="Currency 2 4 3 3 3 3 4" xfId="31470"/>
    <cellStyle name="Currency 2 4 3 3 3 4" xfId="31471"/>
    <cellStyle name="Currency 2 4 3 3 3 4 2" xfId="31472"/>
    <cellStyle name="Currency 2 4 3 3 3 4 3" xfId="56252"/>
    <cellStyle name="Currency 2 4 3 3 3 5" xfId="31473"/>
    <cellStyle name="Currency 2 4 3 3 3 6" xfId="31474"/>
    <cellStyle name="Currency 2 4 3 3 4" xfId="31475"/>
    <cellStyle name="Currency 2 4 3 3 4 2" xfId="31476"/>
    <cellStyle name="Currency 2 4 3 3 4 2 2" xfId="31477"/>
    <cellStyle name="Currency 2 4 3 3 4 2 3" xfId="56253"/>
    <cellStyle name="Currency 2 4 3 3 4 3" xfId="31478"/>
    <cellStyle name="Currency 2 4 3 3 4 4" xfId="31479"/>
    <cellStyle name="Currency 2 4 3 3 5" xfId="31480"/>
    <cellStyle name="Currency 2 4 3 3 5 2" xfId="31481"/>
    <cellStyle name="Currency 2 4 3 3 5 2 2" xfId="31482"/>
    <cellStyle name="Currency 2 4 3 3 5 2 3" xfId="56254"/>
    <cellStyle name="Currency 2 4 3 3 5 3" xfId="31483"/>
    <cellStyle name="Currency 2 4 3 3 5 4" xfId="31484"/>
    <cellStyle name="Currency 2 4 3 3 6" xfId="31485"/>
    <cellStyle name="Currency 2 4 3 3 6 2" xfId="31486"/>
    <cellStyle name="Currency 2 4 3 3 6 3" xfId="56255"/>
    <cellStyle name="Currency 2 4 3 3 7" xfId="31487"/>
    <cellStyle name="Currency 2 4 3 3 8" xfId="31488"/>
    <cellStyle name="Currency 2 4 3 4" xfId="31489"/>
    <cellStyle name="Currency 2 4 3 4 2" xfId="31490"/>
    <cellStyle name="Currency 2 4 3 4 2 2" xfId="31491"/>
    <cellStyle name="Currency 2 4 3 4 2 2 2" xfId="31492"/>
    <cellStyle name="Currency 2 4 3 4 2 2 2 2" xfId="31493"/>
    <cellStyle name="Currency 2 4 3 4 2 2 2 3" xfId="56256"/>
    <cellStyle name="Currency 2 4 3 4 2 2 3" xfId="31494"/>
    <cellStyle name="Currency 2 4 3 4 2 2 4" xfId="31495"/>
    <cellStyle name="Currency 2 4 3 4 2 3" xfId="31496"/>
    <cellStyle name="Currency 2 4 3 4 2 3 2" xfId="31497"/>
    <cellStyle name="Currency 2 4 3 4 2 3 2 2" xfId="31498"/>
    <cellStyle name="Currency 2 4 3 4 2 3 2 3" xfId="56257"/>
    <cellStyle name="Currency 2 4 3 4 2 3 3" xfId="31499"/>
    <cellStyle name="Currency 2 4 3 4 2 3 4" xfId="31500"/>
    <cellStyle name="Currency 2 4 3 4 2 4" xfId="31501"/>
    <cellStyle name="Currency 2 4 3 4 2 4 2" xfId="31502"/>
    <cellStyle name="Currency 2 4 3 4 2 4 3" xfId="56258"/>
    <cellStyle name="Currency 2 4 3 4 2 5" xfId="31503"/>
    <cellStyle name="Currency 2 4 3 4 2 6" xfId="31504"/>
    <cellStyle name="Currency 2 4 3 4 3" xfId="31505"/>
    <cellStyle name="Currency 2 4 3 4 3 2" xfId="31506"/>
    <cellStyle name="Currency 2 4 3 4 3 2 2" xfId="31507"/>
    <cellStyle name="Currency 2 4 3 4 3 2 3" xfId="56259"/>
    <cellStyle name="Currency 2 4 3 4 3 3" xfId="31508"/>
    <cellStyle name="Currency 2 4 3 4 3 4" xfId="31509"/>
    <cellStyle name="Currency 2 4 3 4 4" xfId="31510"/>
    <cellStyle name="Currency 2 4 3 4 4 2" xfId="31511"/>
    <cellStyle name="Currency 2 4 3 4 4 2 2" xfId="31512"/>
    <cellStyle name="Currency 2 4 3 4 4 2 3" xfId="56260"/>
    <cellStyle name="Currency 2 4 3 4 4 3" xfId="31513"/>
    <cellStyle name="Currency 2 4 3 4 4 4" xfId="31514"/>
    <cellStyle name="Currency 2 4 3 4 5" xfId="31515"/>
    <cellStyle name="Currency 2 4 3 4 5 2" xfId="31516"/>
    <cellStyle name="Currency 2 4 3 4 5 3" xfId="56261"/>
    <cellStyle name="Currency 2 4 3 4 6" xfId="31517"/>
    <cellStyle name="Currency 2 4 3 4 7" xfId="31518"/>
    <cellStyle name="Currency 2 4 3 5" xfId="31519"/>
    <cellStyle name="Currency 2 4 3 5 2" xfId="31520"/>
    <cellStyle name="Currency 2 4 3 5 2 2" xfId="31521"/>
    <cellStyle name="Currency 2 4 3 5 2 2 2" xfId="31522"/>
    <cellStyle name="Currency 2 4 3 5 2 2 3" xfId="56262"/>
    <cellStyle name="Currency 2 4 3 5 2 3" xfId="31523"/>
    <cellStyle name="Currency 2 4 3 5 2 4" xfId="31524"/>
    <cellStyle name="Currency 2 4 3 5 3" xfId="31525"/>
    <cellStyle name="Currency 2 4 3 5 3 2" xfId="31526"/>
    <cellStyle name="Currency 2 4 3 5 3 2 2" xfId="31527"/>
    <cellStyle name="Currency 2 4 3 5 3 2 3" xfId="56263"/>
    <cellStyle name="Currency 2 4 3 5 3 3" xfId="31528"/>
    <cellStyle name="Currency 2 4 3 5 3 4" xfId="31529"/>
    <cellStyle name="Currency 2 4 3 5 4" xfId="31530"/>
    <cellStyle name="Currency 2 4 3 5 4 2" xfId="31531"/>
    <cellStyle name="Currency 2 4 3 5 4 3" xfId="56264"/>
    <cellStyle name="Currency 2 4 3 5 5" xfId="31532"/>
    <cellStyle name="Currency 2 4 3 5 6" xfId="31533"/>
    <cellStyle name="Currency 2 4 3 6" xfId="31534"/>
    <cellStyle name="Currency 2 4 3 6 2" xfId="31535"/>
    <cellStyle name="Currency 2 4 3 6 2 2" xfId="31536"/>
    <cellStyle name="Currency 2 4 3 6 2 2 2" xfId="31537"/>
    <cellStyle name="Currency 2 4 3 6 2 2 3" xfId="56265"/>
    <cellStyle name="Currency 2 4 3 6 2 3" xfId="31538"/>
    <cellStyle name="Currency 2 4 3 6 2 4" xfId="31539"/>
    <cellStyle name="Currency 2 4 3 6 3" xfId="31540"/>
    <cellStyle name="Currency 2 4 3 6 3 2" xfId="31541"/>
    <cellStyle name="Currency 2 4 3 6 3 3" xfId="56266"/>
    <cellStyle name="Currency 2 4 3 6 4" xfId="31542"/>
    <cellStyle name="Currency 2 4 3 6 5" xfId="31543"/>
    <cellStyle name="Currency 2 4 3 7" xfId="31544"/>
    <cellStyle name="Currency 2 4 3 7 2" xfId="31545"/>
    <cellStyle name="Currency 2 4 3 7 2 2" xfId="31546"/>
    <cellStyle name="Currency 2 4 3 7 2 3" xfId="56267"/>
    <cellStyle name="Currency 2 4 3 7 3" xfId="31547"/>
    <cellStyle name="Currency 2 4 3 7 4" xfId="31548"/>
    <cellStyle name="Currency 2 4 3 8" xfId="31549"/>
    <cellStyle name="Currency 2 4 3 8 2" xfId="31550"/>
    <cellStyle name="Currency 2 4 3 8 2 2" xfId="31551"/>
    <cellStyle name="Currency 2 4 3 8 2 3" xfId="56268"/>
    <cellStyle name="Currency 2 4 3 8 3" xfId="31552"/>
    <cellStyle name="Currency 2 4 3 8 4" xfId="31553"/>
    <cellStyle name="Currency 2 4 3 9" xfId="31554"/>
    <cellStyle name="Currency 2 4 3 9 2" xfId="31555"/>
    <cellStyle name="Currency 2 4 3 9 3" xfId="56269"/>
    <cellStyle name="Currency 2 4 4" xfId="31556"/>
    <cellStyle name="Currency 2 4 4 10" xfId="31557"/>
    <cellStyle name="Currency 2 4 4 2" xfId="31558"/>
    <cellStyle name="Currency 2 4 4 2 2" xfId="31559"/>
    <cellStyle name="Currency 2 4 4 2 2 2" xfId="31560"/>
    <cellStyle name="Currency 2 4 4 2 2 2 2" xfId="31561"/>
    <cellStyle name="Currency 2 4 4 2 2 2 2 2" xfId="31562"/>
    <cellStyle name="Currency 2 4 4 2 2 2 2 2 2" xfId="31563"/>
    <cellStyle name="Currency 2 4 4 2 2 2 2 2 3" xfId="56270"/>
    <cellStyle name="Currency 2 4 4 2 2 2 2 3" xfId="31564"/>
    <cellStyle name="Currency 2 4 4 2 2 2 2 4" xfId="31565"/>
    <cellStyle name="Currency 2 4 4 2 2 2 3" xfId="31566"/>
    <cellStyle name="Currency 2 4 4 2 2 2 3 2" xfId="31567"/>
    <cellStyle name="Currency 2 4 4 2 2 2 3 2 2" xfId="31568"/>
    <cellStyle name="Currency 2 4 4 2 2 2 3 2 3" xfId="56271"/>
    <cellStyle name="Currency 2 4 4 2 2 2 3 3" xfId="31569"/>
    <cellStyle name="Currency 2 4 4 2 2 2 3 4" xfId="31570"/>
    <cellStyle name="Currency 2 4 4 2 2 2 4" xfId="31571"/>
    <cellStyle name="Currency 2 4 4 2 2 2 4 2" xfId="31572"/>
    <cellStyle name="Currency 2 4 4 2 2 2 4 3" xfId="56272"/>
    <cellStyle name="Currency 2 4 4 2 2 2 5" xfId="31573"/>
    <cellStyle name="Currency 2 4 4 2 2 2 6" xfId="31574"/>
    <cellStyle name="Currency 2 4 4 2 2 3" xfId="31575"/>
    <cellStyle name="Currency 2 4 4 2 2 3 2" xfId="31576"/>
    <cellStyle name="Currency 2 4 4 2 2 3 2 2" xfId="31577"/>
    <cellStyle name="Currency 2 4 4 2 2 3 2 3" xfId="56273"/>
    <cellStyle name="Currency 2 4 4 2 2 3 3" xfId="31578"/>
    <cellStyle name="Currency 2 4 4 2 2 3 4" xfId="31579"/>
    <cellStyle name="Currency 2 4 4 2 2 4" xfId="31580"/>
    <cellStyle name="Currency 2 4 4 2 2 4 2" xfId="31581"/>
    <cellStyle name="Currency 2 4 4 2 2 4 2 2" xfId="31582"/>
    <cellStyle name="Currency 2 4 4 2 2 4 2 3" xfId="56274"/>
    <cellStyle name="Currency 2 4 4 2 2 4 3" xfId="31583"/>
    <cellStyle name="Currency 2 4 4 2 2 4 4" xfId="31584"/>
    <cellStyle name="Currency 2 4 4 2 2 5" xfId="31585"/>
    <cellStyle name="Currency 2 4 4 2 2 5 2" xfId="31586"/>
    <cellStyle name="Currency 2 4 4 2 2 5 3" xfId="56275"/>
    <cellStyle name="Currency 2 4 4 2 2 6" xfId="31587"/>
    <cellStyle name="Currency 2 4 4 2 2 7" xfId="31588"/>
    <cellStyle name="Currency 2 4 4 2 3" xfId="31589"/>
    <cellStyle name="Currency 2 4 4 2 3 2" xfId="31590"/>
    <cellStyle name="Currency 2 4 4 2 3 2 2" xfId="31591"/>
    <cellStyle name="Currency 2 4 4 2 3 2 2 2" xfId="31592"/>
    <cellStyle name="Currency 2 4 4 2 3 2 2 3" xfId="56276"/>
    <cellStyle name="Currency 2 4 4 2 3 2 3" xfId="31593"/>
    <cellStyle name="Currency 2 4 4 2 3 2 4" xfId="31594"/>
    <cellStyle name="Currency 2 4 4 2 3 3" xfId="31595"/>
    <cellStyle name="Currency 2 4 4 2 3 3 2" xfId="31596"/>
    <cellStyle name="Currency 2 4 4 2 3 3 2 2" xfId="31597"/>
    <cellStyle name="Currency 2 4 4 2 3 3 2 3" xfId="56277"/>
    <cellStyle name="Currency 2 4 4 2 3 3 3" xfId="31598"/>
    <cellStyle name="Currency 2 4 4 2 3 3 4" xfId="31599"/>
    <cellStyle name="Currency 2 4 4 2 3 4" xfId="31600"/>
    <cellStyle name="Currency 2 4 4 2 3 4 2" xfId="31601"/>
    <cellStyle name="Currency 2 4 4 2 3 4 3" xfId="56278"/>
    <cellStyle name="Currency 2 4 4 2 3 5" xfId="31602"/>
    <cellStyle name="Currency 2 4 4 2 3 6" xfId="31603"/>
    <cellStyle name="Currency 2 4 4 2 4" xfId="31604"/>
    <cellStyle name="Currency 2 4 4 2 4 2" xfId="31605"/>
    <cellStyle name="Currency 2 4 4 2 4 2 2" xfId="31606"/>
    <cellStyle name="Currency 2 4 4 2 4 2 3" xfId="56279"/>
    <cellStyle name="Currency 2 4 4 2 4 3" xfId="31607"/>
    <cellStyle name="Currency 2 4 4 2 4 4" xfId="31608"/>
    <cellStyle name="Currency 2 4 4 2 5" xfId="31609"/>
    <cellStyle name="Currency 2 4 4 2 5 2" xfId="31610"/>
    <cellStyle name="Currency 2 4 4 2 5 2 2" xfId="31611"/>
    <cellStyle name="Currency 2 4 4 2 5 2 3" xfId="56280"/>
    <cellStyle name="Currency 2 4 4 2 5 3" xfId="31612"/>
    <cellStyle name="Currency 2 4 4 2 5 4" xfId="31613"/>
    <cellStyle name="Currency 2 4 4 2 6" xfId="31614"/>
    <cellStyle name="Currency 2 4 4 2 6 2" xfId="31615"/>
    <cellStyle name="Currency 2 4 4 2 6 3" xfId="56281"/>
    <cellStyle name="Currency 2 4 4 2 7" xfId="31616"/>
    <cellStyle name="Currency 2 4 4 2 8" xfId="31617"/>
    <cellStyle name="Currency 2 4 4 3" xfId="31618"/>
    <cellStyle name="Currency 2 4 4 3 2" xfId="31619"/>
    <cellStyle name="Currency 2 4 4 3 2 2" xfId="31620"/>
    <cellStyle name="Currency 2 4 4 3 2 2 2" xfId="31621"/>
    <cellStyle name="Currency 2 4 4 3 2 2 2 2" xfId="31622"/>
    <cellStyle name="Currency 2 4 4 3 2 2 2 3" xfId="56282"/>
    <cellStyle name="Currency 2 4 4 3 2 2 3" xfId="31623"/>
    <cellStyle name="Currency 2 4 4 3 2 2 4" xfId="31624"/>
    <cellStyle name="Currency 2 4 4 3 2 3" xfId="31625"/>
    <cellStyle name="Currency 2 4 4 3 2 3 2" xfId="31626"/>
    <cellStyle name="Currency 2 4 4 3 2 3 2 2" xfId="31627"/>
    <cellStyle name="Currency 2 4 4 3 2 3 2 3" xfId="56283"/>
    <cellStyle name="Currency 2 4 4 3 2 3 3" xfId="31628"/>
    <cellStyle name="Currency 2 4 4 3 2 3 4" xfId="31629"/>
    <cellStyle name="Currency 2 4 4 3 2 4" xfId="31630"/>
    <cellStyle name="Currency 2 4 4 3 2 4 2" xfId="31631"/>
    <cellStyle name="Currency 2 4 4 3 2 4 3" xfId="56284"/>
    <cellStyle name="Currency 2 4 4 3 2 5" xfId="31632"/>
    <cellStyle name="Currency 2 4 4 3 2 6" xfId="31633"/>
    <cellStyle name="Currency 2 4 4 3 3" xfId="31634"/>
    <cellStyle name="Currency 2 4 4 3 3 2" xfId="31635"/>
    <cellStyle name="Currency 2 4 4 3 3 2 2" xfId="31636"/>
    <cellStyle name="Currency 2 4 4 3 3 2 3" xfId="56285"/>
    <cellStyle name="Currency 2 4 4 3 3 3" xfId="31637"/>
    <cellStyle name="Currency 2 4 4 3 3 4" xfId="31638"/>
    <cellStyle name="Currency 2 4 4 3 4" xfId="31639"/>
    <cellStyle name="Currency 2 4 4 3 4 2" xfId="31640"/>
    <cellStyle name="Currency 2 4 4 3 4 2 2" xfId="31641"/>
    <cellStyle name="Currency 2 4 4 3 4 2 3" xfId="56286"/>
    <cellStyle name="Currency 2 4 4 3 4 3" xfId="31642"/>
    <cellStyle name="Currency 2 4 4 3 4 4" xfId="31643"/>
    <cellStyle name="Currency 2 4 4 3 5" xfId="31644"/>
    <cellStyle name="Currency 2 4 4 3 5 2" xfId="31645"/>
    <cellStyle name="Currency 2 4 4 3 5 3" xfId="56287"/>
    <cellStyle name="Currency 2 4 4 3 6" xfId="31646"/>
    <cellStyle name="Currency 2 4 4 3 7" xfId="31647"/>
    <cellStyle name="Currency 2 4 4 4" xfId="31648"/>
    <cellStyle name="Currency 2 4 4 4 2" xfId="31649"/>
    <cellStyle name="Currency 2 4 4 4 2 2" xfId="31650"/>
    <cellStyle name="Currency 2 4 4 4 2 2 2" xfId="31651"/>
    <cellStyle name="Currency 2 4 4 4 2 2 3" xfId="56288"/>
    <cellStyle name="Currency 2 4 4 4 2 3" xfId="31652"/>
    <cellStyle name="Currency 2 4 4 4 2 4" xfId="31653"/>
    <cellStyle name="Currency 2 4 4 4 3" xfId="31654"/>
    <cellStyle name="Currency 2 4 4 4 3 2" xfId="31655"/>
    <cellStyle name="Currency 2 4 4 4 3 2 2" xfId="31656"/>
    <cellStyle name="Currency 2 4 4 4 3 2 3" xfId="56289"/>
    <cellStyle name="Currency 2 4 4 4 3 3" xfId="31657"/>
    <cellStyle name="Currency 2 4 4 4 3 4" xfId="31658"/>
    <cellStyle name="Currency 2 4 4 4 4" xfId="31659"/>
    <cellStyle name="Currency 2 4 4 4 4 2" xfId="31660"/>
    <cellStyle name="Currency 2 4 4 4 4 3" xfId="56290"/>
    <cellStyle name="Currency 2 4 4 4 5" xfId="31661"/>
    <cellStyle name="Currency 2 4 4 4 6" xfId="31662"/>
    <cellStyle name="Currency 2 4 4 5" xfId="31663"/>
    <cellStyle name="Currency 2 4 4 5 2" xfId="31664"/>
    <cellStyle name="Currency 2 4 4 5 2 2" xfId="31665"/>
    <cellStyle name="Currency 2 4 4 5 2 2 2" xfId="31666"/>
    <cellStyle name="Currency 2 4 4 5 2 2 3" xfId="56291"/>
    <cellStyle name="Currency 2 4 4 5 2 3" xfId="31667"/>
    <cellStyle name="Currency 2 4 4 5 2 4" xfId="31668"/>
    <cellStyle name="Currency 2 4 4 5 3" xfId="31669"/>
    <cellStyle name="Currency 2 4 4 5 3 2" xfId="31670"/>
    <cellStyle name="Currency 2 4 4 5 3 3" xfId="56292"/>
    <cellStyle name="Currency 2 4 4 5 4" xfId="31671"/>
    <cellStyle name="Currency 2 4 4 5 5" xfId="31672"/>
    <cellStyle name="Currency 2 4 4 6" xfId="31673"/>
    <cellStyle name="Currency 2 4 4 6 2" xfId="31674"/>
    <cellStyle name="Currency 2 4 4 6 2 2" xfId="31675"/>
    <cellStyle name="Currency 2 4 4 6 2 3" xfId="56293"/>
    <cellStyle name="Currency 2 4 4 6 3" xfId="31676"/>
    <cellStyle name="Currency 2 4 4 6 4" xfId="31677"/>
    <cellStyle name="Currency 2 4 4 7" xfId="31678"/>
    <cellStyle name="Currency 2 4 4 7 2" xfId="31679"/>
    <cellStyle name="Currency 2 4 4 7 2 2" xfId="31680"/>
    <cellStyle name="Currency 2 4 4 7 2 3" xfId="56294"/>
    <cellStyle name="Currency 2 4 4 7 3" xfId="31681"/>
    <cellStyle name="Currency 2 4 4 7 4" xfId="31682"/>
    <cellStyle name="Currency 2 4 4 8" xfId="31683"/>
    <cellStyle name="Currency 2 4 4 8 2" xfId="31684"/>
    <cellStyle name="Currency 2 4 4 8 3" xfId="56295"/>
    <cellStyle name="Currency 2 4 4 9" xfId="31685"/>
    <cellStyle name="Currency 2 4 5" xfId="31686"/>
    <cellStyle name="Currency 2 4 5 10" xfId="31687"/>
    <cellStyle name="Currency 2 4 5 2" xfId="31688"/>
    <cellStyle name="Currency 2 4 5 2 2" xfId="31689"/>
    <cellStyle name="Currency 2 4 5 2 2 2" xfId="31690"/>
    <cellStyle name="Currency 2 4 5 2 2 2 2" xfId="31691"/>
    <cellStyle name="Currency 2 4 5 2 2 2 2 2" xfId="31692"/>
    <cellStyle name="Currency 2 4 5 2 2 2 2 2 2" xfId="31693"/>
    <cellStyle name="Currency 2 4 5 2 2 2 2 2 3" xfId="56296"/>
    <cellStyle name="Currency 2 4 5 2 2 2 2 3" xfId="31694"/>
    <cellStyle name="Currency 2 4 5 2 2 2 2 4" xfId="31695"/>
    <cellStyle name="Currency 2 4 5 2 2 2 3" xfId="31696"/>
    <cellStyle name="Currency 2 4 5 2 2 2 3 2" xfId="31697"/>
    <cellStyle name="Currency 2 4 5 2 2 2 3 2 2" xfId="31698"/>
    <cellStyle name="Currency 2 4 5 2 2 2 3 2 3" xfId="56297"/>
    <cellStyle name="Currency 2 4 5 2 2 2 3 3" xfId="31699"/>
    <cellStyle name="Currency 2 4 5 2 2 2 3 4" xfId="31700"/>
    <cellStyle name="Currency 2 4 5 2 2 2 4" xfId="31701"/>
    <cellStyle name="Currency 2 4 5 2 2 2 4 2" xfId="31702"/>
    <cellStyle name="Currency 2 4 5 2 2 2 4 3" xfId="56298"/>
    <cellStyle name="Currency 2 4 5 2 2 2 5" xfId="31703"/>
    <cellStyle name="Currency 2 4 5 2 2 2 6" xfId="31704"/>
    <cellStyle name="Currency 2 4 5 2 2 3" xfId="31705"/>
    <cellStyle name="Currency 2 4 5 2 2 3 2" xfId="31706"/>
    <cellStyle name="Currency 2 4 5 2 2 3 2 2" xfId="31707"/>
    <cellStyle name="Currency 2 4 5 2 2 3 2 3" xfId="56299"/>
    <cellStyle name="Currency 2 4 5 2 2 3 3" xfId="31708"/>
    <cellStyle name="Currency 2 4 5 2 2 3 4" xfId="31709"/>
    <cellStyle name="Currency 2 4 5 2 2 4" xfId="31710"/>
    <cellStyle name="Currency 2 4 5 2 2 4 2" xfId="31711"/>
    <cellStyle name="Currency 2 4 5 2 2 4 2 2" xfId="31712"/>
    <cellStyle name="Currency 2 4 5 2 2 4 2 3" xfId="56300"/>
    <cellStyle name="Currency 2 4 5 2 2 4 3" xfId="31713"/>
    <cellStyle name="Currency 2 4 5 2 2 4 4" xfId="31714"/>
    <cellStyle name="Currency 2 4 5 2 2 5" xfId="31715"/>
    <cellStyle name="Currency 2 4 5 2 2 5 2" xfId="31716"/>
    <cellStyle name="Currency 2 4 5 2 2 5 3" xfId="56301"/>
    <cellStyle name="Currency 2 4 5 2 2 6" xfId="31717"/>
    <cellStyle name="Currency 2 4 5 2 2 7" xfId="31718"/>
    <cellStyle name="Currency 2 4 5 2 3" xfId="31719"/>
    <cellStyle name="Currency 2 4 5 2 3 2" xfId="31720"/>
    <cellStyle name="Currency 2 4 5 2 3 2 2" xfId="31721"/>
    <cellStyle name="Currency 2 4 5 2 3 2 2 2" xfId="31722"/>
    <cellStyle name="Currency 2 4 5 2 3 2 2 3" xfId="56302"/>
    <cellStyle name="Currency 2 4 5 2 3 2 3" xfId="31723"/>
    <cellStyle name="Currency 2 4 5 2 3 2 4" xfId="31724"/>
    <cellStyle name="Currency 2 4 5 2 3 3" xfId="31725"/>
    <cellStyle name="Currency 2 4 5 2 3 3 2" xfId="31726"/>
    <cellStyle name="Currency 2 4 5 2 3 3 2 2" xfId="31727"/>
    <cellStyle name="Currency 2 4 5 2 3 3 2 3" xfId="56303"/>
    <cellStyle name="Currency 2 4 5 2 3 3 3" xfId="31728"/>
    <cellStyle name="Currency 2 4 5 2 3 3 4" xfId="31729"/>
    <cellStyle name="Currency 2 4 5 2 3 4" xfId="31730"/>
    <cellStyle name="Currency 2 4 5 2 3 4 2" xfId="31731"/>
    <cellStyle name="Currency 2 4 5 2 3 4 3" xfId="56304"/>
    <cellStyle name="Currency 2 4 5 2 3 5" xfId="31732"/>
    <cellStyle name="Currency 2 4 5 2 3 6" xfId="31733"/>
    <cellStyle name="Currency 2 4 5 2 4" xfId="31734"/>
    <cellStyle name="Currency 2 4 5 2 4 2" xfId="31735"/>
    <cellStyle name="Currency 2 4 5 2 4 2 2" xfId="31736"/>
    <cellStyle name="Currency 2 4 5 2 4 2 3" xfId="56305"/>
    <cellStyle name="Currency 2 4 5 2 4 3" xfId="31737"/>
    <cellStyle name="Currency 2 4 5 2 4 4" xfId="31738"/>
    <cellStyle name="Currency 2 4 5 2 5" xfId="31739"/>
    <cellStyle name="Currency 2 4 5 2 5 2" xfId="31740"/>
    <cellStyle name="Currency 2 4 5 2 5 2 2" xfId="31741"/>
    <cellStyle name="Currency 2 4 5 2 5 2 3" xfId="56306"/>
    <cellStyle name="Currency 2 4 5 2 5 3" xfId="31742"/>
    <cellStyle name="Currency 2 4 5 2 5 4" xfId="31743"/>
    <cellStyle name="Currency 2 4 5 2 6" xfId="31744"/>
    <cellStyle name="Currency 2 4 5 2 6 2" xfId="31745"/>
    <cellStyle name="Currency 2 4 5 2 6 3" xfId="56307"/>
    <cellStyle name="Currency 2 4 5 2 7" xfId="31746"/>
    <cellStyle name="Currency 2 4 5 2 8" xfId="31747"/>
    <cellStyle name="Currency 2 4 5 3" xfId="31748"/>
    <cellStyle name="Currency 2 4 5 3 2" xfId="31749"/>
    <cellStyle name="Currency 2 4 5 3 2 2" xfId="31750"/>
    <cellStyle name="Currency 2 4 5 3 2 2 2" xfId="31751"/>
    <cellStyle name="Currency 2 4 5 3 2 2 2 2" xfId="31752"/>
    <cellStyle name="Currency 2 4 5 3 2 2 2 3" xfId="56308"/>
    <cellStyle name="Currency 2 4 5 3 2 2 3" xfId="31753"/>
    <cellStyle name="Currency 2 4 5 3 2 2 4" xfId="31754"/>
    <cellStyle name="Currency 2 4 5 3 2 3" xfId="31755"/>
    <cellStyle name="Currency 2 4 5 3 2 3 2" xfId="31756"/>
    <cellStyle name="Currency 2 4 5 3 2 3 2 2" xfId="31757"/>
    <cellStyle name="Currency 2 4 5 3 2 3 2 3" xfId="56309"/>
    <cellStyle name="Currency 2 4 5 3 2 3 3" xfId="31758"/>
    <cellStyle name="Currency 2 4 5 3 2 3 4" xfId="31759"/>
    <cellStyle name="Currency 2 4 5 3 2 4" xfId="31760"/>
    <cellStyle name="Currency 2 4 5 3 2 4 2" xfId="31761"/>
    <cellStyle name="Currency 2 4 5 3 2 4 3" xfId="56310"/>
    <cellStyle name="Currency 2 4 5 3 2 5" xfId="31762"/>
    <cellStyle name="Currency 2 4 5 3 2 6" xfId="31763"/>
    <cellStyle name="Currency 2 4 5 3 3" xfId="31764"/>
    <cellStyle name="Currency 2 4 5 3 3 2" xfId="31765"/>
    <cellStyle name="Currency 2 4 5 3 3 2 2" xfId="31766"/>
    <cellStyle name="Currency 2 4 5 3 3 2 3" xfId="56311"/>
    <cellStyle name="Currency 2 4 5 3 3 3" xfId="31767"/>
    <cellStyle name="Currency 2 4 5 3 3 4" xfId="31768"/>
    <cellStyle name="Currency 2 4 5 3 4" xfId="31769"/>
    <cellStyle name="Currency 2 4 5 3 4 2" xfId="31770"/>
    <cellStyle name="Currency 2 4 5 3 4 2 2" xfId="31771"/>
    <cellStyle name="Currency 2 4 5 3 4 2 3" xfId="56312"/>
    <cellStyle name="Currency 2 4 5 3 4 3" xfId="31772"/>
    <cellStyle name="Currency 2 4 5 3 4 4" xfId="31773"/>
    <cellStyle name="Currency 2 4 5 3 5" xfId="31774"/>
    <cellStyle name="Currency 2 4 5 3 5 2" xfId="31775"/>
    <cellStyle name="Currency 2 4 5 3 5 3" xfId="56313"/>
    <cellStyle name="Currency 2 4 5 3 6" xfId="31776"/>
    <cellStyle name="Currency 2 4 5 3 7" xfId="31777"/>
    <cellStyle name="Currency 2 4 5 4" xfId="31778"/>
    <cellStyle name="Currency 2 4 5 4 2" xfId="31779"/>
    <cellStyle name="Currency 2 4 5 4 2 2" xfId="31780"/>
    <cellStyle name="Currency 2 4 5 4 2 2 2" xfId="31781"/>
    <cellStyle name="Currency 2 4 5 4 2 2 3" xfId="56314"/>
    <cellStyle name="Currency 2 4 5 4 2 3" xfId="31782"/>
    <cellStyle name="Currency 2 4 5 4 2 4" xfId="31783"/>
    <cellStyle name="Currency 2 4 5 4 3" xfId="31784"/>
    <cellStyle name="Currency 2 4 5 4 3 2" xfId="31785"/>
    <cellStyle name="Currency 2 4 5 4 3 2 2" xfId="31786"/>
    <cellStyle name="Currency 2 4 5 4 3 2 3" xfId="56315"/>
    <cellStyle name="Currency 2 4 5 4 3 3" xfId="31787"/>
    <cellStyle name="Currency 2 4 5 4 3 4" xfId="31788"/>
    <cellStyle name="Currency 2 4 5 4 4" xfId="31789"/>
    <cellStyle name="Currency 2 4 5 4 4 2" xfId="31790"/>
    <cellStyle name="Currency 2 4 5 4 4 3" xfId="56316"/>
    <cellStyle name="Currency 2 4 5 4 5" xfId="31791"/>
    <cellStyle name="Currency 2 4 5 4 6" xfId="31792"/>
    <cellStyle name="Currency 2 4 5 5" xfId="31793"/>
    <cellStyle name="Currency 2 4 5 5 2" xfId="31794"/>
    <cellStyle name="Currency 2 4 5 5 2 2" xfId="31795"/>
    <cellStyle name="Currency 2 4 5 5 2 2 2" xfId="31796"/>
    <cellStyle name="Currency 2 4 5 5 2 2 3" xfId="56317"/>
    <cellStyle name="Currency 2 4 5 5 2 3" xfId="31797"/>
    <cellStyle name="Currency 2 4 5 5 2 4" xfId="31798"/>
    <cellStyle name="Currency 2 4 5 5 3" xfId="31799"/>
    <cellStyle name="Currency 2 4 5 5 3 2" xfId="31800"/>
    <cellStyle name="Currency 2 4 5 5 3 3" xfId="56318"/>
    <cellStyle name="Currency 2 4 5 5 4" xfId="31801"/>
    <cellStyle name="Currency 2 4 5 5 5" xfId="31802"/>
    <cellStyle name="Currency 2 4 5 6" xfId="31803"/>
    <cellStyle name="Currency 2 4 5 6 2" xfId="31804"/>
    <cellStyle name="Currency 2 4 5 6 2 2" xfId="31805"/>
    <cellStyle name="Currency 2 4 5 6 2 3" xfId="56319"/>
    <cellStyle name="Currency 2 4 5 6 3" xfId="31806"/>
    <cellStyle name="Currency 2 4 5 6 4" xfId="31807"/>
    <cellStyle name="Currency 2 4 5 7" xfId="31808"/>
    <cellStyle name="Currency 2 4 5 7 2" xfId="31809"/>
    <cellStyle name="Currency 2 4 5 7 2 2" xfId="31810"/>
    <cellStyle name="Currency 2 4 5 7 2 3" xfId="56320"/>
    <cellStyle name="Currency 2 4 5 7 3" xfId="31811"/>
    <cellStyle name="Currency 2 4 5 7 4" xfId="31812"/>
    <cellStyle name="Currency 2 4 5 8" xfId="31813"/>
    <cellStyle name="Currency 2 4 5 8 2" xfId="31814"/>
    <cellStyle name="Currency 2 4 5 8 3" xfId="56321"/>
    <cellStyle name="Currency 2 4 5 9" xfId="31815"/>
    <cellStyle name="Currency 2 4 6" xfId="31816"/>
    <cellStyle name="Currency 2 4 6 10" xfId="31817"/>
    <cellStyle name="Currency 2 4 6 2" xfId="31818"/>
    <cellStyle name="Currency 2 4 6 2 2" xfId="31819"/>
    <cellStyle name="Currency 2 4 6 2 2 2" xfId="31820"/>
    <cellStyle name="Currency 2 4 6 2 2 2 2" xfId="31821"/>
    <cellStyle name="Currency 2 4 6 2 2 2 2 2" xfId="31822"/>
    <cellStyle name="Currency 2 4 6 2 2 2 2 2 2" xfId="31823"/>
    <cellStyle name="Currency 2 4 6 2 2 2 2 2 3" xfId="56322"/>
    <cellStyle name="Currency 2 4 6 2 2 2 2 3" xfId="31824"/>
    <cellStyle name="Currency 2 4 6 2 2 2 2 4" xfId="31825"/>
    <cellStyle name="Currency 2 4 6 2 2 2 3" xfId="31826"/>
    <cellStyle name="Currency 2 4 6 2 2 2 3 2" xfId="31827"/>
    <cellStyle name="Currency 2 4 6 2 2 2 3 2 2" xfId="31828"/>
    <cellStyle name="Currency 2 4 6 2 2 2 3 2 3" xfId="56323"/>
    <cellStyle name="Currency 2 4 6 2 2 2 3 3" xfId="31829"/>
    <cellStyle name="Currency 2 4 6 2 2 2 3 4" xfId="31830"/>
    <cellStyle name="Currency 2 4 6 2 2 2 4" xfId="31831"/>
    <cellStyle name="Currency 2 4 6 2 2 2 4 2" xfId="31832"/>
    <cellStyle name="Currency 2 4 6 2 2 2 4 3" xfId="56324"/>
    <cellStyle name="Currency 2 4 6 2 2 2 5" xfId="31833"/>
    <cellStyle name="Currency 2 4 6 2 2 2 6" xfId="31834"/>
    <cellStyle name="Currency 2 4 6 2 2 3" xfId="31835"/>
    <cellStyle name="Currency 2 4 6 2 2 3 2" xfId="31836"/>
    <cellStyle name="Currency 2 4 6 2 2 3 2 2" xfId="31837"/>
    <cellStyle name="Currency 2 4 6 2 2 3 2 3" xfId="56325"/>
    <cellStyle name="Currency 2 4 6 2 2 3 3" xfId="31838"/>
    <cellStyle name="Currency 2 4 6 2 2 3 4" xfId="31839"/>
    <cellStyle name="Currency 2 4 6 2 2 4" xfId="31840"/>
    <cellStyle name="Currency 2 4 6 2 2 4 2" xfId="31841"/>
    <cellStyle name="Currency 2 4 6 2 2 4 2 2" xfId="31842"/>
    <cellStyle name="Currency 2 4 6 2 2 4 2 3" xfId="56326"/>
    <cellStyle name="Currency 2 4 6 2 2 4 3" xfId="31843"/>
    <cellStyle name="Currency 2 4 6 2 2 4 4" xfId="31844"/>
    <cellStyle name="Currency 2 4 6 2 2 5" xfId="31845"/>
    <cellStyle name="Currency 2 4 6 2 2 5 2" xfId="31846"/>
    <cellStyle name="Currency 2 4 6 2 2 5 3" xfId="56327"/>
    <cellStyle name="Currency 2 4 6 2 2 6" xfId="31847"/>
    <cellStyle name="Currency 2 4 6 2 2 7" xfId="31848"/>
    <cellStyle name="Currency 2 4 6 2 3" xfId="31849"/>
    <cellStyle name="Currency 2 4 6 2 3 2" xfId="31850"/>
    <cellStyle name="Currency 2 4 6 2 3 2 2" xfId="31851"/>
    <cellStyle name="Currency 2 4 6 2 3 2 2 2" xfId="31852"/>
    <cellStyle name="Currency 2 4 6 2 3 2 2 3" xfId="56328"/>
    <cellStyle name="Currency 2 4 6 2 3 2 3" xfId="31853"/>
    <cellStyle name="Currency 2 4 6 2 3 2 4" xfId="31854"/>
    <cellStyle name="Currency 2 4 6 2 3 3" xfId="31855"/>
    <cellStyle name="Currency 2 4 6 2 3 3 2" xfId="31856"/>
    <cellStyle name="Currency 2 4 6 2 3 3 2 2" xfId="31857"/>
    <cellStyle name="Currency 2 4 6 2 3 3 2 3" xfId="56329"/>
    <cellStyle name="Currency 2 4 6 2 3 3 3" xfId="31858"/>
    <cellStyle name="Currency 2 4 6 2 3 3 4" xfId="31859"/>
    <cellStyle name="Currency 2 4 6 2 3 4" xfId="31860"/>
    <cellStyle name="Currency 2 4 6 2 3 4 2" xfId="31861"/>
    <cellStyle name="Currency 2 4 6 2 3 4 3" xfId="56330"/>
    <cellStyle name="Currency 2 4 6 2 3 5" xfId="31862"/>
    <cellStyle name="Currency 2 4 6 2 3 6" xfId="31863"/>
    <cellStyle name="Currency 2 4 6 2 4" xfId="31864"/>
    <cellStyle name="Currency 2 4 6 2 4 2" xfId="31865"/>
    <cellStyle name="Currency 2 4 6 2 4 2 2" xfId="31866"/>
    <cellStyle name="Currency 2 4 6 2 4 2 3" xfId="56331"/>
    <cellStyle name="Currency 2 4 6 2 4 3" xfId="31867"/>
    <cellStyle name="Currency 2 4 6 2 4 4" xfId="31868"/>
    <cellStyle name="Currency 2 4 6 2 5" xfId="31869"/>
    <cellStyle name="Currency 2 4 6 2 5 2" xfId="31870"/>
    <cellStyle name="Currency 2 4 6 2 5 2 2" xfId="31871"/>
    <cellStyle name="Currency 2 4 6 2 5 2 3" xfId="56332"/>
    <cellStyle name="Currency 2 4 6 2 5 3" xfId="31872"/>
    <cellStyle name="Currency 2 4 6 2 5 4" xfId="31873"/>
    <cellStyle name="Currency 2 4 6 2 6" xfId="31874"/>
    <cellStyle name="Currency 2 4 6 2 6 2" xfId="31875"/>
    <cellStyle name="Currency 2 4 6 2 6 3" xfId="56333"/>
    <cellStyle name="Currency 2 4 6 2 7" xfId="31876"/>
    <cellStyle name="Currency 2 4 6 2 8" xfId="31877"/>
    <cellStyle name="Currency 2 4 6 3" xfId="31878"/>
    <cellStyle name="Currency 2 4 6 3 2" xfId="31879"/>
    <cellStyle name="Currency 2 4 6 3 2 2" xfId="31880"/>
    <cellStyle name="Currency 2 4 6 3 2 2 2" xfId="31881"/>
    <cellStyle name="Currency 2 4 6 3 2 2 2 2" xfId="31882"/>
    <cellStyle name="Currency 2 4 6 3 2 2 2 3" xfId="56334"/>
    <cellStyle name="Currency 2 4 6 3 2 2 3" xfId="31883"/>
    <cellStyle name="Currency 2 4 6 3 2 2 4" xfId="31884"/>
    <cellStyle name="Currency 2 4 6 3 2 3" xfId="31885"/>
    <cellStyle name="Currency 2 4 6 3 2 3 2" xfId="31886"/>
    <cellStyle name="Currency 2 4 6 3 2 3 2 2" xfId="31887"/>
    <cellStyle name="Currency 2 4 6 3 2 3 2 3" xfId="56335"/>
    <cellStyle name="Currency 2 4 6 3 2 3 3" xfId="31888"/>
    <cellStyle name="Currency 2 4 6 3 2 3 4" xfId="31889"/>
    <cellStyle name="Currency 2 4 6 3 2 4" xfId="31890"/>
    <cellStyle name="Currency 2 4 6 3 2 4 2" xfId="31891"/>
    <cellStyle name="Currency 2 4 6 3 2 4 3" xfId="56336"/>
    <cellStyle name="Currency 2 4 6 3 2 5" xfId="31892"/>
    <cellStyle name="Currency 2 4 6 3 2 6" xfId="31893"/>
    <cellStyle name="Currency 2 4 6 3 3" xfId="31894"/>
    <cellStyle name="Currency 2 4 6 3 3 2" xfId="31895"/>
    <cellStyle name="Currency 2 4 6 3 3 2 2" xfId="31896"/>
    <cellStyle name="Currency 2 4 6 3 3 2 3" xfId="56337"/>
    <cellStyle name="Currency 2 4 6 3 3 3" xfId="31897"/>
    <cellStyle name="Currency 2 4 6 3 3 4" xfId="31898"/>
    <cellStyle name="Currency 2 4 6 3 4" xfId="31899"/>
    <cellStyle name="Currency 2 4 6 3 4 2" xfId="31900"/>
    <cellStyle name="Currency 2 4 6 3 4 2 2" xfId="31901"/>
    <cellStyle name="Currency 2 4 6 3 4 2 3" xfId="56338"/>
    <cellStyle name="Currency 2 4 6 3 4 3" xfId="31902"/>
    <cellStyle name="Currency 2 4 6 3 4 4" xfId="31903"/>
    <cellStyle name="Currency 2 4 6 3 5" xfId="31904"/>
    <cellStyle name="Currency 2 4 6 3 5 2" xfId="31905"/>
    <cellStyle name="Currency 2 4 6 3 5 3" xfId="56339"/>
    <cellStyle name="Currency 2 4 6 3 6" xfId="31906"/>
    <cellStyle name="Currency 2 4 6 3 7" xfId="31907"/>
    <cellStyle name="Currency 2 4 6 4" xfId="31908"/>
    <cellStyle name="Currency 2 4 6 4 2" xfId="31909"/>
    <cellStyle name="Currency 2 4 6 4 2 2" xfId="31910"/>
    <cellStyle name="Currency 2 4 6 4 2 2 2" xfId="31911"/>
    <cellStyle name="Currency 2 4 6 4 2 2 3" xfId="56340"/>
    <cellStyle name="Currency 2 4 6 4 2 3" xfId="31912"/>
    <cellStyle name="Currency 2 4 6 4 2 4" xfId="31913"/>
    <cellStyle name="Currency 2 4 6 4 3" xfId="31914"/>
    <cellStyle name="Currency 2 4 6 4 3 2" xfId="31915"/>
    <cellStyle name="Currency 2 4 6 4 3 2 2" xfId="31916"/>
    <cellStyle name="Currency 2 4 6 4 3 2 3" xfId="56341"/>
    <cellStyle name="Currency 2 4 6 4 3 3" xfId="31917"/>
    <cellStyle name="Currency 2 4 6 4 3 4" xfId="31918"/>
    <cellStyle name="Currency 2 4 6 4 4" xfId="31919"/>
    <cellStyle name="Currency 2 4 6 4 4 2" xfId="31920"/>
    <cellStyle name="Currency 2 4 6 4 4 3" xfId="56342"/>
    <cellStyle name="Currency 2 4 6 4 5" xfId="31921"/>
    <cellStyle name="Currency 2 4 6 4 6" xfId="31922"/>
    <cellStyle name="Currency 2 4 6 5" xfId="31923"/>
    <cellStyle name="Currency 2 4 6 5 2" xfId="31924"/>
    <cellStyle name="Currency 2 4 6 5 2 2" xfId="31925"/>
    <cellStyle name="Currency 2 4 6 5 2 2 2" xfId="31926"/>
    <cellStyle name="Currency 2 4 6 5 2 2 3" xfId="56343"/>
    <cellStyle name="Currency 2 4 6 5 2 3" xfId="31927"/>
    <cellStyle name="Currency 2 4 6 5 2 4" xfId="31928"/>
    <cellStyle name="Currency 2 4 6 5 3" xfId="31929"/>
    <cellStyle name="Currency 2 4 6 5 3 2" xfId="31930"/>
    <cellStyle name="Currency 2 4 6 5 3 3" xfId="56344"/>
    <cellStyle name="Currency 2 4 6 5 4" xfId="31931"/>
    <cellStyle name="Currency 2 4 6 5 5" xfId="31932"/>
    <cellStyle name="Currency 2 4 6 6" xfId="31933"/>
    <cellStyle name="Currency 2 4 6 6 2" xfId="31934"/>
    <cellStyle name="Currency 2 4 6 6 2 2" xfId="31935"/>
    <cellStyle name="Currency 2 4 6 6 2 3" xfId="56345"/>
    <cellStyle name="Currency 2 4 6 6 3" xfId="31936"/>
    <cellStyle name="Currency 2 4 6 6 4" xfId="31937"/>
    <cellStyle name="Currency 2 4 6 7" xfId="31938"/>
    <cellStyle name="Currency 2 4 6 7 2" xfId="31939"/>
    <cellStyle name="Currency 2 4 6 7 2 2" xfId="31940"/>
    <cellStyle name="Currency 2 4 6 7 2 3" xfId="56346"/>
    <cellStyle name="Currency 2 4 6 7 3" xfId="31941"/>
    <cellStyle name="Currency 2 4 6 7 4" xfId="31942"/>
    <cellStyle name="Currency 2 4 6 8" xfId="31943"/>
    <cellStyle name="Currency 2 4 6 8 2" xfId="31944"/>
    <cellStyle name="Currency 2 4 6 8 3" xfId="56347"/>
    <cellStyle name="Currency 2 4 6 9" xfId="31945"/>
    <cellStyle name="Currency 2 4 7" xfId="31946"/>
    <cellStyle name="Currency 2 4 7 2" xfId="31947"/>
    <cellStyle name="Currency 2 4 7 2 2" xfId="31948"/>
    <cellStyle name="Currency 2 4 7 2 2 2" xfId="31949"/>
    <cellStyle name="Currency 2 4 7 2 2 2 2" xfId="31950"/>
    <cellStyle name="Currency 2 4 7 2 2 2 2 2" xfId="31951"/>
    <cellStyle name="Currency 2 4 7 2 2 2 2 3" xfId="56348"/>
    <cellStyle name="Currency 2 4 7 2 2 2 3" xfId="31952"/>
    <cellStyle name="Currency 2 4 7 2 2 2 4" xfId="31953"/>
    <cellStyle name="Currency 2 4 7 2 2 3" xfId="31954"/>
    <cellStyle name="Currency 2 4 7 2 2 3 2" xfId="31955"/>
    <cellStyle name="Currency 2 4 7 2 2 3 2 2" xfId="31956"/>
    <cellStyle name="Currency 2 4 7 2 2 3 2 3" xfId="56349"/>
    <cellStyle name="Currency 2 4 7 2 2 3 3" xfId="31957"/>
    <cellStyle name="Currency 2 4 7 2 2 3 4" xfId="31958"/>
    <cellStyle name="Currency 2 4 7 2 2 4" xfId="31959"/>
    <cellStyle name="Currency 2 4 7 2 2 4 2" xfId="31960"/>
    <cellStyle name="Currency 2 4 7 2 2 4 3" xfId="56350"/>
    <cellStyle name="Currency 2 4 7 2 2 5" xfId="31961"/>
    <cellStyle name="Currency 2 4 7 2 2 6" xfId="31962"/>
    <cellStyle name="Currency 2 4 7 2 3" xfId="31963"/>
    <cellStyle name="Currency 2 4 7 2 3 2" xfId="31964"/>
    <cellStyle name="Currency 2 4 7 2 3 2 2" xfId="31965"/>
    <cellStyle name="Currency 2 4 7 2 3 2 3" xfId="56351"/>
    <cellStyle name="Currency 2 4 7 2 3 3" xfId="31966"/>
    <cellStyle name="Currency 2 4 7 2 3 4" xfId="31967"/>
    <cellStyle name="Currency 2 4 7 2 4" xfId="31968"/>
    <cellStyle name="Currency 2 4 7 2 4 2" xfId="31969"/>
    <cellStyle name="Currency 2 4 7 2 4 2 2" xfId="31970"/>
    <cellStyle name="Currency 2 4 7 2 4 2 3" xfId="56352"/>
    <cellStyle name="Currency 2 4 7 2 4 3" xfId="31971"/>
    <cellStyle name="Currency 2 4 7 2 4 4" xfId="31972"/>
    <cellStyle name="Currency 2 4 7 2 5" xfId="31973"/>
    <cellStyle name="Currency 2 4 7 2 5 2" xfId="31974"/>
    <cellStyle name="Currency 2 4 7 2 5 3" xfId="56353"/>
    <cellStyle name="Currency 2 4 7 2 6" xfId="31975"/>
    <cellStyle name="Currency 2 4 7 2 7" xfId="31976"/>
    <cellStyle name="Currency 2 4 7 3" xfId="31977"/>
    <cellStyle name="Currency 2 4 7 3 2" xfId="31978"/>
    <cellStyle name="Currency 2 4 7 3 2 2" xfId="31979"/>
    <cellStyle name="Currency 2 4 7 3 2 2 2" xfId="31980"/>
    <cellStyle name="Currency 2 4 7 3 2 2 3" xfId="56354"/>
    <cellStyle name="Currency 2 4 7 3 2 3" xfId="31981"/>
    <cellStyle name="Currency 2 4 7 3 2 4" xfId="31982"/>
    <cellStyle name="Currency 2 4 7 3 3" xfId="31983"/>
    <cellStyle name="Currency 2 4 7 3 3 2" xfId="31984"/>
    <cellStyle name="Currency 2 4 7 3 3 2 2" xfId="31985"/>
    <cellStyle name="Currency 2 4 7 3 3 2 3" xfId="56355"/>
    <cellStyle name="Currency 2 4 7 3 3 3" xfId="31986"/>
    <cellStyle name="Currency 2 4 7 3 3 4" xfId="31987"/>
    <cellStyle name="Currency 2 4 7 3 4" xfId="31988"/>
    <cellStyle name="Currency 2 4 7 3 4 2" xfId="31989"/>
    <cellStyle name="Currency 2 4 7 3 4 3" xfId="56356"/>
    <cellStyle name="Currency 2 4 7 3 5" xfId="31990"/>
    <cellStyle name="Currency 2 4 7 3 6" xfId="31991"/>
    <cellStyle name="Currency 2 4 7 4" xfId="31992"/>
    <cellStyle name="Currency 2 4 7 4 2" xfId="31993"/>
    <cellStyle name="Currency 2 4 7 4 2 2" xfId="31994"/>
    <cellStyle name="Currency 2 4 7 4 2 3" xfId="56357"/>
    <cellStyle name="Currency 2 4 7 4 3" xfId="31995"/>
    <cellStyle name="Currency 2 4 7 4 4" xfId="31996"/>
    <cellStyle name="Currency 2 4 7 5" xfId="31997"/>
    <cellStyle name="Currency 2 4 7 5 2" xfId="31998"/>
    <cellStyle name="Currency 2 4 7 5 2 2" xfId="31999"/>
    <cellStyle name="Currency 2 4 7 5 2 3" xfId="56358"/>
    <cellStyle name="Currency 2 4 7 5 3" xfId="32000"/>
    <cellStyle name="Currency 2 4 7 5 4" xfId="32001"/>
    <cellStyle name="Currency 2 4 7 6" xfId="32002"/>
    <cellStyle name="Currency 2 4 7 6 2" xfId="32003"/>
    <cellStyle name="Currency 2 4 7 6 3" xfId="56359"/>
    <cellStyle name="Currency 2 4 7 7" xfId="32004"/>
    <cellStyle name="Currency 2 4 7 8" xfId="32005"/>
    <cellStyle name="Currency 2 4 8" xfId="32006"/>
    <cellStyle name="Currency 2 4 8 2" xfId="32007"/>
    <cellStyle name="Currency 2 4 8 2 2" xfId="32008"/>
    <cellStyle name="Currency 2 4 8 2 2 2" xfId="32009"/>
    <cellStyle name="Currency 2 4 8 2 2 2 2" xfId="32010"/>
    <cellStyle name="Currency 2 4 8 2 2 2 3" xfId="56360"/>
    <cellStyle name="Currency 2 4 8 2 2 3" xfId="32011"/>
    <cellStyle name="Currency 2 4 8 2 2 4" xfId="32012"/>
    <cellStyle name="Currency 2 4 8 2 3" xfId="32013"/>
    <cellStyle name="Currency 2 4 8 2 3 2" xfId="32014"/>
    <cellStyle name="Currency 2 4 8 2 3 2 2" xfId="32015"/>
    <cellStyle name="Currency 2 4 8 2 3 2 3" xfId="56361"/>
    <cellStyle name="Currency 2 4 8 2 3 3" xfId="32016"/>
    <cellStyle name="Currency 2 4 8 2 3 4" xfId="32017"/>
    <cellStyle name="Currency 2 4 8 2 4" xfId="32018"/>
    <cellStyle name="Currency 2 4 8 2 4 2" xfId="32019"/>
    <cellStyle name="Currency 2 4 8 2 4 3" xfId="56362"/>
    <cellStyle name="Currency 2 4 8 2 5" xfId="32020"/>
    <cellStyle name="Currency 2 4 8 2 6" xfId="32021"/>
    <cellStyle name="Currency 2 4 8 3" xfId="32022"/>
    <cellStyle name="Currency 2 4 8 3 2" xfId="32023"/>
    <cellStyle name="Currency 2 4 8 3 2 2" xfId="32024"/>
    <cellStyle name="Currency 2 4 8 3 2 3" xfId="56363"/>
    <cellStyle name="Currency 2 4 8 3 3" xfId="32025"/>
    <cellStyle name="Currency 2 4 8 3 4" xfId="32026"/>
    <cellStyle name="Currency 2 4 8 4" xfId="32027"/>
    <cellStyle name="Currency 2 4 8 4 2" xfId="32028"/>
    <cellStyle name="Currency 2 4 8 4 2 2" xfId="32029"/>
    <cellStyle name="Currency 2 4 8 4 2 3" xfId="56364"/>
    <cellStyle name="Currency 2 4 8 4 3" xfId="32030"/>
    <cellStyle name="Currency 2 4 8 4 4" xfId="32031"/>
    <cellStyle name="Currency 2 4 8 5" xfId="32032"/>
    <cellStyle name="Currency 2 4 8 5 2" xfId="32033"/>
    <cellStyle name="Currency 2 4 8 5 3" xfId="56365"/>
    <cellStyle name="Currency 2 4 8 6" xfId="32034"/>
    <cellStyle name="Currency 2 4 8 7" xfId="32035"/>
    <cellStyle name="Currency 2 4 9" xfId="32036"/>
    <cellStyle name="Currency 2 4 9 2" xfId="32037"/>
    <cellStyle name="Currency 2 4 9 2 2" xfId="32038"/>
    <cellStyle name="Currency 2 4 9 2 2 2" xfId="32039"/>
    <cellStyle name="Currency 2 4 9 2 2 3" xfId="56366"/>
    <cellStyle name="Currency 2 4 9 2 3" xfId="32040"/>
    <cellStyle name="Currency 2 4 9 2 4" xfId="32041"/>
    <cellStyle name="Currency 2 4 9 3" xfId="32042"/>
    <cellStyle name="Currency 2 4 9 3 2" xfId="32043"/>
    <cellStyle name="Currency 2 4 9 3 2 2" xfId="32044"/>
    <cellStyle name="Currency 2 4 9 3 2 3" xfId="56367"/>
    <cellStyle name="Currency 2 4 9 3 3" xfId="32045"/>
    <cellStyle name="Currency 2 4 9 3 4" xfId="32046"/>
    <cellStyle name="Currency 2 4 9 4" xfId="32047"/>
    <cellStyle name="Currency 2 4 9 4 2" xfId="32048"/>
    <cellStyle name="Currency 2 4 9 4 3" xfId="56368"/>
    <cellStyle name="Currency 2 4 9 5" xfId="32049"/>
    <cellStyle name="Currency 2 4 9 6" xfId="32050"/>
    <cellStyle name="Currency 2 5" xfId="32051"/>
    <cellStyle name="Currency 2 5 10" xfId="32052"/>
    <cellStyle name="Currency 2 5 10 2" xfId="32053"/>
    <cellStyle name="Currency 2 5 10 2 2" xfId="32054"/>
    <cellStyle name="Currency 2 5 10 2 3" xfId="56369"/>
    <cellStyle name="Currency 2 5 10 3" xfId="32055"/>
    <cellStyle name="Currency 2 5 10 4" xfId="32056"/>
    <cellStyle name="Currency 2 5 11" xfId="32057"/>
    <cellStyle name="Currency 2 5 11 2" xfId="32058"/>
    <cellStyle name="Currency 2 5 11 2 2" xfId="32059"/>
    <cellStyle name="Currency 2 5 11 2 3" xfId="56370"/>
    <cellStyle name="Currency 2 5 11 3" xfId="32060"/>
    <cellStyle name="Currency 2 5 11 4" xfId="32061"/>
    <cellStyle name="Currency 2 5 12" xfId="32062"/>
    <cellStyle name="Currency 2 5 12 2" xfId="32063"/>
    <cellStyle name="Currency 2 5 12 3" xfId="56371"/>
    <cellStyle name="Currency 2 5 13" xfId="32064"/>
    <cellStyle name="Currency 2 5 14" xfId="32065"/>
    <cellStyle name="Currency 2 5 2" xfId="32066"/>
    <cellStyle name="Currency 2 5 2 10" xfId="32067"/>
    <cellStyle name="Currency 2 5 2 11" xfId="32068"/>
    <cellStyle name="Currency 2 5 2 2" xfId="32069"/>
    <cellStyle name="Currency 2 5 2 2 10" xfId="32070"/>
    <cellStyle name="Currency 2 5 2 2 2" xfId="32071"/>
    <cellStyle name="Currency 2 5 2 2 2 2" xfId="32072"/>
    <cellStyle name="Currency 2 5 2 2 2 2 2" xfId="32073"/>
    <cellStyle name="Currency 2 5 2 2 2 2 2 2" xfId="32074"/>
    <cellStyle name="Currency 2 5 2 2 2 2 2 2 2" xfId="32075"/>
    <cellStyle name="Currency 2 5 2 2 2 2 2 2 2 2" xfId="32076"/>
    <cellStyle name="Currency 2 5 2 2 2 2 2 2 2 3" xfId="56372"/>
    <cellStyle name="Currency 2 5 2 2 2 2 2 2 3" xfId="32077"/>
    <cellStyle name="Currency 2 5 2 2 2 2 2 2 4" xfId="32078"/>
    <cellStyle name="Currency 2 5 2 2 2 2 2 3" xfId="32079"/>
    <cellStyle name="Currency 2 5 2 2 2 2 2 3 2" xfId="32080"/>
    <cellStyle name="Currency 2 5 2 2 2 2 2 3 2 2" xfId="32081"/>
    <cellStyle name="Currency 2 5 2 2 2 2 2 3 2 3" xfId="56373"/>
    <cellStyle name="Currency 2 5 2 2 2 2 2 3 3" xfId="32082"/>
    <cellStyle name="Currency 2 5 2 2 2 2 2 3 4" xfId="32083"/>
    <cellStyle name="Currency 2 5 2 2 2 2 2 4" xfId="32084"/>
    <cellStyle name="Currency 2 5 2 2 2 2 2 4 2" xfId="32085"/>
    <cellStyle name="Currency 2 5 2 2 2 2 2 4 3" xfId="56374"/>
    <cellStyle name="Currency 2 5 2 2 2 2 2 5" xfId="32086"/>
    <cellStyle name="Currency 2 5 2 2 2 2 2 6" xfId="32087"/>
    <cellStyle name="Currency 2 5 2 2 2 2 3" xfId="32088"/>
    <cellStyle name="Currency 2 5 2 2 2 2 3 2" xfId="32089"/>
    <cellStyle name="Currency 2 5 2 2 2 2 3 2 2" xfId="32090"/>
    <cellStyle name="Currency 2 5 2 2 2 2 3 2 3" xfId="56375"/>
    <cellStyle name="Currency 2 5 2 2 2 2 3 3" xfId="32091"/>
    <cellStyle name="Currency 2 5 2 2 2 2 3 4" xfId="32092"/>
    <cellStyle name="Currency 2 5 2 2 2 2 4" xfId="32093"/>
    <cellStyle name="Currency 2 5 2 2 2 2 4 2" xfId="32094"/>
    <cellStyle name="Currency 2 5 2 2 2 2 4 2 2" xfId="32095"/>
    <cellStyle name="Currency 2 5 2 2 2 2 4 2 3" xfId="56376"/>
    <cellStyle name="Currency 2 5 2 2 2 2 4 3" xfId="32096"/>
    <cellStyle name="Currency 2 5 2 2 2 2 4 4" xfId="32097"/>
    <cellStyle name="Currency 2 5 2 2 2 2 5" xfId="32098"/>
    <cellStyle name="Currency 2 5 2 2 2 2 5 2" xfId="32099"/>
    <cellStyle name="Currency 2 5 2 2 2 2 5 3" xfId="56377"/>
    <cellStyle name="Currency 2 5 2 2 2 2 6" xfId="32100"/>
    <cellStyle name="Currency 2 5 2 2 2 2 7" xfId="32101"/>
    <cellStyle name="Currency 2 5 2 2 2 3" xfId="32102"/>
    <cellStyle name="Currency 2 5 2 2 2 3 2" xfId="32103"/>
    <cellStyle name="Currency 2 5 2 2 2 3 2 2" xfId="32104"/>
    <cellStyle name="Currency 2 5 2 2 2 3 2 2 2" xfId="32105"/>
    <cellStyle name="Currency 2 5 2 2 2 3 2 2 3" xfId="56378"/>
    <cellStyle name="Currency 2 5 2 2 2 3 2 3" xfId="32106"/>
    <cellStyle name="Currency 2 5 2 2 2 3 2 4" xfId="32107"/>
    <cellStyle name="Currency 2 5 2 2 2 3 3" xfId="32108"/>
    <cellStyle name="Currency 2 5 2 2 2 3 3 2" xfId="32109"/>
    <cellStyle name="Currency 2 5 2 2 2 3 3 2 2" xfId="32110"/>
    <cellStyle name="Currency 2 5 2 2 2 3 3 2 3" xfId="56379"/>
    <cellStyle name="Currency 2 5 2 2 2 3 3 3" xfId="32111"/>
    <cellStyle name="Currency 2 5 2 2 2 3 3 4" xfId="32112"/>
    <cellStyle name="Currency 2 5 2 2 2 3 4" xfId="32113"/>
    <cellStyle name="Currency 2 5 2 2 2 3 4 2" xfId="32114"/>
    <cellStyle name="Currency 2 5 2 2 2 3 4 3" xfId="56380"/>
    <cellStyle name="Currency 2 5 2 2 2 3 5" xfId="32115"/>
    <cellStyle name="Currency 2 5 2 2 2 3 6" xfId="32116"/>
    <cellStyle name="Currency 2 5 2 2 2 4" xfId="32117"/>
    <cellStyle name="Currency 2 5 2 2 2 4 2" xfId="32118"/>
    <cellStyle name="Currency 2 5 2 2 2 4 2 2" xfId="32119"/>
    <cellStyle name="Currency 2 5 2 2 2 4 2 3" xfId="56381"/>
    <cellStyle name="Currency 2 5 2 2 2 4 3" xfId="32120"/>
    <cellStyle name="Currency 2 5 2 2 2 4 4" xfId="32121"/>
    <cellStyle name="Currency 2 5 2 2 2 5" xfId="32122"/>
    <cellStyle name="Currency 2 5 2 2 2 5 2" xfId="32123"/>
    <cellStyle name="Currency 2 5 2 2 2 5 2 2" xfId="32124"/>
    <cellStyle name="Currency 2 5 2 2 2 5 2 3" xfId="56382"/>
    <cellStyle name="Currency 2 5 2 2 2 5 3" xfId="32125"/>
    <cellStyle name="Currency 2 5 2 2 2 5 4" xfId="32126"/>
    <cellStyle name="Currency 2 5 2 2 2 6" xfId="32127"/>
    <cellStyle name="Currency 2 5 2 2 2 6 2" xfId="32128"/>
    <cellStyle name="Currency 2 5 2 2 2 6 3" xfId="56383"/>
    <cellStyle name="Currency 2 5 2 2 2 7" xfId="32129"/>
    <cellStyle name="Currency 2 5 2 2 2 8" xfId="32130"/>
    <cellStyle name="Currency 2 5 2 2 3" xfId="32131"/>
    <cellStyle name="Currency 2 5 2 2 3 2" xfId="32132"/>
    <cellStyle name="Currency 2 5 2 2 3 2 2" xfId="32133"/>
    <cellStyle name="Currency 2 5 2 2 3 2 2 2" xfId="32134"/>
    <cellStyle name="Currency 2 5 2 2 3 2 2 2 2" xfId="32135"/>
    <cellStyle name="Currency 2 5 2 2 3 2 2 2 3" xfId="56384"/>
    <cellStyle name="Currency 2 5 2 2 3 2 2 3" xfId="32136"/>
    <cellStyle name="Currency 2 5 2 2 3 2 2 4" xfId="32137"/>
    <cellStyle name="Currency 2 5 2 2 3 2 3" xfId="32138"/>
    <cellStyle name="Currency 2 5 2 2 3 2 3 2" xfId="32139"/>
    <cellStyle name="Currency 2 5 2 2 3 2 3 2 2" xfId="32140"/>
    <cellStyle name="Currency 2 5 2 2 3 2 3 2 3" xfId="56385"/>
    <cellStyle name="Currency 2 5 2 2 3 2 3 3" xfId="32141"/>
    <cellStyle name="Currency 2 5 2 2 3 2 3 4" xfId="32142"/>
    <cellStyle name="Currency 2 5 2 2 3 2 4" xfId="32143"/>
    <cellStyle name="Currency 2 5 2 2 3 2 4 2" xfId="32144"/>
    <cellStyle name="Currency 2 5 2 2 3 2 4 3" xfId="56386"/>
    <cellStyle name="Currency 2 5 2 2 3 2 5" xfId="32145"/>
    <cellStyle name="Currency 2 5 2 2 3 2 6" xfId="32146"/>
    <cellStyle name="Currency 2 5 2 2 3 3" xfId="32147"/>
    <cellStyle name="Currency 2 5 2 2 3 3 2" xfId="32148"/>
    <cellStyle name="Currency 2 5 2 2 3 3 2 2" xfId="32149"/>
    <cellStyle name="Currency 2 5 2 2 3 3 2 3" xfId="56387"/>
    <cellStyle name="Currency 2 5 2 2 3 3 3" xfId="32150"/>
    <cellStyle name="Currency 2 5 2 2 3 3 4" xfId="32151"/>
    <cellStyle name="Currency 2 5 2 2 3 4" xfId="32152"/>
    <cellStyle name="Currency 2 5 2 2 3 4 2" xfId="32153"/>
    <cellStyle name="Currency 2 5 2 2 3 4 2 2" xfId="32154"/>
    <cellStyle name="Currency 2 5 2 2 3 4 2 3" xfId="56388"/>
    <cellStyle name="Currency 2 5 2 2 3 4 3" xfId="32155"/>
    <cellStyle name="Currency 2 5 2 2 3 4 4" xfId="32156"/>
    <cellStyle name="Currency 2 5 2 2 3 5" xfId="32157"/>
    <cellStyle name="Currency 2 5 2 2 3 5 2" xfId="32158"/>
    <cellStyle name="Currency 2 5 2 2 3 5 3" xfId="56389"/>
    <cellStyle name="Currency 2 5 2 2 3 6" xfId="32159"/>
    <cellStyle name="Currency 2 5 2 2 3 7" xfId="32160"/>
    <cellStyle name="Currency 2 5 2 2 4" xfId="32161"/>
    <cellStyle name="Currency 2 5 2 2 4 2" xfId="32162"/>
    <cellStyle name="Currency 2 5 2 2 4 2 2" xfId="32163"/>
    <cellStyle name="Currency 2 5 2 2 4 2 2 2" xfId="32164"/>
    <cellStyle name="Currency 2 5 2 2 4 2 2 3" xfId="56390"/>
    <cellStyle name="Currency 2 5 2 2 4 2 3" xfId="32165"/>
    <cellStyle name="Currency 2 5 2 2 4 2 4" xfId="32166"/>
    <cellStyle name="Currency 2 5 2 2 4 3" xfId="32167"/>
    <cellStyle name="Currency 2 5 2 2 4 3 2" xfId="32168"/>
    <cellStyle name="Currency 2 5 2 2 4 3 2 2" xfId="32169"/>
    <cellStyle name="Currency 2 5 2 2 4 3 2 3" xfId="56391"/>
    <cellStyle name="Currency 2 5 2 2 4 3 3" xfId="32170"/>
    <cellStyle name="Currency 2 5 2 2 4 3 4" xfId="32171"/>
    <cellStyle name="Currency 2 5 2 2 4 4" xfId="32172"/>
    <cellStyle name="Currency 2 5 2 2 4 4 2" xfId="32173"/>
    <cellStyle name="Currency 2 5 2 2 4 4 3" xfId="56392"/>
    <cellStyle name="Currency 2 5 2 2 4 5" xfId="32174"/>
    <cellStyle name="Currency 2 5 2 2 4 6" xfId="32175"/>
    <cellStyle name="Currency 2 5 2 2 5" xfId="32176"/>
    <cellStyle name="Currency 2 5 2 2 5 2" xfId="32177"/>
    <cellStyle name="Currency 2 5 2 2 5 2 2" xfId="32178"/>
    <cellStyle name="Currency 2 5 2 2 5 2 2 2" xfId="32179"/>
    <cellStyle name="Currency 2 5 2 2 5 2 2 3" xfId="56393"/>
    <cellStyle name="Currency 2 5 2 2 5 2 3" xfId="32180"/>
    <cellStyle name="Currency 2 5 2 2 5 2 4" xfId="32181"/>
    <cellStyle name="Currency 2 5 2 2 5 3" xfId="32182"/>
    <cellStyle name="Currency 2 5 2 2 5 3 2" xfId="32183"/>
    <cellStyle name="Currency 2 5 2 2 5 3 3" xfId="56394"/>
    <cellStyle name="Currency 2 5 2 2 5 4" xfId="32184"/>
    <cellStyle name="Currency 2 5 2 2 5 5" xfId="32185"/>
    <cellStyle name="Currency 2 5 2 2 6" xfId="32186"/>
    <cellStyle name="Currency 2 5 2 2 6 2" xfId="32187"/>
    <cellStyle name="Currency 2 5 2 2 6 2 2" xfId="32188"/>
    <cellStyle name="Currency 2 5 2 2 6 2 3" xfId="56395"/>
    <cellStyle name="Currency 2 5 2 2 6 3" xfId="32189"/>
    <cellStyle name="Currency 2 5 2 2 6 4" xfId="32190"/>
    <cellStyle name="Currency 2 5 2 2 7" xfId="32191"/>
    <cellStyle name="Currency 2 5 2 2 7 2" xfId="32192"/>
    <cellStyle name="Currency 2 5 2 2 7 2 2" xfId="32193"/>
    <cellStyle name="Currency 2 5 2 2 7 2 3" xfId="56396"/>
    <cellStyle name="Currency 2 5 2 2 7 3" xfId="32194"/>
    <cellStyle name="Currency 2 5 2 2 7 4" xfId="32195"/>
    <cellStyle name="Currency 2 5 2 2 8" xfId="32196"/>
    <cellStyle name="Currency 2 5 2 2 8 2" xfId="32197"/>
    <cellStyle name="Currency 2 5 2 2 8 3" xfId="56397"/>
    <cellStyle name="Currency 2 5 2 2 9" xfId="32198"/>
    <cellStyle name="Currency 2 5 2 3" xfId="32199"/>
    <cellStyle name="Currency 2 5 2 3 2" xfId="32200"/>
    <cellStyle name="Currency 2 5 2 3 2 2" xfId="32201"/>
    <cellStyle name="Currency 2 5 2 3 2 2 2" xfId="32202"/>
    <cellStyle name="Currency 2 5 2 3 2 2 2 2" xfId="32203"/>
    <cellStyle name="Currency 2 5 2 3 2 2 2 2 2" xfId="32204"/>
    <cellStyle name="Currency 2 5 2 3 2 2 2 2 3" xfId="56398"/>
    <cellStyle name="Currency 2 5 2 3 2 2 2 3" xfId="32205"/>
    <cellStyle name="Currency 2 5 2 3 2 2 2 4" xfId="32206"/>
    <cellStyle name="Currency 2 5 2 3 2 2 3" xfId="32207"/>
    <cellStyle name="Currency 2 5 2 3 2 2 3 2" xfId="32208"/>
    <cellStyle name="Currency 2 5 2 3 2 2 3 2 2" xfId="32209"/>
    <cellStyle name="Currency 2 5 2 3 2 2 3 2 3" xfId="56399"/>
    <cellStyle name="Currency 2 5 2 3 2 2 3 3" xfId="32210"/>
    <cellStyle name="Currency 2 5 2 3 2 2 3 4" xfId="32211"/>
    <cellStyle name="Currency 2 5 2 3 2 2 4" xfId="32212"/>
    <cellStyle name="Currency 2 5 2 3 2 2 4 2" xfId="32213"/>
    <cellStyle name="Currency 2 5 2 3 2 2 4 3" xfId="56400"/>
    <cellStyle name="Currency 2 5 2 3 2 2 5" xfId="32214"/>
    <cellStyle name="Currency 2 5 2 3 2 2 6" xfId="32215"/>
    <cellStyle name="Currency 2 5 2 3 2 3" xfId="32216"/>
    <cellStyle name="Currency 2 5 2 3 2 3 2" xfId="32217"/>
    <cellStyle name="Currency 2 5 2 3 2 3 2 2" xfId="32218"/>
    <cellStyle name="Currency 2 5 2 3 2 3 2 3" xfId="56401"/>
    <cellStyle name="Currency 2 5 2 3 2 3 3" xfId="32219"/>
    <cellStyle name="Currency 2 5 2 3 2 3 4" xfId="32220"/>
    <cellStyle name="Currency 2 5 2 3 2 4" xfId="32221"/>
    <cellStyle name="Currency 2 5 2 3 2 4 2" xfId="32222"/>
    <cellStyle name="Currency 2 5 2 3 2 4 2 2" xfId="32223"/>
    <cellStyle name="Currency 2 5 2 3 2 4 2 3" xfId="56402"/>
    <cellStyle name="Currency 2 5 2 3 2 4 3" xfId="32224"/>
    <cellStyle name="Currency 2 5 2 3 2 4 4" xfId="32225"/>
    <cellStyle name="Currency 2 5 2 3 2 5" xfId="32226"/>
    <cellStyle name="Currency 2 5 2 3 2 5 2" xfId="32227"/>
    <cellStyle name="Currency 2 5 2 3 2 5 3" xfId="56403"/>
    <cellStyle name="Currency 2 5 2 3 2 6" xfId="32228"/>
    <cellStyle name="Currency 2 5 2 3 2 7" xfId="32229"/>
    <cellStyle name="Currency 2 5 2 3 3" xfId="32230"/>
    <cellStyle name="Currency 2 5 2 3 3 2" xfId="32231"/>
    <cellStyle name="Currency 2 5 2 3 3 2 2" xfId="32232"/>
    <cellStyle name="Currency 2 5 2 3 3 2 2 2" xfId="32233"/>
    <cellStyle name="Currency 2 5 2 3 3 2 2 3" xfId="56404"/>
    <cellStyle name="Currency 2 5 2 3 3 2 3" xfId="32234"/>
    <cellStyle name="Currency 2 5 2 3 3 2 4" xfId="32235"/>
    <cellStyle name="Currency 2 5 2 3 3 3" xfId="32236"/>
    <cellStyle name="Currency 2 5 2 3 3 3 2" xfId="32237"/>
    <cellStyle name="Currency 2 5 2 3 3 3 2 2" xfId="32238"/>
    <cellStyle name="Currency 2 5 2 3 3 3 2 3" xfId="56405"/>
    <cellStyle name="Currency 2 5 2 3 3 3 3" xfId="32239"/>
    <cellStyle name="Currency 2 5 2 3 3 3 4" xfId="32240"/>
    <cellStyle name="Currency 2 5 2 3 3 4" xfId="32241"/>
    <cellStyle name="Currency 2 5 2 3 3 4 2" xfId="32242"/>
    <cellStyle name="Currency 2 5 2 3 3 4 3" xfId="56406"/>
    <cellStyle name="Currency 2 5 2 3 3 5" xfId="32243"/>
    <cellStyle name="Currency 2 5 2 3 3 6" xfId="32244"/>
    <cellStyle name="Currency 2 5 2 3 4" xfId="32245"/>
    <cellStyle name="Currency 2 5 2 3 4 2" xfId="32246"/>
    <cellStyle name="Currency 2 5 2 3 4 2 2" xfId="32247"/>
    <cellStyle name="Currency 2 5 2 3 4 2 3" xfId="56407"/>
    <cellStyle name="Currency 2 5 2 3 4 3" xfId="32248"/>
    <cellStyle name="Currency 2 5 2 3 4 4" xfId="32249"/>
    <cellStyle name="Currency 2 5 2 3 5" xfId="32250"/>
    <cellStyle name="Currency 2 5 2 3 5 2" xfId="32251"/>
    <cellStyle name="Currency 2 5 2 3 5 2 2" xfId="32252"/>
    <cellStyle name="Currency 2 5 2 3 5 2 3" xfId="56408"/>
    <cellStyle name="Currency 2 5 2 3 5 3" xfId="32253"/>
    <cellStyle name="Currency 2 5 2 3 5 4" xfId="32254"/>
    <cellStyle name="Currency 2 5 2 3 6" xfId="32255"/>
    <cellStyle name="Currency 2 5 2 3 6 2" xfId="32256"/>
    <cellStyle name="Currency 2 5 2 3 6 3" xfId="56409"/>
    <cellStyle name="Currency 2 5 2 3 7" xfId="32257"/>
    <cellStyle name="Currency 2 5 2 3 8" xfId="32258"/>
    <cellStyle name="Currency 2 5 2 4" xfId="32259"/>
    <cellStyle name="Currency 2 5 2 4 2" xfId="32260"/>
    <cellStyle name="Currency 2 5 2 4 2 2" xfId="32261"/>
    <cellStyle name="Currency 2 5 2 4 2 2 2" xfId="32262"/>
    <cellStyle name="Currency 2 5 2 4 2 2 2 2" xfId="32263"/>
    <cellStyle name="Currency 2 5 2 4 2 2 2 3" xfId="56410"/>
    <cellStyle name="Currency 2 5 2 4 2 2 3" xfId="32264"/>
    <cellStyle name="Currency 2 5 2 4 2 2 4" xfId="32265"/>
    <cellStyle name="Currency 2 5 2 4 2 3" xfId="32266"/>
    <cellStyle name="Currency 2 5 2 4 2 3 2" xfId="32267"/>
    <cellStyle name="Currency 2 5 2 4 2 3 2 2" xfId="32268"/>
    <cellStyle name="Currency 2 5 2 4 2 3 2 3" xfId="56411"/>
    <cellStyle name="Currency 2 5 2 4 2 3 3" xfId="32269"/>
    <cellStyle name="Currency 2 5 2 4 2 3 4" xfId="32270"/>
    <cellStyle name="Currency 2 5 2 4 2 4" xfId="32271"/>
    <cellStyle name="Currency 2 5 2 4 2 4 2" xfId="32272"/>
    <cellStyle name="Currency 2 5 2 4 2 4 3" xfId="56412"/>
    <cellStyle name="Currency 2 5 2 4 2 5" xfId="32273"/>
    <cellStyle name="Currency 2 5 2 4 2 6" xfId="32274"/>
    <cellStyle name="Currency 2 5 2 4 3" xfId="32275"/>
    <cellStyle name="Currency 2 5 2 4 3 2" xfId="32276"/>
    <cellStyle name="Currency 2 5 2 4 3 2 2" xfId="32277"/>
    <cellStyle name="Currency 2 5 2 4 3 2 3" xfId="56413"/>
    <cellStyle name="Currency 2 5 2 4 3 3" xfId="32278"/>
    <cellStyle name="Currency 2 5 2 4 3 4" xfId="32279"/>
    <cellStyle name="Currency 2 5 2 4 4" xfId="32280"/>
    <cellStyle name="Currency 2 5 2 4 4 2" xfId="32281"/>
    <cellStyle name="Currency 2 5 2 4 4 2 2" xfId="32282"/>
    <cellStyle name="Currency 2 5 2 4 4 2 3" xfId="56414"/>
    <cellStyle name="Currency 2 5 2 4 4 3" xfId="32283"/>
    <cellStyle name="Currency 2 5 2 4 4 4" xfId="32284"/>
    <cellStyle name="Currency 2 5 2 4 5" xfId="32285"/>
    <cellStyle name="Currency 2 5 2 4 5 2" xfId="32286"/>
    <cellStyle name="Currency 2 5 2 4 5 3" xfId="56415"/>
    <cellStyle name="Currency 2 5 2 4 6" xfId="32287"/>
    <cellStyle name="Currency 2 5 2 4 7" xfId="32288"/>
    <cellStyle name="Currency 2 5 2 5" xfId="32289"/>
    <cellStyle name="Currency 2 5 2 5 2" xfId="32290"/>
    <cellStyle name="Currency 2 5 2 5 2 2" xfId="32291"/>
    <cellStyle name="Currency 2 5 2 5 2 2 2" xfId="32292"/>
    <cellStyle name="Currency 2 5 2 5 2 2 3" xfId="56416"/>
    <cellStyle name="Currency 2 5 2 5 2 3" xfId="32293"/>
    <cellStyle name="Currency 2 5 2 5 2 4" xfId="32294"/>
    <cellStyle name="Currency 2 5 2 5 3" xfId="32295"/>
    <cellStyle name="Currency 2 5 2 5 3 2" xfId="32296"/>
    <cellStyle name="Currency 2 5 2 5 3 2 2" xfId="32297"/>
    <cellStyle name="Currency 2 5 2 5 3 2 3" xfId="56417"/>
    <cellStyle name="Currency 2 5 2 5 3 3" xfId="32298"/>
    <cellStyle name="Currency 2 5 2 5 3 4" xfId="32299"/>
    <cellStyle name="Currency 2 5 2 5 4" xfId="32300"/>
    <cellStyle name="Currency 2 5 2 5 4 2" xfId="32301"/>
    <cellStyle name="Currency 2 5 2 5 4 3" xfId="56418"/>
    <cellStyle name="Currency 2 5 2 5 5" xfId="32302"/>
    <cellStyle name="Currency 2 5 2 5 6" xfId="32303"/>
    <cellStyle name="Currency 2 5 2 6" xfId="32304"/>
    <cellStyle name="Currency 2 5 2 6 2" xfId="32305"/>
    <cellStyle name="Currency 2 5 2 6 2 2" xfId="32306"/>
    <cellStyle name="Currency 2 5 2 6 2 2 2" xfId="32307"/>
    <cellStyle name="Currency 2 5 2 6 2 2 3" xfId="56419"/>
    <cellStyle name="Currency 2 5 2 6 2 3" xfId="32308"/>
    <cellStyle name="Currency 2 5 2 6 2 4" xfId="32309"/>
    <cellStyle name="Currency 2 5 2 6 3" xfId="32310"/>
    <cellStyle name="Currency 2 5 2 6 3 2" xfId="32311"/>
    <cellStyle name="Currency 2 5 2 6 3 3" xfId="56420"/>
    <cellStyle name="Currency 2 5 2 6 4" xfId="32312"/>
    <cellStyle name="Currency 2 5 2 6 5" xfId="32313"/>
    <cellStyle name="Currency 2 5 2 7" xfId="32314"/>
    <cellStyle name="Currency 2 5 2 7 2" xfId="32315"/>
    <cellStyle name="Currency 2 5 2 7 2 2" xfId="32316"/>
    <cellStyle name="Currency 2 5 2 7 2 3" xfId="56421"/>
    <cellStyle name="Currency 2 5 2 7 3" xfId="32317"/>
    <cellStyle name="Currency 2 5 2 7 4" xfId="32318"/>
    <cellStyle name="Currency 2 5 2 8" xfId="32319"/>
    <cellStyle name="Currency 2 5 2 8 2" xfId="32320"/>
    <cellStyle name="Currency 2 5 2 8 2 2" xfId="32321"/>
    <cellStyle name="Currency 2 5 2 8 2 3" xfId="56422"/>
    <cellStyle name="Currency 2 5 2 8 3" xfId="32322"/>
    <cellStyle name="Currency 2 5 2 8 4" xfId="32323"/>
    <cellStyle name="Currency 2 5 2 9" xfId="32324"/>
    <cellStyle name="Currency 2 5 2 9 2" xfId="32325"/>
    <cellStyle name="Currency 2 5 2 9 3" xfId="56423"/>
    <cellStyle name="Currency 2 5 3" xfId="32326"/>
    <cellStyle name="Currency 2 5 3 10" xfId="32327"/>
    <cellStyle name="Currency 2 5 3 2" xfId="32328"/>
    <cellStyle name="Currency 2 5 3 2 2" xfId="32329"/>
    <cellStyle name="Currency 2 5 3 2 2 2" xfId="32330"/>
    <cellStyle name="Currency 2 5 3 2 2 2 2" xfId="32331"/>
    <cellStyle name="Currency 2 5 3 2 2 2 2 2" xfId="32332"/>
    <cellStyle name="Currency 2 5 3 2 2 2 2 2 2" xfId="32333"/>
    <cellStyle name="Currency 2 5 3 2 2 2 2 2 3" xfId="56424"/>
    <cellStyle name="Currency 2 5 3 2 2 2 2 3" xfId="32334"/>
    <cellStyle name="Currency 2 5 3 2 2 2 2 4" xfId="32335"/>
    <cellStyle name="Currency 2 5 3 2 2 2 3" xfId="32336"/>
    <cellStyle name="Currency 2 5 3 2 2 2 3 2" xfId="32337"/>
    <cellStyle name="Currency 2 5 3 2 2 2 3 2 2" xfId="32338"/>
    <cellStyle name="Currency 2 5 3 2 2 2 3 2 3" xfId="56425"/>
    <cellStyle name="Currency 2 5 3 2 2 2 3 3" xfId="32339"/>
    <cellStyle name="Currency 2 5 3 2 2 2 3 4" xfId="32340"/>
    <cellStyle name="Currency 2 5 3 2 2 2 4" xfId="32341"/>
    <cellStyle name="Currency 2 5 3 2 2 2 4 2" xfId="32342"/>
    <cellStyle name="Currency 2 5 3 2 2 2 4 3" xfId="56426"/>
    <cellStyle name="Currency 2 5 3 2 2 2 5" xfId="32343"/>
    <cellStyle name="Currency 2 5 3 2 2 2 6" xfId="32344"/>
    <cellStyle name="Currency 2 5 3 2 2 3" xfId="32345"/>
    <cellStyle name="Currency 2 5 3 2 2 3 2" xfId="32346"/>
    <cellStyle name="Currency 2 5 3 2 2 3 2 2" xfId="32347"/>
    <cellStyle name="Currency 2 5 3 2 2 3 2 3" xfId="56427"/>
    <cellStyle name="Currency 2 5 3 2 2 3 3" xfId="32348"/>
    <cellStyle name="Currency 2 5 3 2 2 3 4" xfId="32349"/>
    <cellStyle name="Currency 2 5 3 2 2 4" xfId="32350"/>
    <cellStyle name="Currency 2 5 3 2 2 4 2" xfId="32351"/>
    <cellStyle name="Currency 2 5 3 2 2 4 2 2" xfId="32352"/>
    <cellStyle name="Currency 2 5 3 2 2 4 2 3" xfId="56428"/>
    <cellStyle name="Currency 2 5 3 2 2 4 3" xfId="32353"/>
    <cellStyle name="Currency 2 5 3 2 2 4 4" xfId="32354"/>
    <cellStyle name="Currency 2 5 3 2 2 5" xfId="32355"/>
    <cellStyle name="Currency 2 5 3 2 2 5 2" xfId="32356"/>
    <cellStyle name="Currency 2 5 3 2 2 5 3" xfId="56429"/>
    <cellStyle name="Currency 2 5 3 2 2 6" xfId="32357"/>
    <cellStyle name="Currency 2 5 3 2 2 7" xfId="32358"/>
    <cellStyle name="Currency 2 5 3 2 3" xfId="32359"/>
    <cellStyle name="Currency 2 5 3 2 3 2" xfId="32360"/>
    <cellStyle name="Currency 2 5 3 2 3 2 2" xfId="32361"/>
    <cellStyle name="Currency 2 5 3 2 3 2 2 2" xfId="32362"/>
    <cellStyle name="Currency 2 5 3 2 3 2 2 3" xfId="56430"/>
    <cellStyle name="Currency 2 5 3 2 3 2 3" xfId="32363"/>
    <cellStyle name="Currency 2 5 3 2 3 2 4" xfId="32364"/>
    <cellStyle name="Currency 2 5 3 2 3 3" xfId="32365"/>
    <cellStyle name="Currency 2 5 3 2 3 3 2" xfId="32366"/>
    <cellStyle name="Currency 2 5 3 2 3 3 2 2" xfId="32367"/>
    <cellStyle name="Currency 2 5 3 2 3 3 2 3" xfId="56431"/>
    <cellStyle name="Currency 2 5 3 2 3 3 3" xfId="32368"/>
    <cellStyle name="Currency 2 5 3 2 3 3 4" xfId="32369"/>
    <cellStyle name="Currency 2 5 3 2 3 4" xfId="32370"/>
    <cellStyle name="Currency 2 5 3 2 3 4 2" xfId="32371"/>
    <cellStyle name="Currency 2 5 3 2 3 4 3" xfId="56432"/>
    <cellStyle name="Currency 2 5 3 2 3 5" xfId="32372"/>
    <cellStyle name="Currency 2 5 3 2 3 6" xfId="32373"/>
    <cellStyle name="Currency 2 5 3 2 4" xfId="32374"/>
    <cellStyle name="Currency 2 5 3 2 4 2" xfId="32375"/>
    <cellStyle name="Currency 2 5 3 2 4 2 2" xfId="32376"/>
    <cellStyle name="Currency 2 5 3 2 4 2 3" xfId="56433"/>
    <cellStyle name="Currency 2 5 3 2 4 3" xfId="32377"/>
    <cellStyle name="Currency 2 5 3 2 4 4" xfId="32378"/>
    <cellStyle name="Currency 2 5 3 2 5" xfId="32379"/>
    <cellStyle name="Currency 2 5 3 2 5 2" xfId="32380"/>
    <cellStyle name="Currency 2 5 3 2 5 2 2" xfId="32381"/>
    <cellStyle name="Currency 2 5 3 2 5 2 3" xfId="56434"/>
    <cellStyle name="Currency 2 5 3 2 5 3" xfId="32382"/>
    <cellStyle name="Currency 2 5 3 2 5 4" xfId="32383"/>
    <cellStyle name="Currency 2 5 3 2 6" xfId="32384"/>
    <cellStyle name="Currency 2 5 3 2 6 2" xfId="32385"/>
    <cellStyle name="Currency 2 5 3 2 6 3" xfId="56435"/>
    <cellStyle name="Currency 2 5 3 2 7" xfId="32386"/>
    <cellStyle name="Currency 2 5 3 2 8" xfId="32387"/>
    <cellStyle name="Currency 2 5 3 3" xfId="32388"/>
    <cellStyle name="Currency 2 5 3 3 2" xfId="32389"/>
    <cellStyle name="Currency 2 5 3 3 2 2" xfId="32390"/>
    <cellStyle name="Currency 2 5 3 3 2 2 2" xfId="32391"/>
    <cellStyle name="Currency 2 5 3 3 2 2 2 2" xfId="32392"/>
    <cellStyle name="Currency 2 5 3 3 2 2 2 3" xfId="56436"/>
    <cellStyle name="Currency 2 5 3 3 2 2 3" xfId="32393"/>
    <cellStyle name="Currency 2 5 3 3 2 2 4" xfId="32394"/>
    <cellStyle name="Currency 2 5 3 3 2 3" xfId="32395"/>
    <cellStyle name="Currency 2 5 3 3 2 3 2" xfId="32396"/>
    <cellStyle name="Currency 2 5 3 3 2 3 2 2" xfId="32397"/>
    <cellStyle name="Currency 2 5 3 3 2 3 2 3" xfId="56437"/>
    <cellStyle name="Currency 2 5 3 3 2 3 3" xfId="32398"/>
    <cellStyle name="Currency 2 5 3 3 2 3 4" xfId="32399"/>
    <cellStyle name="Currency 2 5 3 3 2 4" xfId="32400"/>
    <cellStyle name="Currency 2 5 3 3 2 4 2" xfId="32401"/>
    <cellStyle name="Currency 2 5 3 3 2 4 3" xfId="56438"/>
    <cellStyle name="Currency 2 5 3 3 2 5" xfId="32402"/>
    <cellStyle name="Currency 2 5 3 3 2 6" xfId="32403"/>
    <cellStyle name="Currency 2 5 3 3 3" xfId="32404"/>
    <cellStyle name="Currency 2 5 3 3 3 2" xfId="32405"/>
    <cellStyle name="Currency 2 5 3 3 3 2 2" xfId="32406"/>
    <cellStyle name="Currency 2 5 3 3 3 2 3" xfId="56439"/>
    <cellStyle name="Currency 2 5 3 3 3 3" xfId="32407"/>
    <cellStyle name="Currency 2 5 3 3 3 4" xfId="32408"/>
    <cellStyle name="Currency 2 5 3 3 4" xfId="32409"/>
    <cellStyle name="Currency 2 5 3 3 4 2" xfId="32410"/>
    <cellStyle name="Currency 2 5 3 3 4 2 2" xfId="32411"/>
    <cellStyle name="Currency 2 5 3 3 4 2 3" xfId="56440"/>
    <cellStyle name="Currency 2 5 3 3 4 3" xfId="32412"/>
    <cellStyle name="Currency 2 5 3 3 4 4" xfId="32413"/>
    <cellStyle name="Currency 2 5 3 3 5" xfId="32414"/>
    <cellStyle name="Currency 2 5 3 3 5 2" xfId="32415"/>
    <cellStyle name="Currency 2 5 3 3 5 3" xfId="56441"/>
    <cellStyle name="Currency 2 5 3 3 6" xfId="32416"/>
    <cellStyle name="Currency 2 5 3 3 7" xfId="32417"/>
    <cellStyle name="Currency 2 5 3 4" xfId="32418"/>
    <cellStyle name="Currency 2 5 3 4 2" xfId="32419"/>
    <cellStyle name="Currency 2 5 3 4 2 2" xfId="32420"/>
    <cellStyle name="Currency 2 5 3 4 2 2 2" xfId="32421"/>
    <cellStyle name="Currency 2 5 3 4 2 2 3" xfId="56442"/>
    <cellStyle name="Currency 2 5 3 4 2 3" xfId="32422"/>
    <cellStyle name="Currency 2 5 3 4 2 4" xfId="32423"/>
    <cellStyle name="Currency 2 5 3 4 3" xfId="32424"/>
    <cellStyle name="Currency 2 5 3 4 3 2" xfId="32425"/>
    <cellStyle name="Currency 2 5 3 4 3 2 2" xfId="32426"/>
    <cellStyle name="Currency 2 5 3 4 3 2 3" xfId="56443"/>
    <cellStyle name="Currency 2 5 3 4 3 3" xfId="32427"/>
    <cellStyle name="Currency 2 5 3 4 3 4" xfId="32428"/>
    <cellStyle name="Currency 2 5 3 4 4" xfId="32429"/>
    <cellStyle name="Currency 2 5 3 4 4 2" xfId="32430"/>
    <cellStyle name="Currency 2 5 3 4 4 3" xfId="56444"/>
    <cellStyle name="Currency 2 5 3 4 5" xfId="32431"/>
    <cellStyle name="Currency 2 5 3 4 6" xfId="32432"/>
    <cellStyle name="Currency 2 5 3 5" xfId="32433"/>
    <cellStyle name="Currency 2 5 3 5 2" xfId="32434"/>
    <cellStyle name="Currency 2 5 3 5 2 2" xfId="32435"/>
    <cellStyle name="Currency 2 5 3 5 2 2 2" xfId="32436"/>
    <cellStyle name="Currency 2 5 3 5 2 2 3" xfId="56445"/>
    <cellStyle name="Currency 2 5 3 5 2 3" xfId="32437"/>
    <cellStyle name="Currency 2 5 3 5 2 4" xfId="32438"/>
    <cellStyle name="Currency 2 5 3 5 3" xfId="32439"/>
    <cellStyle name="Currency 2 5 3 5 3 2" xfId="32440"/>
    <cellStyle name="Currency 2 5 3 5 3 3" xfId="56446"/>
    <cellStyle name="Currency 2 5 3 5 4" xfId="32441"/>
    <cellStyle name="Currency 2 5 3 5 5" xfId="32442"/>
    <cellStyle name="Currency 2 5 3 6" xfId="32443"/>
    <cellStyle name="Currency 2 5 3 6 2" xfId="32444"/>
    <cellStyle name="Currency 2 5 3 6 2 2" xfId="32445"/>
    <cellStyle name="Currency 2 5 3 6 2 3" xfId="56447"/>
    <cellStyle name="Currency 2 5 3 6 3" xfId="32446"/>
    <cellStyle name="Currency 2 5 3 6 4" xfId="32447"/>
    <cellStyle name="Currency 2 5 3 7" xfId="32448"/>
    <cellStyle name="Currency 2 5 3 7 2" xfId="32449"/>
    <cellStyle name="Currency 2 5 3 7 2 2" xfId="32450"/>
    <cellStyle name="Currency 2 5 3 7 2 3" xfId="56448"/>
    <cellStyle name="Currency 2 5 3 7 3" xfId="32451"/>
    <cellStyle name="Currency 2 5 3 7 4" xfId="32452"/>
    <cellStyle name="Currency 2 5 3 8" xfId="32453"/>
    <cellStyle name="Currency 2 5 3 8 2" xfId="32454"/>
    <cellStyle name="Currency 2 5 3 8 3" xfId="56449"/>
    <cellStyle name="Currency 2 5 3 9" xfId="32455"/>
    <cellStyle name="Currency 2 5 4" xfId="32456"/>
    <cellStyle name="Currency 2 5 4 10" xfId="32457"/>
    <cellStyle name="Currency 2 5 4 2" xfId="32458"/>
    <cellStyle name="Currency 2 5 4 2 2" xfId="32459"/>
    <cellStyle name="Currency 2 5 4 2 2 2" xfId="32460"/>
    <cellStyle name="Currency 2 5 4 2 2 2 2" xfId="32461"/>
    <cellStyle name="Currency 2 5 4 2 2 2 2 2" xfId="32462"/>
    <cellStyle name="Currency 2 5 4 2 2 2 2 2 2" xfId="32463"/>
    <cellStyle name="Currency 2 5 4 2 2 2 2 2 3" xfId="56450"/>
    <cellStyle name="Currency 2 5 4 2 2 2 2 3" xfId="32464"/>
    <cellStyle name="Currency 2 5 4 2 2 2 2 4" xfId="32465"/>
    <cellStyle name="Currency 2 5 4 2 2 2 3" xfId="32466"/>
    <cellStyle name="Currency 2 5 4 2 2 2 3 2" xfId="32467"/>
    <cellStyle name="Currency 2 5 4 2 2 2 3 2 2" xfId="32468"/>
    <cellStyle name="Currency 2 5 4 2 2 2 3 2 3" xfId="56451"/>
    <cellStyle name="Currency 2 5 4 2 2 2 3 3" xfId="32469"/>
    <cellStyle name="Currency 2 5 4 2 2 2 3 4" xfId="32470"/>
    <cellStyle name="Currency 2 5 4 2 2 2 4" xfId="32471"/>
    <cellStyle name="Currency 2 5 4 2 2 2 4 2" xfId="32472"/>
    <cellStyle name="Currency 2 5 4 2 2 2 4 3" xfId="56452"/>
    <cellStyle name="Currency 2 5 4 2 2 2 5" xfId="32473"/>
    <cellStyle name="Currency 2 5 4 2 2 2 6" xfId="32474"/>
    <cellStyle name="Currency 2 5 4 2 2 3" xfId="32475"/>
    <cellStyle name="Currency 2 5 4 2 2 3 2" xfId="32476"/>
    <cellStyle name="Currency 2 5 4 2 2 3 2 2" xfId="32477"/>
    <cellStyle name="Currency 2 5 4 2 2 3 2 3" xfId="56453"/>
    <cellStyle name="Currency 2 5 4 2 2 3 3" xfId="32478"/>
    <cellStyle name="Currency 2 5 4 2 2 3 4" xfId="32479"/>
    <cellStyle name="Currency 2 5 4 2 2 4" xfId="32480"/>
    <cellStyle name="Currency 2 5 4 2 2 4 2" xfId="32481"/>
    <cellStyle name="Currency 2 5 4 2 2 4 2 2" xfId="32482"/>
    <cellStyle name="Currency 2 5 4 2 2 4 2 3" xfId="56454"/>
    <cellStyle name="Currency 2 5 4 2 2 4 3" xfId="32483"/>
    <cellStyle name="Currency 2 5 4 2 2 4 4" xfId="32484"/>
    <cellStyle name="Currency 2 5 4 2 2 5" xfId="32485"/>
    <cellStyle name="Currency 2 5 4 2 2 5 2" xfId="32486"/>
    <cellStyle name="Currency 2 5 4 2 2 5 3" xfId="56455"/>
    <cellStyle name="Currency 2 5 4 2 2 6" xfId="32487"/>
    <cellStyle name="Currency 2 5 4 2 2 7" xfId="32488"/>
    <cellStyle name="Currency 2 5 4 2 3" xfId="32489"/>
    <cellStyle name="Currency 2 5 4 2 3 2" xfId="32490"/>
    <cellStyle name="Currency 2 5 4 2 3 2 2" xfId="32491"/>
    <cellStyle name="Currency 2 5 4 2 3 2 2 2" xfId="32492"/>
    <cellStyle name="Currency 2 5 4 2 3 2 2 3" xfId="56456"/>
    <cellStyle name="Currency 2 5 4 2 3 2 3" xfId="32493"/>
    <cellStyle name="Currency 2 5 4 2 3 2 4" xfId="32494"/>
    <cellStyle name="Currency 2 5 4 2 3 3" xfId="32495"/>
    <cellStyle name="Currency 2 5 4 2 3 3 2" xfId="32496"/>
    <cellStyle name="Currency 2 5 4 2 3 3 2 2" xfId="32497"/>
    <cellStyle name="Currency 2 5 4 2 3 3 2 3" xfId="56457"/>
    <cellStyle name="Currency 2 5 4 2 3 3 3" xfId="32498"/>
    <cellStyle name="Currency 2 5 4 2 3 3 4" xfId="32499"/>
    <cellStyle name="Currency 2 5 4 2 3 4" xfId="32500"/>
    <cellStyle name="Currency 2 5 4 2 3 4 2" xfId="32501"/>
    <cellStyle name="Currency 2 5 4 2 3 4 3" xfId="56458"/>
    <cellStyle name="Currency 2 5 4 2 3 5" xfId="32502"/>
    <cellStyle name="Currency 2 5 4 2 3 6" xfId="32503"/>
    <cellStyle name="Currency 2 5 4 2 4" xfId="32504"/>
    <cellStyle name="Currency 2 5 4 2 4 2" xfId="32505"/>
    <cellStyle name="Currency 2 5 4 2 4 2 2" xfId="32506"/>
    <cellStyle name="Currency 2 5 4 2 4 2 3" xfId="56459"/>
    <cellStyle name="Currency 2 5 4 2 4 3" xfId="32507"/>
    <cellStyle name="Currency 2 5 4 2 4 4" xfId="32508"/>
    <cellStyle name="Currency 2 5 4 2 5" xfId="32509"/>
    <cellStyle name="Currency 2 5 4 2 5 2" xfId="32510"/>
    <cellStyle name="Currency 2 5 4 2 5 2 2" xfId="32511"/>
    <cellStyle name="Currency 2 5 4 2 5 2 3" xfId="56460"/>
    <cellStyle name="Currency 2 5 4 2 5 3" xfId="32512"/>
    <cellStyle name="Currency 2 5 4 2 5 4" xfId="32513"/>
    <cellStyle name="Currency 2 5 4 2 6" xfId="32514"/>
    <cellStyle name="Currency 2 5 4 2 6 2" xfId="32515"/>
    <cellStyle name="Currency 2 5 4 2 6 3" xfId="56461"/>
    <cellStyle name="Currency 2 5 4 2 7" xfId="32516"/>
    <cellStyle name="Currency 2 5 4 2 8" xfId="32517"/>
    <cellStyle name="Currency 2 5 4 3" xfId="32518"/>
    <cellStyle name="Currency 2 5 4 3 2" xfId="32519"/>
    <cellStyle name="Currency 2 5 4 3 2 2" xfId="32520"/>
    <cellStyle name="Currency 2 5 4 3 2 2 2" xfId="32521"/>
    <cellStyle name="Currency 2 5 4 3 2 2 2 2" xfId="32522"/>
    <cellStyle name="Currency 2 5 4 3 2 2 2 3" xfId="56462"/>
    <cellStyle name="Currency 2 5 4 3 2 2 3" xfId="32523"/>
    <cellStyle name="Currency 2 5 4 3 2 2 4" xfId="32524"/>
    <cellStyle name="Currency 2 5 4 3 2 3" xfId="32525"/>
    <cellStyle name="Currency 2 5 4 3 2 3 2" xfId="32526"/>
    <cellStyle name="Currency 2 5 4 3 2 3 2 2" xfId="32527"/>
    <cellStyle name="Currency 2 5 4 3 2 3 2 3" xfId="56463"/>
    <cellStyle name="Currency 2 5 4 3 2 3 3" xfId="32528"/>
    <cellStyle name="Currency 2 5 4 3 2 3 4" xfId="32529"/>
    <cellStyle name="Currency 2 5 4 3 2 4" xfId="32530"/>
    <cellStyle name="Currency 2 5 4 3 2 4 2" xfId="32531"/>
    <cellStyle name="Currency 2 5 4 3 2 4 3" xfId="56464"/>
    <cellStyle name="Currency 2 5 4 3 2 5" xfId="32532"/>
    <cellStyle name="Currency 2 5 4 3 2 6" xfId="32533"/>
    <cellStyle name="Currency 2 5 4 3 3" xfId="32534"/>
    <cellStyle name="Currency 2 5 4 3 3 2" xfId="32535"/>
    <cellStyle name="Currency 2 5 4 3 3 2 2" xfId="32536"/>
    <cellStyle name="Currency 2 5 4 3 3 2 3" xfId="56465"/>
    <cellStyle name="Currency 2 5 4 3 3 3" xfId="32537"/>
    <cellStyle name="Currency 2 5 4 3 3 4" xfId="32538"/>
    <cellStyle name="Currency 2 5 4 3 4" xfId="32539"/>
    <cellStyle name="Currency 2 5 4 3 4 2" xfId="32540"/>
    <cellStyle name="Currency 2 5 4 3 4 2 2" xfId="32541"/>
    <cellStyle name="Currency 2 5 4 3 4 2 3" xfId="56466"/>
    <cellStyle name="Currency 2 5 4 3 4 3" xfId="32542"/>
    <cellStyle name="Currency 2 5 4 3 4 4" xfId="32543"/>
    <cellStyle name="Currency 2 5 4 3 5" xfId="32544"/>
    <cellStyle name="Currency 2 5 4 3 5 2" xfId="32545"/>
    <cellStyle name="Currency 2 5 4 3 5 3" xfId="56467"/>
    <cellStyle name="Currency 2 5 4 3 6" xfId="32546"/>
    <cellStyle name="Currency 2 5 4 3 7" xfId="32547"/>
    <cellStyle name="Currency 2 5 4 4" xfId="32548"/>
    <cellStyle name="Currency 2 5 4 4 2" xfId="32549"/>
    <cellStyle name="Currency 2 5 4 4 2 2" xfId="32550"/>
    <cellStyle name="Currency 2 5 4 4 2 2 2" xfId="32551"/>
    <cellStyle name="Currency 2 5 4 4 2 2 3" xfId="56468"/>
    <cellStyle name="Currency 2 5 4 4 2 3" xfId="32552"/>
    <cellStyle name="Currency 2 5 4 4 2 4" xfId="32553"/>
    <cellStyle name="Currency 2 5 4 4 3" xfId="32554"/>
    <cellStyle name="Currency 2 5 4 4 3 2" xfId="32555"/>
    <cellStyle name="Currency 2 5 4 4 3 2 2" xfId="32556"/>
    <cellStyle name="Currency 2 5 4 4 3 2 3" xfId="56469"/>
    <cellStyle name="Currency 2 5 4 4 3 3" xfId="32557"/>
    <cellStyle name="Currency 2 5 4 4 3 4" xfId="32558"/>
    <cellStyle name="Currency 2 5 4 4 4" xfId="32559"/>
    <cellStyle name="Currency 2 5 4 4 4 2" xfId="32560"/>
    <cellStyle name="Currency 2 5 4 4 4 3" xfId="56470"/>
    <cellStyle name="Currency 2 5 4 4 5" xfId="32561"/>
    <cellStyle name="Currency 2 5 4 4 6" xfId="32562"/>
    <cellStyle name="Currency 2 5 4 5" xfId="32563"/>
    <cellStyle name="Currency 2 5 4 5 2" xfId="32564"/>
    <cellStyle name="Currency 2 5 4 5 2 2" xfId="32565"/>
    <cellStyle name="Currency 2 5 4 5 2 2 2" xfId="32566"/>
    <cellStyle name="Currency 2 5 4 5 2 2 3" xfId="56471"/>
    <cellStyle name="Currency 2 5 4 5 2 3" xfId="32567"/>
    <cellStyle name="Currency 2 5 4 5 2 4" xfId="32568"/>
    <cellStyle name="Currency 2 5 4 5 3" xfId="32569"/>
    <cellStyle name="Currency 2 5 4 5 3 2" xfId="32570"/>
    <cellStyle name="Currency 2 5 4 5 3 3" xfId="56472"/>
    <cellStyle name="Currency 2 5 4 5 4" xfId="32571"/>
    <cellStyle name="Currency 2 5 4 5 5" xfId="32572"/>
    <cellStyle name="Currency 2 5 4 6" xfId="32573"/>
    <cellStyle name="Currency 2 5 4 6 2" xfId="32574"/>
    <cellStyle name="Currency 2 5 4 6 2 2" xfId="32575"/>
    <cellStyle name="Currency 2 5 4 6 2 3" xfId="56473"/>
    <cellStyle name="Currency 2 5 4 6 3" xfId="32576"/>
    <cellStyle name="Currency 2 5 4 6 4" xfId="32577"/>
    <cellStyle name="Currency 2 5 4 7" xfId="32578"/>
    <cellStyle name="Currency 2 5 4 7 2" xfId="32579"/>
    <cellStyle name="Currency 2 5 4 7 2 2" xfId="32580"/>
    <cellStyle name="Currency 2 5 4 7 2 3" xfId="56474"/>
    <cellStyle name="Currency 2 5 4 7 3" xfId="32581"/>
    <cellStyle name="Currency 2 5 4 7 4" xfId="32582"/>
    <cellStyle name="Currency 2 5 4 8" xfId="32583"/>
    <cellStyle name="Currency 2 5 4 8 2" xfId="32584"/>
    <cellStyle name="Currency 2 5 4 8 3" xfId="56475"/>
    <cellStyle name="Currency 2 5 4 9" xfId="32585"/>
    <cellStyle name="Currency 2 5 5" xfId="32586"/>
    <cellStyle name="Currency 2 5 5 10" xfId="32587"/>
    <cellStyle name="Currency 2 5 5 2" xfId="32588"/>
    <cellStyle name="Currency 2 5 5 2 2" xfId="32589"/>
    <cellStyle name="Currency 2 5 5 2 2 2" xfId="32590"/>
    <cellStyle name="Currency 2 5 5 2 2 2 2" xfId="32591"/>
    <cellStyle name="Currency 2 5 5 2 2 2 2 2" xfId="32592"/>
    <cellStyle name="Currency 2 5 5 2 2 2 2 2 2" xfId="32593"/>
    <cellStyle name="Currency 2 5 5 2 2 2 2 2 3" xfId="56476"/>
    <cellStyle name="Currency 2 5 5 2 2 2 2 3" xfId="32594"/>
    <cellStyle name="Currency 2 5 5 2 2 2 2 4" xfId="32595"/>
    <cellStyle name="Currency 2 5 5 2 2 2 3" xfId="32596"/>
    <cellStyle name="Currency 2 5 5 2 2 2 3 2" xfId="32597"/>
    <cellStyle name="Currency 2 5 5 2 2 2 3 2 2" xfId="32598"/>
    <cellStyle name="Currency 2 5 5 2 2 2 3 2 3" xfId="56477"/>
    <cellStyle name="Currency 2 5 5 2 2 2 3 3" xfId="32599"/>
    <cellStyle name="Currency 2 5 5 2 2 2 3 4" xfId="32600"/>
    <cellStyle name="Currency 2 5 5 2 2 2 4" xfId="32601"/>
    <cellStyle name="Currency 2 5 5 2 2 2 4 2" xfId="32602"/>
    <cellStyle name="Currency 2 5 5 2 2 2 4 3" xfId="56478"/>
    <cellStyle name="Currency 2 5 5 2 2 2 5" xfId="32603"/>
    <cellStyle name="Currency 2 5 5 2 2 2 6" xfId="32604"/>
    <cellStyle name="Currency 2 5 5 2 2 3" xfId="32605"/>
    <cellStyle name="Currency 2 5 5 2 2 3 2" xfId="32606"/>
    <cellStyle name="Currency 2 5 5 2 2 3 2 2" xfId="32607"/>
    <cellStyle name="Currency 2 5 5 2 2 3 2 3" xfId="56479"/>
    <cellStyle name="Currency 2 5 5 2 2 3 3" xfId="32608"/>
    <cellStyle name="Currency 2 5 5 2 2 3 4" xfId="32609"/>
    <cellStyle name="Currency 2 5 5 2 2 4" xfId="32610"/>
    <cellStyle name="Currency 2 5 5 2 2 4 2" xfId="32611"/>
    <cellStyle name="Currency 2 5 5 2 2 4 2 2" xfId="32612"/>
    <cellStyle name="Currency 2 5 5 2 2 4 2 3" xfId="56480"/>
    <cellStyle name="Currency 2 5 5 2 2 4 3" xfId="32613"/>
    <cellStyle name="Currency 2 5 5 2 2 4 4" xfId="32614"/>
    <cellStyle name="Currency 2 5 5 2 2 5" xfId="32615"/>
    <cellStyle name="Currency 2 5 5 2 2 5 2" xfId="32616"/>
    <cellStyle name="Currency 2 5 5 2 2 5 3" xfId="56481"/>
    <cellStyle name="Currency 2 5 5 2 2 6" xfId="32617"/>
    <cellStyle name="Currency 2 5 5 2 2 7" xfId="32618"/>
    <cellStyle name="Currency 2 5 5 2 3" xfId="32619"/>
    <cellStyle name="Currency 2 5 5 2 3 2" xfId="32620"/>
    <cellStyle name="Currency 2 5 5 2 3 2 2" xfId="32621"/>
    <cellStyle name="Currency 2 5 5 2 3 2 2 2" xfId="32622"/>
    <cellStyle name="Currency 2 5 5 2 3 2 2 3" xfId="56482"/>
    <cellStyle name="Currency 2 5 5 2 3 2 3" xfId="32623"/>
    <cellStyle name="Currency 2 5 5 2 3 2 4" xfId="32624"/>
    <cellStyle name="Currency 2 5 5 2 3 3" xfId="32625"/>
    <cellStyle name="Currency 2 5 5 2 3 3 2" xfId="32626"/>
    <cellStyle name="Currency 2 5 5 2 3 3 2 2" xfId="32627"/>
    <cellStyle name="Currency 2 5 5 2 3 3 2 3" xfId="56483"/>
    <cellStyle name="Currency 2 5 5 2 3 3 3" xfId="32628"/>
    <cellStyle name="Currency 2 5 5 2 3 3 4" xfId="32629"/>
    <cellStyle name="Currency 2 5 5 2 3 4" xfId="32630"/>
    <cellStyle name="Currency 2 5 5 2 3 4 2" xfId="32631"/>
    <cellStyle name="Currency 2 5 5 2 3 4 3" xfId="56484"/>
    <cellStyle name="Currency 2 5 5 2 3 5" xfId="32632"/>
    <cellStyle name="Currency 2 5 5 2 3 6" xfId="32633"/>
    <cellStyle name="Currency 2 5 5 2 4" xfId="32634"/>
    <cellStyle name="Currency 2 5 5 2 4 2" xfId="32635"/>
    <cellStyle name="Currency 2 5 5 2 4 2 2" xfId="32636"/>
    <cellStyle name="Currency 2 5 5 2 4 2 3" xfId="56485"/>
    <cellStyle name="Currency 2 5 5 2 4 3" xfId="32637"/>
    <cellStyle name="Currency 2 5 5 2 4 4" xfId="32638"/>
    <cellStyle name="Currency 2 5 5 2 5" xfId="32639"/>
    <cellStyle name="Currency 2 5 5 2 5 2" xfId="32640"/>
    <cellStyle name="Currency 2 5 5 2 5 2 2" xfId="32641"/>
    <cellStyle name="Currency 2 5 5 2 5 2 3" xfId="56486"/>
    <cellStyle name="Currency 2 5 5 2 5 3" xfId="32642"/>
    <cellStyle name="Currency 2 5 5 2 5 4" xfId="32643"/>
    <cellStyle name="Currency 2 5 5 2 6" xfId="32644"/>
    <cellStyle name="Currency 2 5 5 2 6 2" xfId="32645"/>
    <cellStyle name="Currency 2 5 5 2 6 3" xfId="56487"/>
    <cellStyle name="Currency 2 5 5 2 7" xfId="32646"/>
    <cellStyle name="Currency 2 5 5 2 8" xfId="32647"/>
    <cellStyle name="Currency 2 5 5 3" xfId="32648"/>
    <cellStyle name="Currency 2 5 5 3 2" xfId="32649"/>
    <cellStyle name="Currency 2 5 5 3 2 2" xfId="32650"/>
    <cellStyle name="Currency 2 5 5 3 2 2 2" xfId="32651"/>
    <cellStyle name="Currency 2 5 5 3 2 2 2 2" xfId="32652"/>
    <cellStyle name="Currency 2 5 5 3 2 2 2 3" xfId="56488"/>
    <cellStyle name="Currency 2 5 5 3 2 2 3" xfId="32653"/>
    <cellStyle name="Currency 2 5 5 3 2 2 4" xfId="32654"/>
    <cellStyle name="Currency 2 5 5 3 2 3" xfId="32655"/>
    <cellStyle name="Currency 2 5 5 3 2 3 2" xfId="32656"/>
    <cellStyle name="Currency 2 5 5 3 2 3 2 2" xfId="32657"/>
    <cellStyle name="Currency 2 5 5 3 2 3 2 3" xfId="56489"/>
    <cellStyle name="Currency 2 5 5 3 2 3 3" xfId="32658"/>
    <cellStyle name="Currency 2 5 5 3 2 3 4" xfId="32659"/>
    <cellStyle name="Currency 2 5 5 3 2 4" xfId="32660"/>
    <cellStyle name="Currency 2 5 5 3 2 4 2" xfId="32661"/>
    <cellStyle name="Currency 2 5 5 3 2 4 3" xfId="56490"/>
    <cellStyle name="Currency 2 5 5 3 2 5" xfId="32662"/>
    <cellStyle name="Currency 2 5 5 3 2 6" xfId="32663"/>
    <cellStyle name="Currency 2 5 5 3 3" xfId="32664"/>
    <cellStyle name="Currency 2 5 5 3 3 2" xfId="32665"/>
    <cellStyle name="Currency 2 5 5 3 3 2 2" xfId="32666"/>
    <cellStyle name="Currency 2 5 5 3 3 2 3" xfId="56491"/>
    <cellStyle name="Currency 2 5 5 3 3 3" xfId="32667"/>
    <cellStyle name="Currency 2 5 5 3 3 4" xfId="32668"/>
    <cellStyle name="Currency 2 5 5 3 4" xfId="32669"/>
    <cellStyle name="Currency 2 5 5 3 4 2" xfId="32670"/>
    <cellStyle name="Currency 2 5 5 3 4 2 2" xfId="32671"/>
    <cellStyle name="Currency 2 5 5 3 4 2 3" xfId="56492"/>
    <cellStyle name="Currency 2 5 5 3 4 3" xfId="32672"/>
    <cellStyle name="Currency 2 5 5 3 4 4" xfId="32673"/>
    <cellStyle name="Currency 2 5 5 3 5" xfId="32674"/>
    <cellStyle name="Currency 2 5 5 3 5 2" xfId="32675"/>
    <cellStyle name="Currency 2 5 5 3 5 3" xfId="56493"/>
    <cellStyle name="Currency 2 5 5 3 6" xfId="32676"/>
    <cellStyle name="Currency 2 5 5 3 7" xfId="32677"/>
    <cellStyle name="Currency 2 5 5 4" xfId="32678"/>
    <cellStyle name="Currency 2 5 5 4 2" xfId="32679"/>
    <cellStyle name="Currency 2 5 5 4 2 2" xfId="32680"/>
    <cellStyle name="Currency 2 5 5 4 2 2 2" xfId="32681"/>
    <cellStyle name="Currency 2 5 5 4 2 2 3" xfId="56494"/>
    <cellStyle name="Currency 2 5 5 4 2 3" xfId="32682"/>
    <cellStyle name="Currency 2 5 5 4 2 4" xfId="32683"/>
    <cellStyle name="Currency 2 5 5 4 3" xfId="32684"/>
    <cellStyle name="Currency 2 5 5 4 3 2" xfId="32685"/>
    <cellStyle name="Currency 2 5 5 4 3 2 2" xfId="32686"/>
    <cellStyle name="Currency 2 5 5 4 3 2 3" xfId="56495"/>
    <cellStyle name="Currency 2 5 5 4 3 3" xfId="32687"/>
    <cellStyle name="Currency 2 5 5 4 3 4" xfId="32688"/>
    <cellStyle name="Currency 2 5 5 4 4" xfId="32689"/>
    <cellStyle name="Currency 2 5 5 4 4 2" xfId="32690"/>
    <cellStyle name="Currency 2 5 5 4 4 3" xfId="56496"/>
    <cellStyle name="Currency 2 5 5 4 5" xfId="32691"/>
    <cellStyle name="Currency 2 5 5 4 6" xfId="32692"/>
    <cellStyle name="Currency 2 5 5 5" xfId="32693"/>
    <cellStyle name="Currency 2 5 5 5 2" xfId="32694"/>
    <cellStyle name="Currency 2 5 5 5 2 2" xfId="32695"/>
    <cellStyle name="Currency 2 5 5 5 2 2 2" xfId="32696"/>
    <cellStyle name="Currency 2 5 5 5 2 2 3" xfId="56497"/>
    <cellStyle name="Currency 2 5 5 5 2 3" xfId="32697"/>
    <cellStyle name="Currency 2 5 5 5 2 4" xfId="32698"/>
    <cellStyle name="Currency 2 5 5 5 3" xfId="32699"/>
    <cellStyle name="Currency 2 5 5 5 3 2" xfId="32700"/>
    <cellStyle name="Currency 2 5 5 5 3 3" xfId="56498"/>
    <cellStyle name="Currency 2 5 5 5 4" xfId="32701"/>
    <cellStyle name="Currency 2 5 5 5 5" xfId="32702"/>
    <cellStyle name="Currency 2 5 5 6" xfId="32703"/>
    <cellStyle name="Currency 2 5 5 6 2" xfId="32704"/>
    <cellStyle name="Currency 2 5 5 6 2 2" xfId="32705"/>
    <cellStyle name="Currency 2 5 5 6 2 3" xfId="56499"/>
    <cellStyle name="Currency 2 5 5 6 3" xfId="32706"/>
    <cellStyle name="Currency 2 5 5 6 4" xfId="32707"/>
    <cellStyle name="Currency 2 5 5 7" xfId="32708"/>
    <cellStyle name="Currency 2 5 5 7 2" xfId="32709"/>
    <cellStyle name="Currency 2 5 5 7 2 2" xfId="32710"/>
    <cellStyle name="Currency 2 5 5 7 2 3" xfId="56500"/>
    <cellStyle name="Currency 2 5 5 7 3" xfId="32711"/>
    <cellStyle name="Currency 2 5 5 7 4" xfId="32712"/>
    <cellStyle name="Currency 2 5 5 8" xfId="32713"/>
    <cellStyle name="Currency 2 5 5 8 2" xfId="32714"/>
    <cellStyle name="Currency 2 5 5 8 3" xfId="56501"/>
    <cellStyle name="Currency 2 5 5 9" xfId="32715"/>
    <cellStyle name="Currency 2 5 6" xfId="32716"/>
    <cellStyle name="Currency 2 5 6 2" xfId="32717"/>
    <cellStyle name="Currency 2 5 6 2 2" xfId="32718"/>
    <cellStyle name="Currency 2 5 6 2 2 2" xfId="32719"/>
    <cellStyle name="Currency 2 5 6 2 2 2 2" xfId="32720"/>
    <cellStyle name="Currency 2 5 6 2 2 2 2 2" xfId="32721"/>
    <cellStyle name="Currency 2 5 6 2 2 2 2 3" xfId="56502"/>
    <cellStyle name="Currency 2 5 6 2 2 2 3" xfId="32722"/>
    <cellStyle name="Currency 2 5 6 2 2 2 4" xfId="32723"/>
    <cellStyle name="Currency 2 5 6 2 2 3" xfId="32724"/>
    <cellStyle name="Currency 2 5 6 2 2 3 2" xfId="32725"/>
    <cellStyle name="Currency 2 5 6 2 2 3 2 2" xfId="32726"/>
    <cellStyle name="Currency 2 5 6 2 2 3 2 3" xfId="56503"/>
    <cellStyle name="Currency 2 5 6 2 2 3 3" xfId="32727"/>
    <cellStyle name="Currency 2 5 6 2 2 3 4" xfId="32728"/>
    <cellStyle name="Currency 2 5 6 2 2 4" xfId="32729"/>
    <cellStyle name="Currency 2 5 6 2 2 4 2" xfId="32730"/>
    <cellStyle name="Currency 2 5 6 2 2 4 3" xfId="56504"/>
    <cellStyle name="Currency 2 5 6 2 2 5" xfId="32731"/>
    <cellStyle name="Currency 2 5 6 2 2 6" xfId="32732"/>
    <cellStyle name="Currency 2 5 6 2 3" xfId="32733"/>
    <cellStyle name="Currency 2 5 6 2 3 2" xfId="32734"/>
    <cellStyle name="Currency 2 5 6 2 3 2 2" xfId="32735"/>
    <cellStyle name="Currency 2 5 6 2 3 2 3" xfId="56505"/>
    <cellStyle name="Currency 2 5 6 2 3 3" xfId="32736"/>
    <cellStyle name="Currency 2 5 6 2 3 4" xfId="32737"/>
    <cellStyle name="Currency 2 5 6 2 4" xfId="32738"/>
    <cellStyle name="Currency 2 5 6 2 4 2" xfId="32739"/>
    <cellStyle name="Currency 2 5 6 2 4 2 2" xfId="32740"/>
    <cellStyle name="Currency 2 5 6 2 4 2 3" xfId="56506"/>
    <cellStyle name="Currency 2 5 6 2 4 3" xfId="32741"/>
    <cellStyle name="Currency 2 5 6 2 4 4" xfId="32742"/>
    <cellStyle name="Currency 2 5 6 2 5" xfId="32743"/>
    <cellStyle name="Currency 2 5 6 2 5 2" xfId="32744"/>
    <cellStyle name="Currency 2 5 6 2 5 3" xfId="56507"/>
    <cellStyle name="Currency 2 5 6 2 6" xfId="32745"/>
    <cellStyle name="Currency 2 5 6 2 7" xfId="32746"/>
    <cellStyle name="Currency 2 5 6 3" xfId="32747"/>
    <cellStyle name="Currency 2 5 6 3 2" xfId="32748"/>
    <cellStyle name="Currency 2 5 6 3 2 2" xfId="32749"/>
    <cellStyle name="Currency 2 5 6 3 2 2 2" xfId="32750"/>
    <cellStyle name="Currency 2 5 6 3 2 2 3" xfId="56508"/>
    <cellStyle name="Currency 2 5 6 3 2 3" xfId="32751"/>
    <cellStyle name="Currency 2 5 6 3 2 4" xfId="32752"/>
    <cellStyle name="Currency 2 5 6 3 3" xfId="32753"/>
    <cellStyle name="Currency 2 5 6 3 3 2" xfId="32754"/>
    <cellStyle name="Currency 2 5 6 3 3 2 2" xfId="32755"/>
    <cellStyle name="Currency 2 5 6 3 3 2 3" xfId="56509"/>
    <cellStyle name="Currency 2 5 6 3 3 3" xfId="32756"/>
    <cellStyle name="Currency 2 5 6 3 3 4" xfId="32757"/>
    <cellStyle name="Currency 2 5 6 3 4" xfId="32758"/>
    <cellStyle name="Currency 2 5 6 3 4 2" xfId="32759"/>
    <cellStyle name="Currency 2 5 6 3 4 3" xfId="56510"/>
    <cellStyle name="Currency 2 5 6 3 5" xfId="32760"/>
    <cellStyle name="Currency 2 5 6 3 6" xfId="32761"/>
    <cellStyle name="Currency 2 5 6 4" xfId="32762"/>
    <cellStyle name="Currency 2 5 6 4 2" xfId="32763"/>
    <cellStyle name="Currency 2 5 6 4 2 2" xfId="32764"/>
    <cellStyle name="Currency 2 5 6 4 2 3" xfId="56511"/>
    <cellStyle name="Currency 2 5 6 4 3" xfId="32765"/>
    <cellStyle name="Currency 2 5 6 4 4" xfId="32766"/>
    <cellStyle name="Currency 2 5 6 5" xfId="32767"/>
    <cellStyle name="Currency 2 5 6 5 2" xfId="32768"/>
    <cellStyle name="Currency 2 5 6 5 2 2" xfId="32769"/>
    <cellStyle name="Currency 2 5 6 5 2 3" xfId="56512"/>
    <cellStyle name="Currency 2 5 6 5 3" xfId="32770"/>
    <cellStyle name="Currency 2 5 6 5 4" xfId="32771"/>
    <cellStyle name="Currency 2 5 6 6" xfId="32772"/>
    <cellStyle name="Currency 2 5 6 6 2" xfId="32773"/>
    <cellStyle name="Currency 2 5 6 6 3" xfId="56513"/>
    <cellStyle name="Currency 2 5 6 7" xfId="32774"/>
    <cellStyle name="Currency 2 5 6 8" xfId="32775"/>
    <cellStyle name="Currency 2 5 7" xfId="32776"/>
    <cellStyle name="Currency 2 5 7 2" xfId="32777"/>
    <cellStyle name="Currency 2 5 7 2 2" xfId="32778"/>
    <cellStyle name="Currency 2 5 7 2 2 2" xfId="32779"/>
    <cellStyle name="Currency 2 5 7 2 2 2 2" xfId="32780"/>
    <cellStyle name="Currency 2 5 7 2 2 2 3" xfId="56514"/>
    <cellStyle name="Currency 2 5 7 2 2 3" xfId="32781"/>
    <cellStyle name="Currency 2 5 7 2 2 4" xfId="32782"/>
    <cellStyle name="Currency 2 5 7 2 3" xfId="32783"/>
    <cellStyle name="Currency 2 5 7 2 3 2" xfId="32784"/>
    <cellStyle name="Currency 2 5 7 2 3 2 2" xfId="32785"/>
    <cellStyle name="Currency 2 5 7 2 3 2 3" xfId="56515"/>
    <cellStyle name="Currency 2 5 7 2 3 3" xfId="32786"/>
    <cellStyle name="Currency 2 5 7 2 3 4" xfId="32787"/>
    <cellStyle name="Currency 2 5 7 2 4" xfId="32788"/>
    <cellStyle name="Currency 2 5 7 2 4 2" xfId="32789"/>
    <cellStyle name="Currency 2 5 7 2 4 3" xfId="56516"/>
    <cellStyle name="Currency 2 5 7 2 5" xfId="32790"/>
    <cellStyle name="Currency 2 5 7 2 6" xfId="32791"/>
    <cellStyle name="Currency 2 5 7 3" xfId="32792"/>
    <cellStyle name="Currency 2 5 7 3 2" xfId="32793"/>
    <cellStyle name="Currency 2 5 7 3 2 2" xfId="32794"/>
    <cellStyle name="Currency 2 5 7 3 2 3" xfId="56517"/>
    <cellStyle name="Currency 2 5 7 3 3" xfId="32795"/>
    <cellStyle name="Currency 2 5 7 3 4" xfId="32796"/>
    <cellStyle name="Currency 2 5 7 4" xfId="32797"/>
    <cellStyle name="Currency 2 5 7 4 2" xfId="32798"/>
    <cellStyle name="Currency 2 5 7 4 2 2" xfId="32799"/>
    <cellStyle name="Currency 2 5 7 4 2 3" xfId="56518"/>
    <cellStyle name="Currency 2 5 7 4 3" xfId="32800"/>
    <cellStyle name="Currency 2 5 7 4 4" xfId="32801"/>
    <cellStyle name="Currency 2 5 7 5" xfId="32802"/>
    <cellStyle name="Currency 2 5 7 5 2" xfId="32803"/>
    <cellStyle name="Currency 2 5 7 5 3" xfId="56519"/>
    <cellStyle name="Currency 2 5 7 6" xfId="32804"/>
    <cellStyle name="Currency 2 5 7 7" xfId="32805"/>
    <cellStyle name="Currency 2 5 8" xfId="32806"/>
    <cellStyle name="Currency 2 5 8 2" xfId="32807"/>
    <cellStyle name="Currency 2 5 8 2 2" xfId="32808"/>
    <cellStyle name="Currency 2 5 8 2 2 2" xfId="32809"/>
    <cellStyle name="Currency 2 5 8 2 2 3" xfId="56520"/>
    <cellStyle name="Currency 2 5 8 2 3" xfId="32810"/>
    <cellStyle name="Currency 2 5 8 2 4" xfId="32811"/>
    <cellStyle name="Currency 2 5 8 3" xfId="32812"/>
    <cellStyle name="Currency 2 5 8 3 2" xfId="32813"/>
    <cellStyle name="Currency 2 5 8 3 2 2" xfId="32814"/>
    <cellStyle name="Currency 2 5 8 3 2 3" xfId="56521"/>
    <cellStyle name="Currency 2 5 8 3 3" xfId="32815"/>
    <cellStyle name="Currency 2 5 8 3 4" xfId="32816"/>
    <cellStyle name="Currency 2 5 8 4" xfId="32817"/>
    <cellStyle name="Currency 2 5 8 4 2" xfId="32818"/>
    <cellStyle name="Currency 2 5 8 4 3" xfId="56522"/>
    <cellStyle name="Currency 2 5 8 5" xfId="32819"/>
    <cellStyle name="Currency 2 5 8 6" xfId="32820"/>
    <cellStyle name="Currency 2 5 9" xfId="32821"/>
    <cellStyle name="Currency 2 5 9 2" xfId="32822"/>
    <cellStyle name="Currency 2 5 9 2 2" xfId="32823"/>
    <cellStyle name="Currency 2 5 9 2 2 2" xfId="32824"/>
    <cellStyle name="Currency 2 5 9 2 2 3" xfId="56523"/>
    <cellStyle name="Currency 2 5 9 2 3" xfId="32825"/>
    <cellStyle name="Currency 2 5 9 2 4" xfId="32826"/>
    <cellStyle name="Currency 2 5 9 3" xfId="32827"/>
    <cellStyle name="Currency 2 5 9 3 2" xfId="32828"/>
    <cellStyle name="Currency 2 5 9 3 3" xfId="56524"/>
    <cellStyle name="Currency 2 5 9 4" xfId="32829"/>
    <cellStyle name="Currency 2 5 9 5" xfId="32830"/>
    <cellStyle name="Currency 2 6" xfId="32831"/>
    <cellStyle name="Currency 2 6 10" xfId="32832"/>
    <cellStyle name="Currency 2 6 11" xfId="32833"/>
    <cellStyle name="Currency 2 6 2" xfId="32834"/>
    <cellStyle name="Currency 2 6 2 10" xfId="32835"/>
    <cellStyle name="Currency 2 6 2 2" xfId="32836"/>
    <cellStyle name="Currency 2 6 2 2 2" xfId="32837"/>
    <cellStyle name="Currency 2 6 2 2 2 2" xfId="32838"/>
    <cellStyle name="Currency 2 6 2 2 2 2 2" xfId="32839"/>
    <cellStyle name="Currency 2 6 2 2 2 2 2 2" xfId="32840"/>
    <cellStyle name="Currency 2 6 2 2 2 2 2 2 2" xfId="32841"/>
    <cellStyle name="Currency 2 6 2 2 2 2 2 2 3" xfId="56525"/>
    <cellStyle name="Currency 2 6 2 2 2 2 2 3" xfId="32842"/>
    <cellStyle name="Currency 2 6 2 2 2 2 2 4" xfId="32843"/>
    <cellStyle name="Currency 2 6 2 2 2 2 3" xfId="32844"/>
    <cellStyle name="Currency 2 6 2 2 2 2 3 2" xfId="32845"/>
    <cellStyle name="Currency 2 6 2 2 2 2 3 2 2" xfId="32846"/>
    <cellStyle name="Currency 2 6 2 2 2 2 3 2 3" xfId="56526"/>
    <cellStyle name="Currency 2 6 2 2 2 2 3 3" xfId="32847"/>
    <cellStyle name="Currency 2 6 2 2 2 2 3 4" xfId="32848"/>
    <cellStyle name="Currency 2 6 2 2 2 2 4" xfId="32849"/>
    <cellStyle name="Currency 2 6 2 2 2 2 4 2" xfId="32850"/>
    <cellStyle name="Currency 2 6 2 2 2 2 4 3" xfId="56527"/>
    <cellStyle name="Currency 2 6 2 2 2 2 5" xfId="32851"/>
    <cellStyle name="Currency 2 6 2 2 2 2 6" xfId="32852"/>
    <cellStyle name="Currency 2 6 2 2 2 3" xfId="32853"/>
    <cellStyle name="Currency 2 6 2 2 2 3 2" xfId="32854"/>
    <cellStyle name="Currency 2 6 2 2 2 3 2 2" xfId="32855"/>
    <cellStyle name="Currency 2 6 2 2 2 3 2 3" xfId="56528"/>
    <cellStyle name="Currency 2 6 2 2 2 3 3" xfId="32856"/>
    <cellStyle name="Currency 2 6 2 2 2 3 4" xfId="32857"/>
    <cellStyle name="Currency 2 6 2 2 2 4" xfId="32858"/>
    <cellStyle name="Currency 2 6 2 2 2 4 2" xfId="32859"/>
    <cellStyle name="Currency 2 6 2 2 2 4 2 2" xfId="32860"/>
    <cellStyle name="Currency 2 6 2 2 2 4 2 3" xfId="56529"/>
    <cellStyle name="Currency 2 6 2 2 2 4 3" xfId="32861"/>
    <cellStyle name="Currency 2 6 2 2 2 4 4" xfId="32862"/>
    <cellStyle name="Currency 2 6 2 2 2 5" xfId="32863"/>
    <cellStyle name="Currency 2 6 2 2 2 5 2" xfId="32864"/>
    <cellStyle name="Currency 2 6 2 2 2 5 3" xfId="56530"/>
    <cellStyle name="Currency 2 6 2 2 2 6" xfId="32865"/>
    <cellStyle name="Currency 2 6 2 2 2 7" xfId="32866"/>
    <cellStyle name="Currency 2 6 2 2 3" xfId="32867"/>
    <cellStyle name="Currency 2 6 2 2 3 2" xfId="32868"/>
    <cellStyle name="Currency 2 6 2 2 3 2 2" xfId="32869"/>
    <cellStyle name="Currency 2 6 2 2 3 2 2 2" xfId="32870"/>
    <cellStyle name="Currency 2 6 2 2 3 2 2 3" xfId="56531"/>
    <cellStyle name="Currency 2 6 2 2 3 2 3" xfId="32871"/>
    <cellStyle name="Currency 2 6 2 2 3 2 4" xfId="32872"/>
    <cellStyle name="Currency 2 6 2 2 3 3" xfId="32873"/>
    <cellStyle name="Currency 2 6 2 2 3 3 2" xfId="32874"/>
    <cellStyle name="Currency 2 6 2 2 3 3 2 2" xfId="32875"/>
    <cellStyle name="Currency 2 6 2 2 3 3 2 3" xfId="56532"/>
    <cellStyle name="Currency 2 6 2 2 3 3 3" xfId="32876"/>
    <cellStyle name="Currency 2 6 2 2 3 3 4" xfId="32877"/>
    <cellStyle name="Currency 2 6 2 2 3 4" xfId="32878"/>
    <cellStyle name="Currency 2 6 2 2 3 4 2" xfId="32879"/>
    <cellStyle name="Currency 2 6 2 2 3 4 3" xfId="56533"/>
    <cellStyle name="Currency 2 6 2 2 3 5" xfId="32880"/>
    <cellStyle name="Currency 2 6 2 2 3 6" xfId="32881"/>
    <cellStyle name="Currency 2 6 2 2 4" xfId="32882"/>
    <cellStyle name="Currency 2 6 2 2 4 2" xfId="32883"/>
    <cellStyle name="Currency 2 6 2 2 4 2 2" xfId="32884"/>
    <cellStyle name="Currency 2 6 2 2 4 2 3" xfId="56534"/>
    <cellStyle name="Currency 2 6 2 2 4 3" xfId="32885"/>
    <cellStyle name="Currency 2 6 2 2 4 4" xfId="32886"/>
    <cellStyle name="Currency 2 6 2 2 5" xfId="32887"/>
    <cellStyle name="Currency 2 6 2 2 5 2" xfId="32888"/>
    <cellStyle name="Currency 2 6 2 2 5 2 2" xfId="32889"/>
    <cellStyle name="Currency 2 6 2 2 5 2 3" xfId="56535"/>
    <cellStyle name="Currency 2 6 2 2 5 3" xfId="32890"/>
    <cellStyle name="Currency 2 6 2 2 5 4" xfId="32891"/>
    <cellStyle name="Currency 2 6 2 2 6" xfId="32892"/>
    <cellStyle name="Currency 2 6 2 2 6 2" xfId="32893"/>
    <cellStyle name="Currency 2 6 2 2 6 3" xfId="56536"/>
    <cellStyle name="Currency 2 6 2 2 7" xfId="32894"/>
    <cellStyle name="Currency 2 6 2 2 8" xfId="32895"/>
    <cellStyle name="Currency 2 6 2 3" xfId="32896"/>
    <cellStyle name="Currency 2 6 2 3 2" xfId="32897"/>
    <cellStyle name="Currency 2 6 2 3 2 2" xfId="32898"/>
    <cellStyle name="Currency 2 6 2 3 2 2 2" xfId="32899"/>
    <cellStyle name="Currency 2 6 2 3 2 2 2 2" xfId="32900"/>
    <cellStyle name="Currency 2 6 2 3 2 2 2 3" xfId="56537"/>
    <cellStyle name="Currency 2 6 2 3 2 2 3" xfId="32901"/>
    <cellStyle name="Currency 2 6 2 3 2 2 4" xfId="32902"/>
    <cellStyle name="Currency 2 6 2 3 2 3" xfId="32903"/>
    <cellStyle name="Currency 2 6 2 3 2 3 2" xfId="32904"/>
    <cellStyle name="Currency 2 6 2 3 2 3 2 2" xfId="32905"/>
    <cellStyle name="Currency 2 6 2 3 2 3 2 3" xfId="56538"/>
    <cellStyle name="Currency 2 6 2 3 2 3 3" xfId="32906"/>
    <cellStyle name="Currency 2 6 2 3 2 3 4" xfId="32907"/>
    <cellStyle name="Currency 2 6 2 3 2 4" xfId="32908"/>
    <cellStyle name="Currency 2 6 2 3 2 4 2" xfId="32909"/>
    <cellStyle name="Currency 2 6 2 3 2 4 3" xfId="56539"/>
    <cellStyle name="Currency 2 6 2 3 2 5" xfId="32910"/>
    <cellStyle name="Currency 2 6 2 3 2 6" xfId="32911"/>
    <cellStyle name="Currency 2 6 2 3 3" xfId="32912"/>
    <cellStyle name="Currency 2 6 2 3 3 2" xfId="32913"/>
    <cellStyle name="Currency 2 6 2 3 3 2 2" xfId="32914"/>
    <cellStyle name="Currency 2 6 2 3 3 2 3" xfId="56540"/>
    <cellStyle name="Currency 2 6 2 3 3 3" xfId="32915"/>
    <cellStyle name="Currency 2 6 2 3 3 4" xfId="32916"/>
    <cellStyle name="Currency 2 6 2 3 4" xfId="32917"/>
    <cellStyle name="Currency 2 6 2 3 4 2" xfId="32918"/>
    <cellStyle name="Currency 2 6 2 3 4 2 2" xfId="32919"/>
    <cellStyle name="Currency 2 6 2 3 4 2 3" xfId="56541"/>
    <cellStyle name="Currency 2 6 2 3 4 3" xfId="32920"/>
    <cellStyle name="Currency 2 6 2 3 4 4" xfId="32921"/>
    <cellStyle name="Currency 2 6 2 3 5" xfId="32922"/>
    <cellStyle name="Currency 2 6 2 3 5 2" xfId="32923"/>
    <cellStyle name="Currency 2 6 2 3 5 3" xfId="56542"/>
    <cellStyle name="Currency 2 6 2 3 6" xfId="32924"/>
    <cellStyle name="Currency 2 6 2 3 7" xfId="32925"/>
    <cellStyle name="Currency 2 6 2 4" xfId="32926"/>
    <cellStyle name="Currency 2 6 2 4 2" xfId="32927"/>
    <cellStyle name="Currency 2 6 2 4 2 2" xfId="32928"/>
    <cellStyle name="Currency 2 6 2 4 2 2 2" xfId="32929"/>
    <cellStyle name="Currency 2 6 2 4 2 2 3" xfId="56543"/>
    <cellStyle name="Currency 2 6 2 4 2 3" xfId="32930"/>
    <cellStyle name="Currency 2 6 2 4 2 4" xfId="32931"/>
    <cellStyle name="Currency 2 6 2 4 3" xfId="32932"/>
    <cellStyle name="Currency 2 6 2 4 3 2" xfId="32933"/>
    <cellStyle name="Currency 2 6 2 4 3 2 2" xfId="32934"/>
    <cellStyle name="Currency 2 6 2 4 3 2 3" xfId="56544"/>
    <cellStyle name="Currency 2 6 2 4 3 3" xfId="32935"/>
    <cellStyle name="Currency 2 6 2 4 3 4" xfId="32936"/>
    <cellStyle name="Currency 2 6 2 4 4" xfId="32937"/>
    <cellStyle name="Currency 2 6 2 4 4 2" xfId="32938"/>
    <cellStyle name="Currency 2 6 2 4 4 3" xfId="56545"/>
    <cellStyle name="Currency 2 6 2 4 5" xfId="32939"/>
    <cellStyle name="Currency 2 6 2 4 6" xfId="32940"/>
    <cellStyle name="Currency 2 6 2 5" xfId="32941"/>
    <cellStyle name="Currency 2 6 2 5 2" xfId="32942"/>
    <cellStyle name="Currency 2 6 2 5 2 2" xfId="32943"/>
    <cellStyle name="Currency 2 6 2 5 2 2 2" xfId="32944"/>
    <cellStyle name="Currency 2 6 2 5 2 2 3" xfId="56546"/>
    <cellStyle name="Currency 2 6 2 5 2 3" xfId="32945"/>
    <cellStyle name="Currency 2 6 2 5 2 4" xfId="32946"/>
    <cellStyle name="Currency 2 6 2 5 3" xfId="32947"/>
    <cellStyle name="Currency 2 6 2 5 3 2" xfId="32948"/>
    <cellStyle name="Currency 2 6 2 5 3 3" xfId="56547"/>
    <cellStyle name="Currency 2 6 2 5 4" xfId="32949"/>
    <cellStyle name="Currency 2 6 2 5 5" xfId="32950"/>
    <cellStyle name="Currency 2 6 2 6" xfId="32951"/>
    <cellStyle name="Currency 2 6 2 6 2" xfId="32952"/>
    <cellStyle name="Currency 2 6 2 6 2 2" xfId="32953"/>
    <cellStyle name="Currency 2 6 2 6 2 3" xfId="56548"/>
    <cellStyle name="Currency 2 6 2 6 3" xfId="32954"/>
    <cellStyle name="Currency 2 6 2 6 4" xfId="32955"/>
    <cellStyle name="Currency 2 6 2 7" xfId="32956"/>
    <cellStyle name="Currency 2 6 2 7 2" xfId="32957"/>
    <cellStyle name="Currency 2 6 2 7 2 2" xfId="32958"/>
    <cellStyle name="Currency 2 6 2 7 2 3" xfId="56549"/>
    <cellStyle name="Currency 2 6 2 7 3" xfId="32959"/>
    <cellStyle name="Currency 2 6 2 7 4" xfId="32960"/>
    <cellStyle name="Currency 2 6 2 8" xfId="32961"/>
    <cellStyle name="Currency 2 6 2 8 2" xfId="32962"/>
    <cellStyle name="Currency 2 6 2 8 3" xfId="56550"/>
    <cellStyle name="Currency 2 6 2 9" xfId="32963"/>
    <cellStyle name="Currency 2 6 3" xfId="32964"/>
    <cellStyle name="Currency 2 6 3 2" xfId="32965"/>
    <cellStyle name="Currency 2 6 3 2 2" xfId="32966"/>
    <cellStyle name="Currency 2 6 3 2 2 2" xfId="32967"/>
    <cellStyle name="Currency 2 6 3 2 2 2 2" xfId="32968"/>
    <cellStyle name="Currency 2 6 3 2 2 2 2 2" xfId="32969"/>
    <cellStyle name="Currency 2 6 3 2 2 2 2 3" xfId="56551"/>
    <cellStyle name="Currency 2 6 3 2 2 2 3" xfId="32970"/>
    <cellStyle name="Currency 2 6 3 2 2 2 4" xfId="32971"/>
    <cellStyle name="Currency 2 6 3 2 2 3" xfId="32972"/>
    <cellStyle name="Currency 2 6 3 2 2 3 2" xfId="32973"/>
    <cellStyle name="Currency 2 6 3 2 2 3 2 2" xfId="32974"/>
    <cellStyle name="Currency 2 6 3 2 2 3 2 3" xfId="56552"/>
    <cellStyle name="Currency 2 6 3 2 2 3 3" xfId="32975"/>
    <cellStyle name="Currency 2 6 3 2 2 3 4" xfId="32976"/>
    <cellStyle name="Currency 2 6 3 2 2 4" xfId="32977"/>
    <cellStyle name="Currency 2 6 3 2 2 4 2" xfId="32978"/>
    <cellStyle name="Currency 2 6 3 2 2 4 3" xfId="56553"/>
    <cellStyle name="Currency 2 6 3 2 2 5" xfId="32979"/>
    <cellStyle name="Currency 2 6 3 2 2 6" xfId="32980"/>
    <cellStyle name="Currency 2 6 3 2 3" xfId="32981"/>
    <cellStyle name="Currency 2 6 3 2 3 2" xfId="32982"/>
    <cellStyle name="Currency 2 6 3 2 3 2 2" xfId="32983"/>
    <cellStyle name="Currency 2 6 3 2 3 2 3" xfId="56554"/>
    <cellStyle name="Currency 2 6 3 2 3 3" xfId="32984"/>
    <cellStyle name="Currency 2 6 3 2 3 4" xfId="32985"/>
    <cellStyle name="Currency 2 6 3 2 4" xfId="32986"/>
    <cellStyle name="Currency 2 6 3 2 4 2" xfId="32987"/>
    <cellStyle name="Currency 2 6 3 2 4 2 2" xfId="32988"/>
    <cellStyle name="Currency 2 6 3 2 4 2 3" xfId="56555"/>
    <cellStyle name="Currency 2 6 3 2 4 3" xfId="32989"/>
    <cellStyle name="Currency 2 6 3 2 4 4" xfId="32990"/>
    <cellStyle name="Currency 2 6 3 2 5" xfId="32991"/>
    <cellStyle name="Currency 2 6 3 2 5 2" xfId="32992"/>
    <cellStyle name="Currency 2 6 3 2 5 3" xfId="56556"/>
    <cellStyle name="Currency 2 6 3 2 6" xfId="32993"/>
    <cellStyle name="Currency 2 6 3 2 7" xfId="32994"/>
    <cellStyle name="Currency 2 6 3 3" xfId="32995"/>
    <cellStyle name="Currency 2 6 3 3 2" xfId="32996"/>
    <cellStyle name="Currency 2 6 3 3 2 2" xfId="32997"/>
    <cellStyle name="Currency 2 6 3 3 2 2 2" xfId="32998"/>
    <cellStyle name="Currency 2 6 3 3 2 2 3" xfId="56557"/>
    <cellStyle name="Currency 2 6 3 3 2 3" xfId="32999"/>
    <cellStyle name="Currency 2 6 3 3 2 4" xfId="33000"/>
    <cellStyle name="Currency 2 6 3 3 3" xfId="33001"/>
    <cellStyle name="Currency 2 6 3 3 3 2" xfId="33002"/>
    <cellStyle name="Currency 2 6 3 3 3 2 2" xfId="33003"/>
    <cellStyle name="Currency 2 6 3 3 3 2 3" xfId="56558"/>
    <cellStyle name="Currency 2 6 3 3 3 3" xfId="33004"/>
    <cellStyle name="Currency 2 6 3 3 3 4" xfId="33005"/>
    <cellStyle name="Currency 2 6 3 3 4" xfId="33006"/>
    <cellStyle name="Currency 2 6 3 3 4 2" xfId="33007"/>
    <cellStyle name="Currency 2 6 3 3 4 3" xfId="56559"/>
    <cellStyle name="Currency 2 6 3 3 5" xfId="33008"/>
    <cellStyle name="Currency 2 6 3 3 6" xfId="33009"/>
    <cellStyle name="Currency 2 6 3 4" xfId="33010"/>
    <cellStyle name="Currency 2 6 3 4 2" xfId="33011"/>
    <cellStyle name="Currency 2 6 3 4 2 2" xfId="33012"/>
    <cellStyle name="Currency 2 6 3 4 2 2 2" xfId="33013"/>
    <cellStyle name="Currency 2 6 3 4 2 2 3" xfId="56560"/>
    <cellStyle name="Currency 2 6 3 4 2 3" xfId="33014"/>
    <cellStyle name="Currency 2 6 3 4 2 4" xfId="33015"/>
    <cellStyle name="Currency 2 6 3 4 3" xfId="33016"/>
    <cellStyle name="Currency 2 6 3 4 3 2" xfId="33017"/>
    <cellStyle name="Currency 2 6 3 4 3 3" xfId="56561"/>
    <cellStyle name="Currency 2 6 3 4 4" xfId="33018"/>
    <cellStyle name="Currency 2 6 3 4 5" xfId="33019"/>
    <cellStyle name="Currency 2 6 3 5" xfId="33020"/>
    <cellStyle name="Currency 2 6 3 5 2" xfId="33021"/>
    <cellStyle name="Currency 2 6 3 5 2 2" xfId="33022"/>
    <cellStyle name="Currency 2 6 3 5 2 3" xfId="56562"/>
    <cellStyle name="Currency 2 6 3 5 3" xfId="33023"/>
    <cellStyle name="Currency 2 6 3 5 4" xfId="33024"/>
    <cellStyle name="Currency 2 6 3 6" xfId="33025"/>
    <cellStyle name="Currency 2 6 3 6 2" xfId="33026"/>
    <cellStyle name="Currency 2 6 3 6 2 2" xfId="33027"/>
    <cellStyle name="Currency 2 6 3 6 2 3" xfId="56563"/>
    <cellStyle name="Currency 2 6 3 6 3" xfId="33028"/>
    <cellStyle name="Currency 2 6 3 6 4" xfId="33029"/>
    <cellStyle name="Currency 2 6 3 7" xfId="33030"/>
    <cellStyle name="Currency 2 6 3 7 2" xfId="33031"/>
    <cellStyle name="Currency 2 6 3 7 3" xfId="56564"/>
    <cellStyle name="Currency 2 6 3 8" xfId="33032"/>
    <cellStyle name="Currency 2 6 3 9" xfId="33033"/>
    <cellStyle name="Currency 2 6 4" xfId="33034"/>
    <cellStyle name="Currency 2 6 4 2" xfId="33035"/>
    <cellStyle name="Currency 2 6 4 2 2" xfId="33036"/>
    <cellStyle name="Currency 2 6 4 2 2 2" xfId="33037"/>
    <cellStyle name="Currency 2 6 4 2 2 2 2" xfId="33038"/>
    <cellStyle name="Currency 2 6 4 2 2 2 3" xfId="56565"/>
    <cellStyle name="Currency 2 6 4 2 2 3" xfId="33039"/>
    <cellStyle name="Currency 2 6 4 2 2 4" xfId="33040"/>
    <cellStyle name="Currency 2 6 4 2 3" xfId="33041"/>
    <cellStyle name="Currency 2 6 4 2 3 2" xfId="33042"/>
    <cellStyle name="Currency 2 6 4 2 3 2 2" xfId="33043"/>
    <cellStyle name="Currency 2 6 4 2 3 2 3" xfId="56566"/>
    <cellStyle name="Currency 2 6 4 2 3 3" xfId="33044"/>
    <cellStyle name="Currency 2 6 4 2 3 4" xfId="33045"/>
    <cellStyle name="Currency 2 6 4 2 4" xfId="33046"/>
    <cellStyle name="Currency 2 6 4 2 4 2" xfId="33047"/>
    <cellStyle name="Currency 2 6 4 2 4 3" xfId="56567"/>
    <cellStyle name="Currency 2 6 4 2 5" xfId="33048"/>
    <cellStyle name="Currency 2 6 4 2 6" xfId="33049"/>
    <cellStyle name="Currency 2 6 4 3" xfId="33050"/>
    <cellStyle name="Currency 2 6 4 3 2" xfId="33051"/>
    <cellStyle name="Currency 2 6 4 3 2 2" xfId="33052"/>
    <cellStyle name="Currency 2 6 4 3 2 3" xfId="56568"/>
    <cellStyle name="Currency 2 6 4 3 3" xfId="33053"/>
    <cellStyle name="Currency 2 6 4 3 4" xfId="33054"/>
    <cellStyle name="Currency 2 6 4 4" xfId="33055"/>
    <cellStyle name="Currency 2 6 4 4 2" xfId="33056"/>
    <cellStyle name="Currency 2 6 4 4 2 2" xfId="33057"/>
    <cellStyle name="Currency 2 6 4 4 2 3" xfId="56569"/>
    <cellStyle name="Currency 2 6 4 4 3" xfId="33058"/>
    <cellStyle name="Currency 2 6 4 4 4" xfId="33059"/>
    <cellStyle name="Currency 2 6 4 5" xfId="33060"/>
    <cellStyle name="Currency 2 6 4 5 2" xfId="33061"/>
    <cellStyle name="Currency 2 6 4 5 3" xfId="56570"/>
    <cellStyle name="Currency 2 6 4 6" xfId="33062"/>
    <cellStyle name="Currency 2 6 4 7" xfId="33063"/>
    <cellStyle name="Currency 2 6 5" xfId="33064"/>
    <cellStyle name="Currency 2 6 5 2" xfId="33065"/>
    <cellStyle name="Currency 2 6 5 2 2" xfId="33066"/>
    <cellStyle name="Currency 2 6 5 2 2 2" xfId="33067"/>
    <cellStyle name="Currency 2 6 5 2 2 3" xfId="56571"/>
    <cellStyle name="Currency 2 6 5 2 3" xfId="33068"/>
    <cellStyle name="Currency 2 6 5 2 4" xfId="33069"/>
    <cellStyle name="Currency 2 6 5 3" xfId="33070"/>
    <cellStyle name="Currency 2 6 5 3 2" xfId="33071"/>
    <cellStyle name="Currency 2 6 5 3 2 2" xfId="33072"/>
    <cellStyle name="Currency 2 6 5 3 2 3" xfId="56572"/>
    <cellStyle name="Currency 2 6 5 3 3" xfId="33073"/>
    <cellStyle name="Currency 2 6 5 3 4" xfId="33074"/>
    <cellStyle name="Currency 2 6 5 4" xfId="33075"/>
    <cellStyle name="Currency 2 6 5 4 2" xfId="33076"/>
    <cellStyle name="Currency 2 6 5 4 3" xfId="56573"/>
    <cellStyle name="Currency 2 6 5 5" xfId="33077"/>
    <cellStyle name="Currency 2 6 5 6" xfId="33078"/>
    <cellStyle name="Currency 2 6 6" xfId="33079"/>
    <cellStyle name="Currency 2 6 6 2" xfId="33080"/>
    <cellStyle name="Currency 2 6 6 2 2" xfId="33081"/>
    <cellStyle name="Currency 2 6 6 2 2 2" xfId="33082"/>
    <cellStyle name="Currency 2 6 6 2 2 3" xfId="56574"/>
    <cellStyle name="Currency 2 6 6 2 3" xfId="33083"/>
    <cellStyle name="Currency 2 6 6 2 4" xfId="33084"/>
    <cellStyle name="Currency 2 6 6 3" xfId="33085"/>
    <cellStyle name="Currency 2 6 6 3 2" xfId="33086"/>
    <cellStyle name="Currency 2 6 6 3 3" xfId="56575"/>
    <cellStyle name="Currency 2 6 6 4" xfId="33087"/>
    <cellStyle name="Currency 2 6 6 5" xfId="33088"/>
    <cellStyle name="Currency 2 6 7" xfId="33089"/>
    <cellStyle name="Currency 2 6 7 2" xfId="33090"/>
    <cellStyle name="Currency 2 6 7 2 2" xfId="33091"/>
    <cellStyle name="Currency 2 6 7 2 3" xfId="56576"/>
    <cellStyle name="Currency 2 6 7 3" xfId="33092"/>
    <cellStyle name="Currency 2 6 7 4" xfId="33093"/>
    <cellStyle name="Currency 2 6 8" xfId="33094"/>
    <cellStyle name="Currency 2 6 8 2" xfId="33095"/>
    <cellStyle name="Currency 2 6 8 2 2" xfId="33096"/>
    <cellStyle name="Currency 2 6 8 2 3" xfId="56577"/>
    <cellStyle name="Currency 2 6 8 3" xfId="33097"/>
    <cellStyle name="Currency 2 6 8 4" xfId="33098"/>
    <cellStyle name="Currency 2 6 9" xfId="33099"/>
    <cellStyle name="Currency 2 6 9 2" xfId="33100"/>
    <cellStyle name="Currency 2 6 9 3" xfId="56578"/>
    <cellStyle name="Currency 2 7" xfId="33101"/>
    <cellStyle name="Currency 2 7 10" xfId="33102"/>
    <cellStyle name="Currency 2 7 2" xfId="33103"/>
    <cellStyle name="Currency 2 7 2 2" xfId="33104"/>
    <cellStyle name="Currency 2 7 2 2 2" xfId="33105"/>
    <cellStyle name="Currency 2 7 2 2 2 2" xfId="33106"/>
    <cellStyle name="Currency 2 7 2 2 2 2 2" xfId="33107"/>
    <cellStyle name="Currency 2 7 2 2 2 2 2 2" xfId="33108"/>
    <cellStyle name="Currency 2 7 2 2 2 2 2 3" xfId="56579"/>
    <cellStyle name="Currency 2 7 2 2 2 2 3" xfId="33109"/>
    <cellStyle name="Currency 2 7 2 2 2 2 4" xfId="33110"/>
    <cellStyle name="Currency 2 7 2 2 2 3" xfId="33111"/>
    <cellStyle name="Currency 2 7 2 2 2 3 2" xfId="33112"/>
    <cellStyle name="Currency 2 7 2 2 2 3 2 2" xfId="33113"/>
    <cellStyle name="Currency 2 7 2 2 2 3 2 3" xfId="56580"/>
    <cellStyle name="Currency 2 7 2 2 2 3 3" xfId="33114"/>
    <cellStyle name="Currency 2 7 2 2 2 3 4" xfId="33115"/>
    <cellStyle name="Currency 2 7 2 2 2 4" xfId="33116"/>
    <cellStyle name="Currency 2 7 2 2 2 4 2" xfId="33117"/>
    <cellStyle name="Currency 2 7 2 2 2 4 3" xfId="56581"/>
    <cellStyle name="Currency 2 7 2 2 2 5" xfId="33118"/>
    <cellStyle name="Currency 2 7 2 2 2 6" xfId="33119"/>
    <cellStyle name="Currency 2 7 2 2 3" xfId="33120"/>
    <cellStyle name="Currency 2 7 2 2 3 2" xfId="33121"/>
    <cellStyle name="Currency 2 7 2 2 3 2 2" xfId="33122"/>
    <cellStyle name="Currency 2 7 2 2 3 2 3" xfId="56582"/>
    <cellStyle name="Currency 2 7 2 2 3 3" xfId="33123"/>
    <cellStyle name="Currency 2 7 2 2 3 4" xfId="33124"/>
    <cellStyle name="Currency 2 7 2 2 4" xfId="33125"/>
    <cellStyle name="Currency 2 7 2 2 4 2" xfId="33126"/>
    <cellStyle name="Currency 2 7 2 2 4 2 2" xfId="33127"/>
    <cellStyle name="Currency 2 7 2 2 4 2 3" xfId="56583"/>
    <cellStyle name="Currency 2 7 2 2 4 3" xfId="33128"/>
    <cellStyle name="Currency 2 7 2 2 4 4" xfId="33129"/>
    <cellStyle name="Currency 2 7 2 2 5" xfId="33130"/>
    <cellStyle name="Currency 2 7 2 2 5 2" xfId="33131"/>
    <cellStyle name="Currency 2 7 2 2 5 3" xfId="56584"/>
    <cellStyle name="Currency 2 7 2 2 6" xfId="33132"/>
    <cellStyle name="Currency 2 7 2 2 7" xfId="33133"/>
    <cellStyle name="Currency 2 7 2 3" xfId="33134"/>
    <cellStyle name="Currency 2 7 2 3 2" xfId="33135"/>
    <cellStyle name="Currency 2 7 2 3 2 2" xfId="33136"/>
    <cellStyle name="Currency 2 7 2 3 2 2 2" xfId="33137"/>
    <cellStyle name="Currency 2 7 2 3 2 2 3" xfId="56585"/>
    <cellStyle name="Currency 2 7 2 3 2 3" xfId="33138"/>
    <cellStyle name="Currency 2 7 2 3 2 4" xfId="33139"/>
    <cellStyle name="Currency 2 7 2 3 3" xfId="33140"/>
    <cellStyle name="Currency 2 7 2 3 3 2" xfId="33141"/>
    <cellStyle name="Currency 2 7 2 3 3 2 2" xfId="33142"/>
    <cellStyle name="Currency 2 7 2 3 3 2 3" xfId="56586"/>
    <cellStyle name="Currency 2 7 2 3 3 3" xfId="33143"/>
    <cellStyle name="Currency 2 7 2 3 3 4" xfId="33144"/>
    <cellStyle name="Currency 2 7 2 3 4" xfId="33145"/>
    <cellStyle name="Currency 2 7 2 3 4 2" xfId="33146"/>
    <cellStyle name="Currency 2 7 2 3 4 3" xfId="56587"/>
    <cellStyle name="Currency 2 7 2 3 5" xfId="33147"/>
    <cellStyle name="Currency 2 7 2 3 6" xfId="33148"/>
    <cellStyle name="Currency 2 7 2 4" xfId="33149"/>
    <cellStyle name="Currency 2 7 2 4 2" xfId="33150"/>
    <cellStyle name="Currency 2 7 2 4 2 2" xfId="33151"/>
    <cellStyle name="Currency 2 7 2 4 2 3" xfId="56588"/>
    <cellStyle name="Currency 2 7 2 4 3" xfId="33152"/>
    <cellStyle name="Currency 2 7 2 4 4" xfId="33153"/>
    <cellStyle name="Currency 2 7 2 5" xfId="33154"/>
    <cellStyle name="Currency 2 7 2 5 2" xfId="33155"/>
    <cellStyle name="Currency 2 7 2 5 2 2" xfId="33156"/>
    <cellStyle name="Currency 2 7 2 5 2 3" xfId="56589"/>
    <cellStyle name="Currency 2 7 2 5 3" xfId="33157"/>
    <cellStyle name="Currency 2 7 2 5 4" xfId="33158"/>
    <cellStyle name="Currency 2 7 2 6" xfId="33159"/>
    <cellStyle name="Currency 2 7 2 6 2" xfId="33160"/>
    <cellStyle name="Currency 2 7 2 6 3" xfId="56590"/>
    <cellStyle name="Currency 2 7 2 7" xfId="33161"/>
    <cellStyle name="Currency 2 7 2 8" xfId="33162"/>
    <cellStyle name="Currency 2 7 3" xfId="33163"/>
    <cellStyle name="Currency 2 7 3 2" xfId="33164"/>
    <cellStyle name="Currency 2 7 3 2 2" xfId="33165"/>
    <cellStyle name="Currency 2 7 3 2 2 2" xfId="33166"/>
    <cellStyle name="Currency 2 7 3 2 2 2 2" xfId="33167"/>
    <cellStyle name="Currency 2 7 3 2 2 2 3" xfId="56591"/>
    <cellStyle name="Currency 2 7 3 2 2 3" xfId="33168"/>
    <cellStyle name="Currency 2 7 3 2 2 4" xfId="33169"/>
    <cellStyle name="Currency 2 7 3 2 3" xfId="33170"/>
    <cellStyle name="Currency 2 7 3 2 3 2" xfId="33171"/>
    <cellStyle name="Currency 2 7 3 2 3 2 2" xfId="33172"/>
    <cellStyle name="Currency 2 7 3 2 3 2 3" xfId="56592"/>
    <cellStyle name="Currency 2 7 3 2 3 3" xfId="33173"/>
    <cellStyle name="Currency 2 7 3 2 3 4" xfId="33174"/>
    <cellStyle name="Currency 2 7 3 2 4" xfId="33175"/>
    <cellStyle name="Currency 2 7 3 2 4 2" xfId="33176"/>
    <cellStyle name="Currency 2 7 3 2 4 3" xfId="56593"/>
    <cellStyle name="Currency 2 7 3 2 5" xfId="33177"/>
    <cellStyle name="Currency 2 7 3 2 6" xfId="33178"/>
    <cellStyle name="Currency 2 7 3 3" xfId="33179"/>
    <cellStyle name="Currency 2 7 3 3 2" xfId="33180"/>
    <cellStyle name="Currency 2 7 3 3 2 2" xfId="33181"/>
    <cellStyle name="Currency 2 7 3 3 2 3" xfId="56594"/>
    <cellStyle name="Currency 2 7 3 3 3" xfId="33182"/>
    <cellStyle name="Currency 2 7 3 3 4" xfId="33183"/>
    <cellStyle name="Currency 2 7 3 4" xfId="33184"/>
    <cellStyle name="Currency 2 7 3 4 2" xfId="33185"/>
    <cellStyle name="Currency 2 7 3 4 2 2" xfId="33186"/>
    <cellStyle name="Currency 2 7 3 4 2 3" xfId="56595"/>
    <cellStyle name="Currency 2 7 3 4 3" xfId="33187"/>
    <cellStyle name="Currency 2 7 3 4 4" xfId="33188"/>
    <cellStyle name="Currency 2 7 3 5" xfId="33189"/>
    <cellStyle name="Currency 2 7 3 5 2" xfId="33190"/>
    <cellStyle name="Currency 2 7 3 5 3" xfId="56596"/>
    <cellStyle name="Currency 2 7 3 6" xfId="33191"/>
    <cellStyle name="Currency 2 7 3 7" xfId="33192"/>
    <cellStyle name="Currency 2 7 4" xfId="33193"/>
    <cellStyle name="Currency 2 7 4 2" xfId="33194"/>
    <cellStyle name="Currency 2 7 4 2 2" xfId="33195"/>
    <cellStyle name="Currency 2 7 4 2 2 2" xfId="33196"/>
    <cellStyle name="Currency 2 7 4 2 2 3" xfId="56597"/>
    <cellStyle name="Currency 2 7 4 2 3" xfId="33197"/>
    <cellStyle name="Currency 2 7 4 2 4" xfId="33198"/>
    <cellStyle name="Currency 2 7 4 3" xfId="33199"/>
    <cellStyle name="Currency 2 7 4 3 2" xfId="33200"/>
    <cellStyle name="Currency 2 7 4 3 2 2" xfId="33201"/>
    <cellStyle name="Currency 2 7 4 3 2 3" xfId="56598"/>
    <cellStyle name="Currency 2 7 4 3 3" xfId="33202"/>
    <cellStyle name="Currency 2 7 4 3 4" xfId="33203"/>
    <cellStyle name="Currency 2 7 4 4" xfId="33204"/>
    <cellStyle name="Currency 2 7 4 4 2" xfId="33205"/>
    <cellStyle name="Currency 2 7 4 4 3" xfId="56599"/>
    <cellStyle name="Currency 2 7 4 5" xfId="33206"/>
    <cellStyle name="Currency 2 7 4 6" xfId="33207"/>
    <cellStyle name="Currency 2 7 5" xfId="33208"/>
    <cellStyle name="Currency 2 7 5 2" xfId="33209"/>
    <cellStyle name="Currency 2 7 5 2 2" xfId="33210"/>
    <cellStyle name="Currency 2 7 5 2 2 2" xfId="33211"/>
    <cellStyle name="Currency 2 7 5 2 2 3" xfId="56600"/>
    <cellStyle name="Currency 2 7 5 2 3" xfId="33212"/>
    <cellStyle name="Currency 2 7 5 2 4" xfId="33213"/>
    <cellStyle name="Currency 2 7 5 3" xfId="33214"/>
    <cellStyle name="Currency 2 7 5 3 2" xfId="33215"/>
    <cellStyle name="Currency 2 7 5 3 3" xfId="56601"/>
    <cellStyle name="Currency 2 7 5 4" xfId="33216"/>
    <cellStyle name="Currency 2 7 5 5" xfId="33217"/>
    <cellStyle name="Currency 2 7 6" xfId="33218"/>
    <cellStyle name="Currency 2 7 6 2" xfId="33219"/>
    <cellStyle name="Currency 2 7 6 2 2" xfId="33220"/>
    <cellStyle name="Currency 2 7 6 2 3" xfId="56602"/>
    <cellStyle name="Currency 2 7 6 3" xfId="33221"/>
    <cellStyle name="Currency 2 7 6 4" xfId="33222"/>
    <cellStyle name="Currency 2 7 7" xfId="33223"/>
    <cellStyle name="Currency 2 7 7 2" xfId="33224"/>
    <cellStyle name="Currency 2 7 7 2 2" xfId="33225"/>
    <cellStyle name="Currency 2 7 7 2 3" xfId="56603"/>
    <cellStyle name="Currency 2 7 7 3" xfId="33226"/>
    <cellStyle name="Currency 2 7 7 4" xfId="33227"/>
    <cellStyle name="Currency 2 7 8" xfId="33228"/>
    <cellStyle name="Currency 2 7 8 2" xfId="33229"/>
    <cellStyle name="Currency 2 7 8 3" xfId="56604"/>
    <cellStyle name="Currency 2 7 9" xfId="33230"/>
    <cellStyle name="Currency 2 8" xfId="33231"/>
    <cellStyle name="Currency 2 8 10" xfId="33232"/>
    <cellStyle name="Currency 2 8 2" xfId="33233"/>
    <cellStyle name="Currency 2 8 2 2" xfId="33234"/>
    <cellStyle name="Currency 2 8 2 2 2" xfId="33235"/>
    <cellStyle name="Currency 2 8 2 2 2 2" xfId="33236"/>
    <cellStyle name="Currency 2 8 2 2 2 2 2" xfId="33237"/>
    <cellStyle name="Currency 2 8 2 2 2 2 2 2" xfId="33238"/>
    <cellStyle name="Currency 2 8 2 2 2 2 2 3" xfId="56605"/>
    <cellStyle name="Currency 2 8 2 2 2 2 3" xfId="33239"/>
    <cellStyle name="Currency 2 8 2 2 2 2 4" xfId="33240"/>
    <cellStyle name="Currency 2 8 2 2 2 3" xfId="33241"/>
    <cellStyle name="Currency 2 8 2 2 2 3 2" xfId="33242"/>
    <cellStyle name="Currency 2 8 2 2 2 3 2 2" xfId="33243"/>
    <cellStyle name="Currency 2 8 2 2 2 3 2 3" xfId="56606"/>
    <cellStyle name="Currency 2 8 2 2 2 3 3" xfId="33244"/>
    <cellStyle name="Currency 2 8 2 2 2 3 4" xfId="33245"/>
    <cellStyle name="Currency 2 8 2 2 2 4" xfId="33246"/>
    <cellStyle name="Currency 2 8 2 2 2 4 2" xfId="33247"/>
    <cellStyle name="Currency 2 8 2 2 2 4 3" xfId="56607"/>
    <cellStyle name="Currency 2 8 2 2 2 5" xfId="33248"/>
    <cellStyle name="Currency 2 8 2 2 2 6" xfId="33249"/>
    <cellStyle name="Currency 2 8 2 2 3" xfId="33250"/>
    <cellStyle name="Currency 2 8 2 2 3 2" xfId="33251"/>
    <cellStyle name="Currency 2 8 2 2 3 2 2" xfId="33252"/>
    <cellStyle name="Currency 2 8 2 2 3 2 3" xfId="56608"/>
    <cellStyle name="Currency 2 8 2 2 3 3" xfId="33253"/>
    <cellStyle name="Currency 2 8 2 2 3 4" xfId="33254"/>
    <cellStyle name="Currency 2 8 2 2 4" xfId="33255"/>
    <cellStyle name="Currency 2 8 2 2 4 2" xfId="33256"/>
    <cellStyle name="Currency 2 8 2 2 4 2 2" xfId="33257"/>
    <cellStyle name="Currency 2 8 2 2 4 2 3" xfId="56609"/>
    <cellStyle name="Currency 2 8 2 2 4 3" xfId="33258"/>
    <cellStyle name="Currency 2 8 2 2 4 4" xfId="33259"/>
    <cellStyle name="Currency 2 8 2 2 5" xfId="33260"/>
    <cellStyle name="Currency 2 8 2 2 5 2" xfId="33261"/>
    <cellStyle name="Currency 2 8 2 2 5 3" xfId="56610"/>
    <cellStyle name="Currency 2 8 2 2 6" xfId="33262"/>
    <cellStyle name="Currency 2 8 2 2 7" xfId="33263"/>
    <cellStyle name="Currency 2 8 2 3" xfId="33264"/>
    <cellStyle name="Currency 2 8 2 3 2" xfId="33265"/>
    <cellStyle name="Currency 2 8 2 3 2 2" xfId="33266"/>
    <cellStyle name="Currency 2 8 2 3 2 2 2" xfId="33267"/>
    <cellStyle name="Currency 2 8 2 3 2 2 3" xfId="56611"/>
    <cellStyle name="Currency 2 8 2 3 2 3" xfId="33268"/>
    <cellStyle name="Currency 2 8 2 3 2 4" xfId="33269"/>
    <cellStyle name="Currency 2 8 2 3 3" xfId="33270"/>
    <cellStyle name="Currency 2 8 2 3 3 2" xfId="33271"/>
    <cellStyle name="Currency 2 8 2 3 3 2 2" xfId="33272"/>
    <cellStyle name="Currency 2 8 2 3 3 2 3" xfId="56612"/>
    <cellStyle name="Currency 2 8 2 3 3 3" xfId="33273"/>
    <cellStyle name="Currency 2 8 2 3 3 4" xfId="33274"/>
    <cellStyle name="Currency 2 8 2 3 4" xfId="33275"/>
    <cellStyle name="Currency 2 8 2 3 4 2" xfId="33276"/>
    <cellStyle name="Currency 2 8 2 3 4 3" xfId="56613"/>
    <cellStyle name="Currency 2 8 2 3 5" xfId="33277"/>
    <cellStyle name="Currency 2 8 2 3 6" xfId="33278"/>
    <cellStyle name="Currency 2 8 2 4" xfId="33279"/>
    <cellStyle name="Currency 2 8 2 4 2" xfId="33280"/>
    <cellStyle name="Currency 2 8 2 4 2 2" xfId="33281"/>
    <cellStyle name="Currency 2 8 2 4 2 3" xfId="56614"/>
    <cellStyle name="Currency 2 8 2 4 3" xfId="33282"/>
    <cellStyle name="Currency 2 8 2 4 4" xfId="33283"/>
    <cellStyle name="Currency 2 8 2 5" xfId="33284"/>
    <cellStyle name="Currency 2 8 2 5 2" xfId="33285"/>
    <cellStyle name="Currency 2 8 2 5 2 2" xfId="33286"/>
    <cellStyle name="Currency 2 8 2 5 2 3" xfId="56615"/>
    <cellStyle name="Currency 2 8 2 5 3" xfId="33287"/>
    <cellStyle name="Currency 2 8 2 5 4" xfId="33288"/>
    <cellStyle name="Currency 2 8 2 6" xfId="33289"/>
    <cellStyle name="Currency 2 8 2 6 2" xfId="33290"/>
    <cellStyle name="Currency 2 8 2 6 3" xfId="56616"/>
    <cellStyle name="Currency 2 8 2 7" xfId="33291"/>
    <cellStyle name="Currency 2 8 2 8" xfId="33292"/>
    <cellStyle name="Currency 2 8 3" xfId="33293"/>
    <cellStyle name="Currency 2 8 3 2" xfId="33294"/>
    <cellStyle name="Currency 2 8 3 2 2" xfId="33295"/>
    <cellStyle name="Currency 2 8 3 2 2 2" xfId="33296"/>
    <cellStyle name="Currency 2 8 3 2 2 2 2" xfId="33297"/>
    <cellStyle name="Currency 2 8 3 2 2 2 3" xfId="56617"/>
    <cellStyle name="Currency 2 8 3 2 2 3" xfId="33298"/>
    <cellStyle name="Currency 2 8 3 2 2 4" xfId="33299"/>
    <cellStyle name="Currency 2 8 3 2 3" xfId="33300"/>
    <cellStyle name="Currency 2 8 3 2 3 2" xfId="33301"/>
    <cellStyle name="Currency 2 8 3 2 3 2 2" xfId="33302"/>
    <cellStyle name="Currency 2 8 3 2 3 2 3" xfId="56618"/>
    <cellStyle name="Currency 2 8 3 2 3 3" xfId="33303"/>
    <cellStyle name="Currency 2 8 3 2 3 4" xfId="33304"/>
    <cellStyle name="Currency 2 8 3 2 4" xfId="33305"/>
    <cellStyle name="Currency 2 8 3 2 4 2" xfId="33306"/>
    <cellStyle name="Currency 2 8 3 2 4 3" xfId="56619"/>
    <cellStyle name="Currency 2 8 3 2 5" xfId="33307"/>
    <cellStyle name="Currency 2 8 3 2 6" xfId="33308"/>
    <cellStyle name="Currency 2 8 3 3" xfId="33309"/>
    <cellStyle name="Currency 2 8 3 3 2" xfId="33310"/>
    <cellStyle name="Currency 2 8 3 3 2 2" xfId="33311"/>
    <cellStyle name="Currency 2 8 3 3 2 3" xfId="56620"/>
    <cellStyle name="Currency 2 8 3 3 3" xfId="33312"/>
    <cellStyle name="Currency 2 8 3 3 4" xfId="33313"/>
    <cellStyle name="Currency 2 8 3 4" xfId="33314"/>
    <cellStyle name="Currency 2 8 3 4 2" xfId="33315"/>
    <cellStyle name="Currency 2 8 3 4 2 2" xfId="33316"/>
    <cellStyle name="Currency 2 8 3 4 2 3" xfId="56621"/>
    <cellStyle name="Currency 2 8 3 4 3" xfId="33317"/>
    <cellStyle name="Currency 2 8 3 4 4" xfId="33318"/>
    <cellStyle name="Currency 2 8 3 5" xfId="33319"/>
    <cellStyle name="Currency 2 8 3 5 2" xfId="33320"/>
    <cellStyle name="Currency 2 8 3 5 3" xfId="56622"/>
    <cellStyle name="Currency 2 8 3 6" xfId="33321"/>
    <cellStyle name="Currency 2 8 3 7" xfId="33322"/>
    <cellStyle name="Currency 2 8 4" xfId="33323"/>
    <cellStyle name="Currency 2 8 4 2" xfId="33324"/>
    <cellStyle name="Currency 2 8 4 2 2" xfId="33325"/>
    <cellStyle name="Currency 2 8 4 2 2 2" xfId="33326"/>
    <cellStyle name="Currency 2 8 4 2 2 3" xfId="56623"/>
    <cellStyle name="Currency 2 8 4 2 3" xfId="33327"/>
    <cellStyle name="Currency 2 8 4 2 4" xfId="33328"/>
    <cellStyle name="Currency 2 8 4 3" xfId="33329"/>
    <cellStyle name="Currency 2 8 4 3 2" xfId="33330"/>
    <cellStyle name="Currency 2 8 4 3 2 2" xfId="33331"/>
    <cellStyle name="Currency 2 8 4 3 2 3" xfId="56624"/>
    <cellStyle name="Currency 2 8 4 3 3" xfId="33332"/>
    <cellStyle name="Currency 2 8 4 3 4" xfId="33333"/>
    <cellStyle name="Currency 2 8 4 4" xfId="33334"/>
    <cellStyle name="Currency 2 8 4 4 2" xfId="33335"/>
    <cellStyle name="Currency 2 8 4 4 3" xfId="56625"/>
    <cellStyle name="Currency 2 8 4 5" xfId="33336"/>
    <cellStyle name="Currency 2 8 4 6" xfId="33337"/>
    <cellStyle name="Currency 2 8 5" xfId="33338"/>
    <cellStyle name="Currency 2 8 5 2" xfId="33339"/>
    <cellStyle name="Currency 2 8 5 2 2" xfId="33340"/>
    <cellStyle name="Currency 2 8 5 2 2 2" xfId="33341"/>
    <cellStyle name="Currency 2 8 5 2 2 3" xfId="56626"/>
    <cellStyle name="Currency 2 8 5 2 3" xfId="33342"/>
    <cellStyle name="Currency 2 8 5 2 4" xfId="33343"/>
    <cellStyle name="Currency 2 8 5 3" xfId="33344"/>
    <cellStyle name="Currency 2 8 5 3 2" xfId="33345"/>
    <cellStyle name="Currency 2 8 5 3 3" xfId="56627"/>
    <cellStyle name="Currency 2 8 5 4" xfId="33346"/>
    <cellStyle name="Currency 2 8 5 5" xfId="33347"/>
    <cellStyle name="Currency 2 8 6" xfId="33348"/>
    <cellStyle name="Currency 2 8 6 2" xfId="33349"/>
    <cellStyle name="Currency 2 8 6 2 2" xfId="33350"/>
    <cellStyle name="Currency 2 8 6 2 3" xfId="56628"/>
    <cellStyle name="Currency 2 8 6 3" xfId="33351"/>
    <cellStyle name="Currency 2 8 6 4" xfId="33352"/>
    <cellStyle name="Currency 2 8 7" xfId="33353"/>
    <cellStyle name="Currency 2 8 7 2" xfId="33354"/>
    <cellStyle name="Currency 2 8 7 2 2" xfId="33355"/>
    <cellStyle name="Currency 2 8 7 2 3" xfId="56629"/>
    <cellStyle name="Currency 2 8 7 3" xfId="33356"/>
    <cellStyle name="Currency 2 8 7 4" xfId="33357"/>
    <cellStyle name="Currency 2 8 8" xfId="33358"/>
    <cellStyle name="Currency 2 8 8 2" xfId="33359"/>
    <cellStyle name="Currency 2 8 8 3" xfId="56630"/>
    <cellStyle name="Currency 2 8 9" xfId="33360"/>
    <cellStyle name="Currency 2 9" xfId="33361"/>
    <cellStyle name="Currency 2 9 10" xfId="33362"/>
    <cellStyle name="Currency 2 9 2" xfId="33363"/>
    <cellStyle name="Currency 2 9 2 2" xfId="33364"/>
    <cellStyle name="Currency 2 9 2 2 2" xfId="33365"/>
    <cellStyle name="Currency 2 9 2 2 2 2" xfId="33366"/>
    <cellStyle name="Currency 2 9 2 2 2 2 2" xfId="33367"/>
    <cellStyle name="Currency 2 9 2 2 2 2 2 2" xfId="33368"/>
    <cellStyle name="Currency 2 9 2 2 2 2 2 3" xfId="56631"/>
    <cellStyle name="Currency 2 9 2 2 2 2 3" xfId="33369"/>
    <cellStyle name="Currency 2 9 2 2 2 2 4" xfId="33370"/>
    <cellStyle name="Currency 2 9 2 2 2 3" xfId="33371"/>
    <cellStyle name="Currency 2 9 2 2 2 3 2" xfId="33372"/>
    <cellStyle name="Currency 2 9 2 2 2 3 2 2" xfId="33373"/>
    <cellStyle name="Currency 2 9 2 2 2 3 2 3" xfId="56632"/>
    <cellStyle name="Currency 2 9 2 2 2 3 3" xfId="33374"/>
    <cellStyle name="Currency 2 9 2 2 2 3 4" xfId="33375"/>
    <cellStyle name="Currency 2 9 2 2 2 4" xfId="33376"/>
    <cellStyle name="Currency 2 9 2 2 2 4 2" xfId="33377"/>
    <cellStyle name="Currency 2 9 2 2 2 4 3" xfId="56633"/>
    <cellStyle name="Currency 2 9 2 2 2 5" xfId="33378"/>
    <cellStyle name="Currency 2 9 2 2 2 6" xfId="33379"/>
    <cellStyle name="Currency 2 9 2 2 3" xfId="33380"/>
    <cellStyle name="Currency 2 9 2 2 3 2" xfId="33381"/>
    <cellStyle name="Currency 2 9 2 2 3 2 2" xfId="33382"/>
    <cellStyle name="Currency 2 9 2 2 3 2 3" xfId="56634"/>
    <cellStyle name="Currency 2 9 2 2 3 3" xfId="33383"/>
    <cellStyle name="Currency 2 9 2 2 3 4" xfId="33384"/>
    <cellStyle name="Currency 2 9 2 2 4" xfId="33385"/>
    <cellStyle name="Currency 2 9 2 2 4 2" xfId="33386"/>
    <cellStyle name="Currency 2 9 2 2 4 2 2" xfId="33387"/>
    <cellStyle name="Currency 2 9 2 2 4 2 3" xfId="56635"/>
    <cellStyle name="Currency 2 9 2 2 4 3" xfId="33388"/>
    <cellStyle name="Currency 2 9 2 2 4 4" xfId="33389"/>
    <cellStyle name="Currency 2 9 2 2 5" xfId="33390"/>
    <cellStyle name="Currency 2 9 2 2 5 2" xfId="33391"/>
    <cellStyle name="Currency 2 9 2 2 5 3" xfId="56636"/>
    <cellStyle name="Currency 2 9 2 2 6" xfId="33392"/>
    <cellStyle name="Currency 2 9 2 2 7" xfId="33393"/>
    <cellStyle name="Currency 2 9 2 3" xfId="33394"/>
    <cellStyle name="Currency 2 9 2 3 2" xfId="33395"/>
    <cellStyle name="Currency 2 9 2 3 2 2" xfId="33396"/>
    <cellStyle name="Currency 2 9 2 3 2 2 2" xfId="33397"/>
    <cellStyle name="Currency 2 9 2 3 2 2 3" xfId="56637"/>
    <cellStyle name="Currency 2 9 2 3 2 3" xfId="33398"/>
    <cellStyle name="Currency 2 9 2 3 2 4" xfId="33399"/>
    <cellStyle name="Currency 2 9 2 3 3" xfId="33400"/>
    <cellStyle name="Currency 2 9 2 3 3 2" xfId="33401"/>
    <cellStyle name="Currency 2 9 2 3 3 2 2" xfId="33402"/>
    <cellStyle name="Currency 2 9 2 3 3 2 3" xfId="56638"/>
    <cellStyle name="Currency 2 9 2 3 3 3" xfId="33403"/>
    <cellStyle name="Currency 2 9 2 3 3 4" xfId="33404"/>
    <cellStyle name="Currency 2 9 2 3 4" xfId="33405"/>
    <cellStyle name="Currency 2 9 2 3 4 2" xfId="33406"/>
    <cellStyle name="Currency 2 9 2 3 4 3" xfId="56639"/>
    <cellStyle name="Currency 2 9 2 3 5" xfId="33407"/>
    <cellStyle name="Currency 2 9 2 3 6" xfId="33408"/>
    <cellStyle name="Currency 2 9 2 4" xfId="33409"/>
    <cellStyle name="Currency 2 9 2 4 2" xfId="33410"/>
    <cellStyle name="Currency 2 9 2 4 2 2" xfId="33411"/>
    <cellStyle name="Currency 2 9 2 4 2 3" xfId="56640"/>
    <cellStyle name="Currency 2 9 2 4 3" xfId="33412"/>
    <cellStyle name="Currency 2 9 2 4 4" xfId="33413"/>
    <cellStyle name="Currency 2 9 2 5" xfId="33414"/>
    <cellStyle name="Currency 2 9 2 5 2" xfId="33415"/>
    <cellStyle name="Currency 2 9 2 5 2 2" xfId="33416"/>
    <cellStyle name="Currency 2 9 2 5 2 3" xfId="56641"/>
    <cellStyle name="Currency 2 9 2 5 3" xfId="33417"/>
    <cellStyle name="Currency 2 9 2 5 4" xfId="33418"/>
    <cellStyle name="Currency 2 9 2 6" xfId="33419"/>
    <cellStyle name="Currency 2 9 2 6 2" xfId="33420"/>
    <cellStyle name="Currency 2 9 2 6 3" xfId="56642"/>
    <cellStyle name="Currency 2 9 2 7" xfId="33421"/>
    <cellStyle name="Currency 2 9 2 8" xfId="33422"/>
    <cellStyle name="Currency 2 9 3" xfId="33423"/>
    <cellStyle name="Currency 2 9 3 2" xfId="33424"/>
    <cellStyle name="Currency 2 9 3 2 2" xfId="33425"/>
    <cellStyle name="Currency 2 9 3 2 2 2" xfId="33426"/>
    <cellStyle name="Currency 2 9 3 2 2 2 2" xfId="33427"/>
    <cellStyle name="Currency 2 9 3 2 2 2 3" xfId="56643"/>
    <cellStyle name="Currency 2 9 3 2 2 3" xfId="33428"/>
    <cellStyle name="Currency 2 9 3 2 2 4" xfId="33429"/>
    <cellStyle name="Currency 2 9 3 2 3" xfId="33430"/>
    <cellStyle name="Currency 2 9 3 2 3 2" xfId="33431"/>
    <cellStyle name="Currency 2 9 3 2 3 2 2" xfId="33432"/>
    <cellStyle name="Currency 2 9 3 2 3 2 3" xfId="56644"/>
    <cellStyle name="Currency 2 9 3 2 3 3" xfId="33433"/>
    <cellStyle name="Currency 2 9 3 2 3 4" xfId="33434"/>
    <cellStyle name="Currency 2 9 3 2 4" xfId="33435"/>
    <cellStyle name="Currency 2 9 3 2 4 2" xfId="33436"/>
    <cellStyle name="Currency 2 9 3 2 4 3" xfId="56645"/>
    <cellStyle name="Currency 2 9 3 2 5" xfId="33437"/>
    <cellStyle name="Currency 2 9 3 2 6" xfId="33438"/>
    <cellStyle name="Currency 2 9 3 3" xfId="33439"/>
    <cellStyle name="Currency 2 9 3 3 2" xfId="33440"/>
    <cellStyle name="Currency 2 9 3 3 2 2" xfId="33441"/>
    <cellStyle name="Currency 2 9 3 3 2 3" xfId="56646"/>
    <cellStyle name="Currency 2 9 3 3 3" xfId="33442"/>
    <cellStyle name="Currency 2 9 3 3 4" xfId="33443"/>
    <cellStyle name="Currency 2 9 3 4" xfId="33444"/>
    <cellStyle name="Currency 2 9 3 4 2" xfId="33445"/>
    <cellStyle name="Currency 2 9 3 4 2 2" xfId="33446"/>
    <cellStyle name="Currency 2 9 3 4 2 3" xfId="56647"/>
    <cellStyle name="Currency 2 9 3 4 3" xfId="33447"/>
    <cellStyle name="Currency 2 9 3 4 4" xfId="33448"/>
    <cellStyle name="Currency 2 9 3 5" xfId="33449"/>
    <cellStyle name="Currency 2 9 3 5 2" xfId="33450"/>
    <cellStyle name="Currency 2 9 3 5 3" xfId="56648"/>
    <cellStyle name="Currency 2 9 3 6" xfId="33451"/>
    <cellStyle name="Currency 2 9 3 7" xfId="33452"/>
    <cellStyle name="Currency 2 9 4" xfId="33453"/>
    <cellStyle name="Currency 2 9 4 2" xfId="33454"/>
    <cellStyle name="Currency 2 9 4 2 2" xfId="33455"/>
    <cellStyle name="Currency 2 9 4 2 2 2" xfId="33456"/>
    <cellStyle name="Currency 2 9 4 2 2 3" xfId="56649"/>
    <cellStyle name="Currency 2 9 4 2 3" xfId="33457"/>
    <cellStyle name="Currency 2 9 4 2 4" xfId="33458"/>
    <cellStyle name="Currency 2 9 4 3" xfId="33459"/>
    <cellStyle name="Currency 2 9 4 3 2" xfId="33460"/>
    <cellStyle name="Currency 2 9 4 3 2 2" xfId="33461"/>
    <cellStyle name="Currency 2 9 4 3 2 3" xfId="56650"/>
    <cellStyle name="Currency 2 9 4 3 3" xfId="33462"/>
    <cellStyle name="Currency 2 9 4 3 4" xfId="33463"/>
    <cellStyle name="Currency 2 9 4 4" xfId="33464"/>
    <cellStyle name="Currency 2 9 4 4 2" xfId="33465"/>
    <cellStyle name="Currency 2 9 4 4 3" xfId="56651"/>
    <cellStyle name="Currency 2 9 4 5" xfId="33466"/>
    <cellStyle name="Currency 2 9 4 6" xfId="33467"/>
    <cellStyle name="Currency 2 9 5" xfId="33468"/>
    <cellStyle name="Currency 2 9 5 2" xfId="33469"/>
    <cellStyle name="Currency 2 9 5 2 2" xfId="33470"/>
    <cellStyle name="Currency 2 9 5 2 2 2" xfId="33471"/>
    <cellStyle name="Currency 2 9 5 2 2 3" xfId="56652"/>
    <cellStyle name="Currency 2 9 5 2 3" xfId="33472"/>
    <cellStyle name="Currency 2 9 5 2 4" xfId="33473"/>
    <cellStyle name="Currency 2 9 5 3" xfId="33474"/>
    <cellStyle name="Currency 2 9 5 3 2" xfId="33475"/>
    <cellStyle name="Currency 2 9 5 3 3" xfId="56653"/>
    <cellStyle name="Currency 2 9 5 4" xfId="33476"/>
    <cellStyle name="Currency 2 9 5 5" xfId="33477"/>
    <cellStyle name="Currency 2 9 6" xfId="33478"/>
    <cellStyle name="Currency 2 9 6 2" xfId="33479"/>
    <cellStyle name="Currency 2 9 6 2 2" xfId="33480"/>
    <cellStyle name="Currency 2 9 6 2 3" xfId="56654"/>
    <cellStyle name="Currency 2 9 6 3" xfId="33481"/>
    <cellStyle name="Currency 2 9 6 4" xfId="33482"/>
    <cellStyle name="Currency 2 9 7" xfId="33483"/>
    <cellStyle name="Currency 2 9 7 2" xfId="33484"/>
    <cellStyle name="Currency 2 9 7 2 2" xfId="33485"/>
    <cellStyle name="Currency 2 9 7 2 3" xfId="56655"/>
    <cellStyle name="Currency 2 9 7 3" xfId="33486"/>
    <cellStyle name="Currency 2 9 7 4" xfId="33487"/>
    <cellStyle name="Currency 2 9 8" xfId="33488"/>
    <cellStyle name="Currency 2 9 8 2" xfId="33489"/>
    <cellStyle name="Currency 2 9 8 3" xfId="56656"/>
    <cellStyle name="Currency 2 9 9" xfId="33490"/>
    <cellStyle name="Currency 3" xfId="18"/>
    <cellStyle name="Currency 3 10" xfId="33491"/>
    <cellStyle name="Currency 3 10 2" xfId="33492"/>
    <cellStyle name="Currency 3 10 2 2" xfId="33493"/>
    <cellStyle name="Currency 3 10 2 2 2" xfId="33494"/>
    <cellStyle name="Currency 3 10 2 2 3" xfId="56657"/>
    <cellStyle name="Currency 3 10 2 3" xfId="33495"/>
    <cellStyle name="Currency 3 10 2 4" xfId="33496"/>
    <cellStyle name="Currency 3 10 3" xfId="33497"/>
    <cellStyle name="Currency 3 10 3 2" xfId="33498"/>
    <cellStyle name="Currency 3 10 3 2 2" xfId="33499"/>
    <cellStyle name="Currency 3 10 3 2 3" xfId="56658"/>
    <cellStyle name="Currency 3 10 3 3" xfId="33500"/>
    <cellStyle name="Currency 3 10 3 4" xfId="33501"/>
    <cellStyle name="Currency 3 10 4" xfId="33502"/>
    <cellStyle name="Currency 3 10 4 2" xfId="33503"/>
    <cellStyle name="Currency 3 10 4 3" xfId="56659"/>
    <cellStyle name="Currency 3 10 5" xfId="33504"/>
    <cellStyle name="Currency 3 10 6" xfId="33505"/>
    <cellStyle name="Currency 3 10 7" xfId="60917"/>
    <cellStyle name="Currency 3 11" xfId="33506"/>
    <cellStyle name="Currency 3 11 2" xfId="33507"/>
    <cellStyle name="Currency 3 11 2 2" xfId="33508"/>
    <cellStyle name="Currency 3 11 2 2 2" xfId="33509"/>
    <cellStyle name="Currency 3 11 2 2 3" xfId="56660"/>
    <cellStyle name="Currency 3 11 2 3" xfId="33510"/>
    <cellStyle name="Currency 3 11 2 4" xfId="33511"/>
    <cellStyle name="Currency 3 11 3" xfId="33512"/>
    <cellStyle name="Currency 3 11 3 2" xfId="33513"/>
    <cellStyle name="Currency 3 11 3 3" xfId="56661"/>
    <cellStyle name="Currency 3 11 4" xfId="33514"/>
    <cellStyle name="Currency 3 11 5" xfId="33515"/>
    <cellStyle name="Currency 3 12" xfId="33516"/>
    <cellStyle name="Currency 3 12 2" xfId="33517"/>
    <cellStyle name="Currency 3 12 2 2" xfId="33518"/>
    <cellStyle name="Currency 3 12 2 3" xfId="56662"/>
    <cellStyle name="Currency 3 12 3" xfId="33519"/>
    <cellStyle name="Currency 3 12 4" xfId="33520"/>
    <cellStyle name="Currency 3 13" xfId="33521"/>
    <cellStyle name="Currency 3 14" xfId="33522"/>
    <cellStyle name="Currency 3 14 2" xfId="33523"/>
    <cellStyle name="Currency 3 14 2 2" xfId="33524"/>
    <cellStyle name="Currency 3 14 2 3" xfId="56663"/>
    <cellStyle name="Currency 3 14 3" xfId="33525"/>
    <cellStyle name="Currency 3 14 4" xfId="33526"/>
    <cellStyle name="Currency 3 15" xfId="33527"/>
    <cellStyle name="Currency 3 15 2" xfId="33528"/>
    <cellStyle name="Currency 3 15 3" xfId="56664"/>
    <cellStyle name="Currency 3 16" xfId="33529"/>
    <cellStyle name="Currency 3 17" xfId="33530"/>
    <cellStyle name="Currency 3 2" xfId="33531"/>
    <cellStyle name="Currency 3 2 10" xfId="33532"/>
    <cellStyle name="Currency 3 2 10 2" xfId="33533"/>
    <cellStyle name="Currency 3 2 10 2 2" xfId="33534"/>
    <cellStyle name="Currency 3 2 10 2 2 2" xfId="33535"/>
    <cellStyle name="Currency 3 2 10 2 2 3" xfId="56665"/>
    <cellStyle name="Currency 3 2 10 2 3" xfId="33536"/>
    <cellStyle name="Currency 3 2 10 2 4" xfId="33537"/>
    <cellStyle name="Currency 3 2 10 3" xfId="33538"/>
    <cellStyle name="Currency 3 2 10 3 2" xfId="33539"/>
    <cellStyle name="Currency 3 2 10 3 3" xfId="56666"/>
    <cellStyle name="Currency 3 2 10 4" xfId="33540"/>
    <cellStyle name="Currency 3 2 10 5" xfId="33541"/>
    <cellStyle name="Currency 3 2 11" xfId="33542"/>
    <cellStyle name="Currency 3 2 11 2" xfId="33543"/>
    <cellStyle name="Currency 3 2 11 2 2" xfId="33544"/>
    <cellStyle name="Currency 3 2 11 2 3" xfId="56667"/>
    <cellStyle name="Currency 3 2 11 3" xfId="33545"/>
    <cellStyle name="Currency 3 2 11 4" xfId="33546"/>
    <cellStyle name="Currency 3 2 12" xfId="33547"/>
    <cellStyle name="Currency 3 2 12 2" xfId="33548"/>
    <cellStyle name="Currency 3 2 12 2 2" xfId="33549"/>
    <cellStyle name="Currency 3 2 12 2 3" xfId="56668"/>
    <cellStyle name="Currency 3 2 12 3" xfId="33550"/>
    <cellStyle name="Currency 3 2 12 4" xfId="33551"/>
    <cellStyle name="Currency 3 2 13" xfId="33552"/>
    <cellStyle name="Currency 3 2 13 2" xfId="33553"/>
    <cellStyle name="Currency 3 2 13 3" xfId="56669"/>
    <cellStyle name="Currency 3 2 14" xfId="33554"/>
    <cellStyle name="Currency 3 2 15" xfId="33555"/>
    <cellStyle name="Currency 3 2 2" xfId="33556"/>
    <cellStyle name="Currency 3 2 2 10" xfId="33557"/>
    <cellStyle name="Currency 3 2 2 11" xfId="33558"/>
    <cellStyle name="Currency 3 2 2 2" xfId="33559"/>
    <cellStyle name="Currency 3 2 2 2 10" xfId="33560"/>
    <cellStyle name="Currency 3 2 2 2 2" xfId="33561"/>
    <cellStyle name="Currency 3 2 2 2 2 2" xfId="33562"/>
    <cellStyle name="Currency 3 2 2 2 2 2 2" xfId="33563"/>
    <cellStyle name="Currency 3 2 2 2 2 2 2 2" xfId="33564"/>
    <cellStyle name="Currency 3 2 2 2 2 2 2 2 2" xfId="33565"/>
    <cellStyle name="Currency 3 2 2 2 2 2 2 2 2 2" xfId="33566"/>
    <cellStyle name="Currency 3 2 2 2 2 2 2 2 2 3" xfId="56670"/>
    <cellStyle name="Currency 3 2 2 2 2 2 2 2 3" xfId="33567"/>
    <cellStyle name="Currency 3 2 2 2 2 2 2 2 4" xfId="33568"/>
    <cellStyle name="Currency 3 2 2 2 2 2 2 3" xfId="33569"/>
    <cellStyle name="Currency 3 2 2 2 2 2 2 3 2" xfId="33570"/>
    <cellStyle name="Currency 3 2 2 2 2 2 2 3 2 2" xfId="33571"/>
    <cellStyle name="Currency 3 2 2 2 2 2 2 3 2 3" xfId="56671"/>
    <cellStyle name="Currency 3 2 2 2 2 2 2 3 3" xfId="33572"/>
    <cellStyle name="Currency 3 2 2 2 2 2 2 3 4" xfId="33573"/>
    <cellStyle name="Currency 3 2 2 2 2 2 2 4" xfId="33574"/>
    <cellStyle name="Currency 3 2 2 2 2 2 2 4 2" xfId="33575"/>
    <cellStyle name="Currency 3 2 2 2 2 2 2 4 3" xfId="56672"/>
    <cellStyle name="Currency 3 2 2 2 2 2 2 5" xfId="33576"/>
    <cellStyle name="Currency 3 2 2 2 2 2 2 6" xfId="33577"/>
    <cellStyle name="Currency 3 2 2 2 2 2 3" xfId="33578"/>
    <cellStyle name="Currency 3 2 2 2 2 2 3 2" xfId="33579"/>
    <cellStyle name="Currency 3 2 2 2 2 2 3 2 2" xfId="33580"/>
    <cellStyle name="Currency 3 2 2 2 2 2 3 2 3" xfId="56673"/>
    <cellStyle name="Currency 3 2 2 2 2 2 3 3" xfId="33581"/>
    <cellStyle name="Currency 3 2 2 2 2 2 3 4" xfId="33582"/>
    <cellStyle name="Currency 3 2 2 2 2 2 4" xfId="33583"/>
    <cellStyle name="Currency 3 2 2 2 2 2 4 2" xfId="33584"/>
    <cellStyle name="Currency 3 2 2 2 2 2 4 2 2" xfId="33585"/>
    <cellStyle name="Currency 3 2 2 2 2 2 4 2 3" xfId="56674"/>
    <cellStyle name="Currency 3 2 2 2 2 2 4 3" xfId="33586"/>
    <cellStyle name="Currency 3 2 2 2 2 2 4 4" xfId="33587"/>
    <cellStyle name="Currency 3 2 2 2 2 2 5" xfId="33588"/>
    <cellStyle name="Currency 3 2 2 2 2 2 5 2" xfId="33589"/>
    <cellStyle name="Currency 3 2 2 2 2 2 5 3" xfId="56675"/>
    <cellStyle name="Currency 3 2 2 2 2 2 6" xfId="33590"/>
    <cellStyle name="Currency 3 2 2 2 2 2 7" xfId="33591"/>
    <cellStyle name="Currency 3 2 2 2 2 3" xfId="33592"/>
    <cellStyle name="Currency 3 2 2 2 2 3 2" xfId="33593"/>
    <cellStyle name="Currency 3 2 2 2 2 3 2 2" xfId="33594"/>
    <cellStyle name="Currency 3 2 2 2 2 3 2 2 2" xfId="33595"/>
    <cellStyle name="Currency 3 2 2 2 2 3 2 2 3" xfId="56676"/>
    <cellStyle name="Currency 3 2 2 2 2 3 2 3" xfId="33596"/>
    <cellStyle name="Currency 3 2 2 2 2 3 2 4" xfId="33597"/>
    <cellStyle name="Currency 3 2 2 2 2 3 3" xfId="33598"/>
    <cellStyle name="Currency 3 2 2 2 2 3 3 2" xfId="33599"/>
    <cellStyle name="Currency 3 2 2 2 2 3 3 2 2" xfId="33600"/>
    <cellStyle name="Currency 3 2 2 2 2 3 3 2 3" xfId="56677"/>
    <cellStyle name="Currency 3 2 2 2 2 3 3 3" xfId="33601"/>
    <cellStyle name="Currency 3 2 2 2 2 3 3 4" xfId="33602"/>
    <cellStyle name="Currency 3 2 2 2 2 3 4" xfId="33603"/>
    <cellStyle name="Currency 3 2 2 2 2 3 4 2" xfId="33604"/>
    <cellStyle name="Currency 3 2 2 2 2 3 4 3" xfId="56678"/>
    <cellStyle name="Currency 3 2 2 2 2 3 5" xfId="33605"/>
    <cellStyle name="Currency 3 2 2 2 2 3 6" xfId="33606"/>
    <cellStyle name="Currency 3 2 2 2 2 4" xfId="33607"/>
    <cellStyle name="Currency 3 2 2 2 2 4 2" xfId="33608"/>
    <cellStyle name="Currency 3 2 2 2 2 4 2 2" xfId="33609"/>
    <cellStyle name="Currency 3 2 2 2 2 4 2 3" xfId="56679"/>
    <cellStyle name="Currency 3 2 2 2 2 4 3" xfId="33610"/>
    <cellStyle name="Currency 3 2 2 2 2 4 4" xfId="33611"/>
    <cellStyle name="Currency 3 2 2 2 2 5" xfId="33612"/>
    <cellStyle name="Currency 3 2 2 2 2 5 2" xfId="33613"/>
    <cellStyle name="Currency 3 2 2 2 2 5 2 2" xfId="33614"/>
    <cellStyle name="Currency 3 2 2 2 2 5 2 3" xfId="56680"/>
    <cellStyle name="Currency 3 2 2 2 2 5 3" xfId="33615"/>
    <cellStyle name="Currency 3 2 2 2 2 5 4" xfId="33616"/>
    <cellStyle name="Currency 3 2 2 2 2 6" xfId="33617"/>
    <cellStyle name="Currency 3 2 2 2 2 6 2" xfId="33618"/>
    <cellStyle name="Currency 3 2 2 2 2 6 3" xfId="56681"/>
    <cellStyle name="Currency 3 2 2 2 2 7" xfId="33619"/>
    <cellStyle name="Currency 3 2 2 2 2 8" xfId="33620"/>
    <cellStyle name="Currency 3 2 2 2 3" xfId="33621"/>
    <cellStyle name="Currency 3 2 2 2 3 2" xfId="33622"/>
    <cellStyle name="Currency 3 2 2 2 3 2 2" xfId="33623"/>
    <cellStyle name="Currency 3 2 2 2 3 2 2 2" xfId="33624"/>
    <cellStyle name="Currency 3 2 2 2 3 2 2 2 2" xfId="33625"/>
    <cellStyle name="Currency 3 2 2 2 3 2 2 2 3" xfId="56682"/>
    <cellStyle name="Currency 3 2 2 2 3 2 2 3" xfId="33626"/>
    <cellStyle name="Currency 3 2 2 2 3 2 2 4" xfId="33627"/>
    <cellStyle name="Currency 3 2 2 2 3 2 3" xfId="33628"/>
    <cellStyle name="Currency 3 2 2 2 3 2 3 2" xfId="33629"/>
    <cellStyle name="Currency 3 2 2 2 3 2 3 2 2" xfId="33630"/>
    <cellStyle name="Currency 3 2 2 2 3 2 3 2 3" xfId="56683"/>
    <cellStyle name="Currency 3 2 2 2 3 2 3 3" xfId="33631"/>
    <cellStyle name="Currency 3 2 2 2 3 2 3 4" xfId="33632"/>
    <cellStyle name="Currency 3 2 2 2 3 2 4" xfId="33633"/>
    <cellStyle name="Currency 3 2 2 2 3 2 4 2" xfId="33634"/>
    <cellStyle name="Currency 3 2 2 2 3 2 4 3" xfId="56684"/>
    <cellStyle name="Currency 3 2 2 2 3 2 5" xfId="33635"/>
    <cellStyle name="Currency 3 2 2 2 3 2 6" xfId="33636"/>
    <cellStyle name="Currency 3 2 2 2 3 3" xfId="33637"/>
    <cellStyle name="Currency 3 2 2 2 3 3 2" xfId="33638"/>
    <cellStyle name="Currency 3 2 2 2 3 3 2 2" xfId="33639"/>
    <cellStyle name="Currency 3 2 2 2 3 3 2 3" xfId="56685"/>
    <cellStyle name="Currency 3 2 2 2 3 3 3" xfId="33640"/>
    <cellStyle name="Currency 3 2 2 2 3 3 4" xfId="33641"/>
    <cellStyle name="Currency 3 2 2 2 3 4" xfId="33642"/>
    <cellStyle name="Currency 3 2 2 2 3 4 2" xfId="33643"/>
    <cellStyle name="Currency 3 2 2 2 3 4 2 2" xfId="33644"/>
    <cellStyle name="Currency 3 2 2 2 3 4 2 3" xfId="56686"/>
    <cellStyle name="Currency 3 2 2 2 3 4 3" xfId="33645"/>
    <cellStyle name="Currency 3 2 2 2 3 4 4" xfId="33646"/>
    <cellStyle name="Currency 3 2 2 2 3 5" xfId="33647"/>
    <cellStyle name="Currency 3 2 2 2 3 5 2" xfId="33648"/>
    <cellStyle name="Currency 3 2 2 2 3 5 3" xfId="56687"/>
    <cellStyle name="Currency 3 2 2 2 3 6" xfId="33649"/>
    <cellStyle name="Currency 3 2 2 2 3 7" xfId="33650"/>
    <cellStyle name="Currency 3 2 2 2 4" xfId="33651"/>
    <cellStyle name="Currency 3 2 2 2 4 2" xfId="33652"/>
    <cellStyle name="Currency 3 2 2 2 4 2 2" xfId="33653"/>
    <cellStyle name="Currency 3 2 2 2 4 2 2 2" xfId="33654"/>
    <cellStyle name="Currency 3 2 2 2 4 2 2 3" xfId="56688"/>
    <cellStyle name="Currency 3 2 2 2 4 2 3" xfId="33655"/>
    <cellStyle name="Currency 3 2 2 2 4 2 4" xfId="33656"/>
    <cellStyle name="Currency 3 2 2 2 4 3" xfId="33657"/>
    <cellStyle name="Currency 3 2 2 2 4 3 2" xfId="33658"/>
    <cellStyle name="Currency 3 2 2 2 4 3 2 2" xfId="33659"/>
    <cellStyle name="Currency 3 2 2 2 4 3 2 3" xfId="56689"/>
    <cellStyle name="Currency 3 2 2 2 4 3 3" xfId="33660"/>
    <cellStyle name="Currency 3 2 2 2 4 3 4" xfId="33661"/>
    <cellStyle name="Currency 3 2 2 2 4 4" xfId="33662"/>
    <cellStyle name="Currency 3 2 2 2 4 4 2" xfId="33663"/>
    <cellStyle name="Currency 3 2 2 2 4 4 3" xfId="56690"/>
    <cellStyle name="Currency 3 2 2 2 4 5" xfId="33664"/>
    <cellStyle name="Currency 3 2 2 2 4 6" xfId="33665"/>
    <cellStyle name="Currency 3 2 2 2 5" xfId="33666"/>
    <cellStyle name="Currency 3 2 2 2 5 2" xfId="33667"/>
    <cellStyle name="Currency 3 2 2 2 5 2 2" xfId="33668"/>
    <cellStyle name="Currency 3 2 2 2 5 2 2 2" xfId="33669"/>
    <cellStyle name="Currency 3 2 2 2 5 2 2 3" xfId="56691"/>
    <cellStyle name="Currency 3 2 2 2 5 2 3" xfId="33670"/>
    <cellStyle name="Currency 3 2 2 2 5 2 4" xfId="33671"/>
    <cellStyle name="Currency 3 2 2 2 5 3" xfId="33672"/>
    <cellStyle name="Currency 3 2 2 2 5 3 2" xfId="33673"/>
    <cellStyle name="Currency 3 2 2 2 5 3 3" xfId="56692"/>
    <cellStyle name="Currency 3 2 2 2 5 4" xfId="33674"/>
    <cellStyle name="Currency 3 2 2 2 5 5" xfId="33675"/>
    <cellStyle name="Currency 3 2 2 2 6" xfId="33676"/>
    <cellStyle name="Currency 3 2 2 2 6 2" xfId="33677"/>
    <cellStyle name="Currency 3 2 2 2 6 2 2" xfId="33678"/>
    <cellStyle name="Currency 3 2 2 2 6 2 3" xfId="56693"/>
    <cellStyle name="Currency 3 2 2 2 6 3" xfId="33679"/>
    <cellStyle name="Currency 3 2 2 2 6 4" xfId="33680"/>
    <cellStyle name="Currency 3 2 2 2 7" xfId="33681"/>
    <cellStyle name="Currency 3 2 2 2 7 2" xfId="33682"/>
    <cellStyle name="Currency 3 2 2 2 7 2 2" xfId="33683"/>
    <cellStyle name="Currency 3 2 2 2 7 2 3" xfId="56694"/>
    <cellStyle name="Currency 3 2 2 2 7 3" xfId="33684"/>
    <cellStyle name="Currency 3 2 2 2 7 4" xfId="33685"/>
    <cellStyle name="Currency 3 2 2 2 8" xfId="33686"/>
    <cellStyle name="Currency 3 2 2 2 8 2" xfId="33687"/>
    <cellStyle name="Currency 3 2 2 2 8 3" xfId="56695"/>
    <cellStyle name="Currency 3 2 2 2 9" xfId="33688"/>
    <cellStyle name="Currency 3 2 2 3" xfId="33689"/>
    <cellStyle name="Currency 3 2 2 3 2" xfId="33690"/>
    <cellStyle name="Currency 3 2 2 3 2 2" xfId="33691"/>
    <cellStyle name="Currency 3 2 2 3 2 2 2" xfId="33692"/>
    <cellStyle name="Currency 3 2 2 3 2 2 2 2" xfId="33693"/>
    <cellStyle name="Currency 3 2 2 3 2 2 2 2 2" xfId="33694"/>
    <cellStyle name="Currency 3 2 2 3 2 2 2 2 3" xfId="56696"/>
    <cellStyle name="Currency 3 2 2 3 2 2 2 3" xfId="33695"/>
    <cellStyle name="Currency 3 2 2 3 2 2 2 4" xfId="33696"/>
    <cellStyle name="Currency 3 2 2 3 2 2 3" xfId="33697"/>
    <cellStyle name="Currency 3 2 2 3 2 2 3 2" xfId="33698"/>
    <cellStyle name="Currency 3 2 2 3 2 2 3 2 2" xfId="33699"/>
    <cellStyle name="Currency 3 2 2 3 2 2 3 2 3" xfId="56697"/>
    <cellStyle name="Currency 3 2 2 3 2 2 3 3" xfId="33700"/>
    <cellStyle name="Currency 3 2 2 3 2 2 3 4" xfId="33701"/>
    <cellStyle name="Currency 3 2 2 3 2 2 4" xfId="33702"/>
    <cellStyle name="Currency 3 2 2 3 2 2 4 2" xfId="33703"/>
    <cellStyle name="Currency 3 2 2 3 2 2 4 3" xfId="56698"/>
    <cellStyle name="Currency 3 2 2 3 2 2 5" xfId="33704"/>
    <cellStyle name="Currency 3 2 2 3 2 2 6" xfId="33705"/>
    <cellStyle name="Currency 3 2 2 3 2 3" xfId="33706"/>
    <cellStyle name="Currency 3 2 2 3 2 3 2" xfId="33707"/>
    <cellStyle name="Currency 3 2 2 3 2 3 2 2" xfId="33708"/>
    <cellStyle name="Currency 3 2 2 3 2 3 2 3" xfId="56699"/>
    <cellStyle name="Currency 3 2 2 3 2 3 3" xfId="33709"/>
    <cellStyle name="Currency 3 2 2 3 2 3 4" xfId="33710"/>
    <cellStyle name="Currency 3 2 2 3 2 4" xfId="33711"/>
    <cellStyle name="Currency 3 2 2 3 2 4 2" xfId="33712"/>
    <cellStyle name="Currency 3 2 2 3 2 4 2 2" xfId="33713"/>
    <cellStyle name="Currency 3 2 2 3 2 4 2 3" xfId="56700"/>
    <cellStyle name="Currency 3 2 2 3 2 4 3" xfId="33714"/>
    <cellStyle name="Currency 3 2 2 3 2 4 4" xfId="33715"/>
    <cellStyle name="Currency 3 2 2 3 2 5" xfId="33716"/>
    <cellStyle name="Currency 3 2 2 3 2 5 2" xfId="33717"/>
    <cellStyle name="Currency 3 2 2 3 2 5 3" xfId="56701"/>
    <cellStyle name="Currency 3 2 2 3 2 6" xfId="33718"/>
    <cellStyle name="Currency 3 2 2 3 2 7" xfId="33719"/>
    <cellStyle name="Currency 3 2 2 3 3" xfId="33720"/>
    <cellStyle name="Currency 3 2 2 3 3 2" xfId="33721"/>
    <cellStyle name="Currency 3 2 2 3 3 2 2" xfId="33722"/>
    <cellStyle name="Currency 3 2 2 3 3 2 2 2" xfId="33723"/>
    <cellStyle name="Currency 3 2 2 3 3 2 2 3" xfId="56702"/>
    <cellStyle name="Currency 3 2 2 3 3 2 3" xfId="33724"/>
    <cellStyle name="Currency 3 2 2 3 3 2 4" xfId="33725"/>
    <cellStyle name="Currency 3 2 2 3 3 3" xfId="33726"/>
    <cellStyle name="Currency 3 2 2 3 3 3 2" xfId="33727"/>
    <cellStyle name="Currency 3 2 2 3 3 3 2 2" xfId="33728"/>
    <cellStyle name="Currency 3 2 2 3 3 3 2 3" xfId="56703"/>
    <cellStyle name="Currency 3 2 2 3 3 3 3" xfId="33729"/>
    <cellStyle name="Currency 3 2 2 3 3 3 4" xfId="33730"/>
    <cellStyle name="Currency 3 2 2 3 3 4" xfId="33731"/>
    <cellStyle name="Currency 3 2 2 3 3 4 2" xfId="33732"/>
    <cellStyle name="Currency 3 2 2 3 3 4 3" xfId="56704"/>
    <cellStyle name="Currency 3 2 2 3 3 5" xfId="33733"/>
    <cellStyle name="Currency 3 2 2 3 3 6" xfId="33734"/>
    <cellStyle name="Currency 3 2 2 3 4" xfId="33735"/>
    <cellStyle name="Currency 3 2 2 3 4 2" xfId="33736"/>
    <cellStyle name="Currency 3 2 2 3 4 2 2" xfId="33737"/>
    <cellStyle name="Currency 3 2 2 3 4 2 2 2" xfId="33738"/>
    <cellStyle name="Currency 3 2 2 3 4 2 2 3" xfId="56705"/>
    <cellStyle name="Currency 3 2 2 3 4 2 3" xfId="33739"/>
    <cellStyle name="Currency 3 2 2 3 4 2 4" xfId="33740"/>
    <cellStyle name="Currency 3 2 2 3 4 3" xfId="33741"/>
    <cellStyle name="Currency 3 2 2 3 4 3 2" xfId="33742"/>
    <cellStyle name="Currency 3 2 2 3 4 3 3" xfId="56706"/>
    <cellStyle name="Currency 3 2 2 3 4 4" xfId="33743"/>
    <cellStyle name="Currency 3 2 2 3 4 5" xfId="33744"/>
    <cellStyle name="Currency 3 2 2 3 5" xfId="33745"/>
    <cellStyle name="Currency 3 2 2 3 5 2" xfId="33746"/>
    <cellStyle name="Currency 3 2 2 3 5 2 2" xfId="33747"/>
    <cellStyle name="Currency 3 2 2 3 5 2 3" xfId="56707"/>
    <cellStyle name="Currency 3 2 2 3 5 3" xfId="33748"/>
    <cellStyle name="Currency 3 2 2 3 5 4" xfId="33749"/>
    <cellStyle name="Currency 3 2 2 3 6" xfId="33750"/>
    <cellStyle name="Currency 3 2 2 3 6 2" xfId="33751"/>
    <cellStyle name="Currency 3 2 2 3 6 2 2" xfId="33752"/>
    <cellStyle name="Currency 3 2 2 3 6 2 3" xfId="56708"/>
    <cellStyle name="Currency 3 2 2 3 6 3" xfId="33753"/>
    <cellStyle name="Currency 3 2 2 3 6 4" xfId="33754"/>
    <cellStyle name="Currency 3 2 2 3 7" xfId="33755"/>
    <cellStyle name="Currency 3 2 2 3 7 2" xfId="33756"/>
    <cellStyle name="Currency 3 2 2 3 7 3" xfId="56709"/>
    <cellStyle name="Currency 3 2 2 3 8" xfId="33757"/>
    <cellStyle name="Currency 3 2 2 3 9" xfId="33758"/>
    <cellStyle name="Currency 3 2 2 4" xfId="33759"/>
    <cellStyle name="Currency 3 2 2 4 2" xfId="33760"/>
    <cellStyle name="Currency 3 2 2 4 2 2" xfId="33761"/>
    <cellStyle name="Currency 3 2 2 4 2 2 2" xfId="33762"/>
    <cellStyle name="Currency 3 2 2 4 2 2 2 2" xfId="33763"/>
    <cellStyle name="Currency 3 2 2 4 2 2 2 3" xfId="56710"/>
    <cellStyle name="Currency 3 2 2 4 2 2 3" xfId="33764"/>
    <cellStyle name="Currency 3 2 2 4 2 2 4" xfId="33765"/>
    <cellStyle name="Currency 3 2 2 4 2 3" xfId="33766"/>
    <cellStyle name="Currency 3 2 2 4 2 3 2" xfId="33767"/>
    <cellStyle name="Currency 3 2 2 4 2 3 2 2" xfId="33768"/>
    <cellStyle name="Currency 3 2 2 4 2 3 2 3" xfId="56711"/>
    <cellStyle name="Currency 3 2 2 4 2 3 3" xfId="33769"/>
    <cellStyle name="Currency 3 2 2 4 2 3 4" xfId="33770"/>
    <cellStyle name="Currency 3 2 2 4 2 4" xfId="33771"/>
    <cellStyle name="Currency 3 2 2 4 2 4 2" xfId="33772"/>
    <cellStyle name="Currency 3 2 2 4 2 4 3" xfId="56712"/>
    <cellStyle name="Currency 3 2 2 4 2 5" xfId="33773"/>
    <cellStyle name="Currency 3 2 2 4 2 6" xfId="33774"/>
    <cellStyle name="Currency 3 2 2 4 3" xfId="33775"/>
    <cellStyle name="Currency 3 2 2 4 3 2" xfId="33776"/>
    <cellStyle name="Currency 3 2 2 4 3 2 2" xfId="33777"/>
    <cellStyle name="Currency 3 2 2 4 3 2 3" xfId="56713"/>
    <cellStyle name="Currency 3 2 2 4 3 3" xfId="33778"/>
    <cellStyle name="Currency 3 2 2 4 3 4" xfId="33779"/>
    <cellStyle name="Currency 3 2 2 4 4" xfId="33780"/>
    <cellStyle name="Currency 3 2 2 4 4 2" xfId="33781"/>
    <cellStyle name="Currency 3 2 2 4 4 2 2" xfId="33782"/>
    <cellStyle name="Currency 3 2 2 4 4 2 3" xfId="56714"/>
    <cellStyle name="Currency 3 2 2 4 4 3" xfId="33783"/>
    <cellStyle name="Currency 3 2 2 4 4 4" xfId="33784"/>
    <cellStyle name="Currency 3 2 2 4 5" xfId="33785"/>
    <cellStyle name="Currency 3 2 2 4 5 2" xfId="33786"/>
    <cellStyle name="Currency 3 2 2 4 5 3" xfId="56715"/>
    <cellStyle name="Currency 3 2 2 4 6" xfId="33787"/>
    <cellStyle name="Currency 3 2 2 4 7" xfId="33788"/>
    <cellStyle name="Currency 3 2 2 5" xfId="33789"/>
    <cellStyle name="Currency 3 2 2 5 2" xfId="33790"/>
    <cellStyle name="Currency 3 2 2 5 2 2" xfId="33791"/>
    <cellStyle name="Currency 3 2 2 5 2 2 2" xfId="33792"/>
    <cellStyle name="Currency 3 2 2 5 2 2 3" xfId="56716"/>
    <cellStyle name="Currency 3 2 2 5 2 3" xfId="33793"/>
    <cellStyle name="Currency 3 2 2 5 2 4" xfId="33794"/>
    <cellStyle name="Currency 3 2 2 5 3" xfId="33795"/>
    <cellStyle name="Currency 3 2 2 5 3 2" xfId="33796"/>
    <cellStyle name="Currency 3 2 2 5 3 2 2" xfId="33797"/>
    <cellStyle name="Currency 3 2 2 5 3 2 3" xfId="56717"/>
    <cellStyle name="Currency 3 2 2 5 3 3" xfId="33798"/>
    <cellStyle name="Currency 3 2 2 5 3 4" xfId="33799"/>
    <cellStyle name="Currency 3 2 2 5 4" xfId="33800"/>
    <cellStyle name="Currency 3 2 2 5 4 2" xfId="33801"/>
    <cellStyle name="Currency 3 2 2 5 4 3" xfId="56718"/>
    <cellStyle name="Currency 3 2 2 5 5" xfId="33802"/>
    <cellStyle name="Currency 3 2 2 5 6" xfId="33803"/>
    <cellStyle name="Currency 3 2 2 6" xfId="33804"/>
    <cellStyle name="Currency 3 2 2 6 2" xfId="33805"/>
    <cellStyle name="Currency 3 2 2 6 2 2" xfId="33806"/>
    <cellStyle name="Currency 3 2 2 6 2 2 2" xfId="33807"/>
    <cellStyle name="Currency 3 2 2 6 2 2 3" xfId="56719"/>
    <cellStyle name="Currency 3 2 2 6 2 3" xfId="33808"/>
    <cellStyle name="Currency 3 2 2 6 2 4" xfId="33809"/>
    <cellStyle name="Currency 3 2 2 6 3" xfId="33810"/>
    <cellStyle name="Currency 3 2 2 6 3 2" xfId="33811"/>
    <cellStyle name="Currency 3 2 2 6 3 3" xfId="56720"/>
    <cellStyle name="Currency 3 2 2 6 4" xfId="33812"/>
    <cellStyle name="Currency 3 2 2 6 5" xfId="33813"/>
    <cellStyle name="Currency 3 2 2 7" xfId="33814"/>
    <cellStyle name="Currency 3 2 2 7 2" xfId="33815"/>
    <cellStyle name="Currency 3 2 2 7 2 2" xfId="33816"/>
    <cellStyle name="Currency 3 2 2 7 2 3" xfId="56721"/>
    <cellStyle name="Currency 3 2 2 7 3" xfId="33817"/>
    <cellStyle name="Currency 3 2 2 7 4" xfId="33818"/>
    <cellStyle name="Currency 3 2 2 8" xfId="33819"/>
    <cellStyle name="Currency 3 2 2 8 2" xfId="33820"/>
    <cellStyle name="Currency 3 2 2 8 2 2" xfId="33821"/>
    <cellStyle name="Currency 3 2 2 8 2 3" xfId="56722"/>
    <cellStyle name="Currency 3 2 2 8 3" xfId="33822"/>
    <cellStyle name="Currency 3 2 2 8 4" xfId="33823"/>
    <cellStyle name="Currency 3 2 2 9" xfId="33824"/>
    <cellStyle name="Currency 3 2 2 9 2" xfId="33825"/>
    <cellStyle name="Currency 3 2 2 9 3" xfId="56723"/>
    <cellStyle name="Currency 3 2 3" xfId="33826"/>
    <cellStyle name="Currency 3 2 3 10" xfId="33827"/>
    <cellStyle name="Currency 3 2 3 11" xfId="33828"/>
    <cellStyle name="Currency 3 2 3 2" xfId="33829"/>
    <cellStyle name="Currency 3 2 3 2 10" xfId="33830"/>
    <cellStyle name="Currency 3 2 3 2 2" xfId="33831"/>
    <cellStyle name="Currency 3 2 3 2 2 2" xfId="33832"/>
    <cellStyle name="Currency 3 2 3 2 2 2 2" xfId="33833"/>
    <cellStyle name="Currency 3 2 3 2 2 2 2 2" xfId="33834"/>
    <cellStyle name="Currency 3 2 3 2 2 2 2 2 2" xfId="33835"/>
    <cellStyle name="Currency 3 2 3 2 2 2 2 2 2 2" xfId="33836"/>
    <cellStyle name="Currency 3 2 3 2 2 2 2 2 2 3" xfId="56724"/>
    <cellStyle name="Currency 3 2 3 2 2 2 2 2 3" xfId="33837"/>
    <cellStyle name="Currency 3 2 3 2 2 2 2 2 4" xfId="33838"/>
    <cellStyle name="Currency 3 2 3 2 2 2 2 3" xfId="33839"/>
    <cellStyle name="Currency 3 2 3 2 2 2 2 3 2" xfId="33840"/>
    <cellStyle name="Currency 3 2 3 2 2 2 2 3 2 2" xfId="33841"/>
    <cellStyle name="Currency 3 2 3 2 2 2 2 3 2 3" xfId="56725"/>
    <cellStyle name="Currency 3 2 3 2 2 2 2 3 3" xfId="33842"/>
    <cellStyle name="Currency 3 2 3 2 2 2 2 3 4" xfId="33843"/>
    <cellStyle name="Currency 3 2 3 2 2 2 2 4" xfId="33844"/>
    <cellStyle name="Currency 3 2 3 2 2 2 2 4 2" xfId="33845"/>
    <cellStyle name="Currency 3 2 3 2 2 2 2 4 3" xfId="56726"/>
    <cellStyle name="Currency 3 2 3 2 2 2 2 5" xfId="33846"/>
    <cellStyle name="Currency 3 2 3 2 2 2 2 6" xfId="33847"/>
    <cellStyle name="Currency 3 2 3 2 2 2 3" xfId="33848"/>
    <cellStyle name="Currency 3 2 3 2 2 2 3 2" xfId="33849"/>
    <cellStyle name="Currency 3 2 3 2 2 2 3 2 2" xfId="33850"/>
    <cellStyle name="Currency 3 2 3 2 2 2 3 2 3" xfId="56727"/>
    <cellStyle name="Currency 3 2 3 2 2 2 3 3" xfId="33851"/>
    <cellStyle name="Currency 3 2 3 2 2 2 3 4" xfId="33852"/>
    <cellStyle name="Currency 3 2 3 2 2 2 4" xfId="33853"/>
    <cellStyle name="Currency 3 2 3 2 2 2 4 2" xfId="33854"/>
    <cellStyle name="Currency 3 2 3 2 2 2 4 2 2" xfId="33855"/>
    <cellStyle name="Currency 3 2 3 2 2 2 4 2 3" xfId="56728"/>
    <cellStyle name="Currency 3 2 3 2 2 2 4 3" xfId="33856"/>
    <cellStyle name="Currency 3 2 3 2 2 2 4 4" xfId="33857"/>
    <cellStyle name="Currency 3 2 3 2 2 2 5" xfId="33858"/>
    <cellStyle name="Currency 3 2 3 2 2 2 5 2" xfId="33859"/>
    <cellStyle name="Currency 3 2 3 2 2 2 5 3" xfId="56729"/>
    <cellStyle name="Currency 3 2 3 2 2 2 6" xfId="33860"/>
    <cellStyle name="Currency 3 2 3 2 2 2 7" xfId="33861"/>
    <cellStyle name="Currency 3 2 3 2 2 3" xfId="33862"/>
    <cellStyle name="Currency 3 2 3 2 2 3 2" xfId="33863"/>
    <cellStyle name="Currency 3 2 3 2 2 3 2 2" xfId="33864"/>
    <cellStyle name="Currency 3 2 3 2 2 3 2 2 2" xfId="33865"/>
    <cellStyle name="Currency 3 2 3 2 2 3 2 2 3" xfId="56730"/>
    <cellStyle name="Currency 3 2 3 2 2 3 2 3" xfId="33866"/>
    <cellStyle name="Currency 3 2 3 2 2 3 2 4" xfId="33867"/>
    <cellStyle name="Currency 3 2 3 2 2 3 3" xfId="33868"/>
    <cellStyle name="Currency 3 2 3 2 2 3 3 2" xfId="33869"/>
    <cellStyle name="Currency 3 2 3 2 2 3 3 2 2" xfId="33870"/>
    <cellStyle name="Currency 3 2 3 2 2 3 3 2 3" xfId="56731"/>
    <cellStyle name="Currency 3 2 3 2 2 3 3 3" xfId="33871"/>
    <cellStyle name="Currency 3 2 3 2 2 3 3 4" xfId="33872"/>
    <cellStyle name="Currency 3 2 3 2 2 3 4" xfId="33873"/>
    <cellStyle name="Currency 3 2 3 2 2 3 4 2" xfId="33874"/>
    <cellStyle name="Currency 3 2 3 2 2 3 4 3" xfId="56732"/>
    <cellStyle name="Currency 3 2 3 2 2 3 5" xfId="33875"/>
    <cellStyle name="Currency 3 2 3 2 2 3 6" xfId="33876"/>
    <cellStyle name="Currency 3 2 3 2 2 4" xfId="33877"/>
    <cellStyle name="Currency 3 2 3 2 2 4 2" xfId="33878"/>
    <cellStyle name="Currency 3 2 3 2 2 4 2 2" xfId="33879"/>
    <cellStyle name="Currency 3 2 3 2 2 4 2 3" xfId="56733"/>
    <cellStyle name="Currency 3 2 3 2 2 4 3" xfId="33880"/>
    <cellStyle name="Currency 3 2 3 2 2 4 4" xfId="33881"/>
    <cellStyle name="Currency 3 2 3 2 2 5" xfId="33882"/>
    <cellStyle name="Currency 3 2 3 2 2 5 2" xfId="33883"/>
    <cellStyle name="Currency 3 2 3 2 2 5 2 2" xfId="33884"/>
    <cellStyle name="Currency 3 2 3 2 2 5 2 3" xfId="56734"/>
    <cellStyle name="Currency 3 2 3 2 2 5 3" xfId="33885"/>
    <cellStyle name="Currency 3 2 3 2 2 5 4" xfId="33886"/>
    <cellStyle name="Currency 3 2 3 2 2 6" xfId="33887"/>
    <cellStyle name="Currency 3 2 3 2 2 6 2" xfId="33888"/>
    <cellStyle name="Currency 3 2 3 2 2 6 3" xfId="56735"/>
    <cellStyle name="Currency 3 2 3 2 2 7" xfId="33889"/>
    <cellStyle name="Currency 3 2 3 2 2 8" xfId="33890"/>
    <cellStyle name="Currency 3 2 3 2 3" xfId="33891"/>
    <cellStyle name="Currency 3 2 3 2 3 2" xfId="33892"/>
    <cellStyle name="Currency 3 2 3 2 3 2 2" xfId="33893"/>
    <cellStyle name="Currency 3 2 3 2 3 2 2 2" xfId="33894"/>
    <cellStyle name="Currency 3 2 3 2 3 2 2 2 2" xfId="33895"/>
    <cellStyle name="Currency 3 2 3 2 3 2 2 2 3" xfId="56736"/>
    <cellStyle name="Currency 3 2 3 2 3 2 2 3" xfId="33896"/>
    <cellStyle name="Currency 3 2 3 2 3 2 2 4" xfId="33897"/>
    <cellStyle name="Currency 3 2 3 2 3 2 3" xfId="33898"/>
    <cellStyle name="Currency 3 2 3 2 3 2 3 2" xfId="33899"/>
    <cellStyle name="Currency 3 2 3 2 3 2 3 2 2" xfId="33900"/>
    <cellStyle name="Currency 3 2 3 2 3 2 3 2 3" xfId="56737"/>
    <cellStyle name="Currency 3 2 3 2 3 2 3 3" xfId="33901"/>
    <cellStyle name="Currency 3 2 3 2 3 2 3 4" xfId="33902"/>
    <cellStyle name="Currency 3 2 3 2 3 2 4" xfId="33903"/>
    <cellStyle name="Currency 3 2 3 2 3 2 4 2" xfId="33904"/>
    <cellStyle name="Currency 3 2 3 2 3 2 4 3" xfId="56738"/>
    <cellStyle name="Currency 3 2 3 2 3 2 5" xfId="33905"/>
    <cellStyle name="Currency 3 2 3 2 3 2 6" xfId="33906"/>
    <cellStyle name="Currency 3 2 3 2 3 3" xfId="33907"/>
    <cellStyle name="Currency 3 2 3 2 3 3 2" xfId="33908"/>
    <cellStyle name="Currency 3 2 3 2 3 3 2 2" xfId="33909"/>
    <cellStyle name="Currency 3 2 3 2 3 3 2 3" xfId="56739"/>
    <cellStyle name="Currency 3 2 3 2 3 3 3" xfId="33910"/>
    <cellStyle name="Currency 3 2 3 2 3 3 4" xfId="33911"/>
    <cellStyle name="Currency 3 2 3 2 3 4" xfId="33912"/>
    <cellStyle name="Currency 3 2 3 2 3 4 2" xfId="33913"/>
    <cellStyle name="Currency 3 2 3 2 3 4 2 2" xfId="33914"/>
    <cellStyle name="Currency 3 2 3 2 3 4 2 3" xfId="56740"/>
    <cellStyle name="Currency 3 2 3 2 3 4 3" xfId="33915"/>
    <cellStyle name="Currency 3 2 3 2 3 4 4" xfId="33916"/>
    <cellStyle name="Currency 3 2 3 2 3 5" xfId="33917"/>
    <cellStyle name="Currency 3 2 3 2 3 5 2" xfId="33918"/>
    <cellStyle name="Currency 3 2 3 2 3 5 3" xfId="56741"/>
    <cellStyle name="Currency 3 2 3 2 3 6" xfId="33919"/>
    <cellStyle name="Currency 3 2 3 2 3 7" xfId="33920"/>
    <cellStyle name="Currency 3 2 3 2 4" xfId="33921"/>
    <cellStyle name="Currency 3 2 3 2 4 2" xfId="33922"/>
    <cellStyle name="Currency 3 2 3 2 4 2 2" xfId="33923"/>
    <cellStyle name="Currency 3 2 3 2 4 2 2 2" xfId="33924"/>
    <cellStyle name="Currency 3 2 3 2 4 2 2 3" xfId="56742"/>
    <cellStyle name="Currency 3 2 3 2 4 2 3" xfId="33925"/>
    <cellStyle name="Currency 3 2 3 2 4 2 4" xfId="33926"/>
    <cellStyle name="Currency 3 2 3 2 4 3" xfId="33927"/>
    <cellStyle name="Currency 3 2 3 2 4 3 2" xfId="33928"/>
    <cellStyle name="Currency 3 2 3 2 4 3 2 2" xfId="33929"/>
    <cellStyle name="Currency 3 2 3 2 4 3 2 3" xfId="56743"/>
    <cellStyle name="Currency 3 2 3 2 4 3 3" xfId="33930"/>
    <cellStyle name="Currency 3 2 3 2 4 3 4" xfId="33931"/>
    <cellStyle name="Currency 3 2 3 2 4 4" xfId="33932"/>
    <cellStyle name="Currency 3 2 3 2 4 4 2" xfId="33933"/>
    <cellStyle name="Currency 3 2 3 2 4 4 3" xfId="56744"/>
    <cellStyle name="Currency 3 2 3 2 4 5" xfId="33934"/>
    <cellStyle name="Currency 3 2 3 2 4 6" xfId="33935"/>
    <cellStyle name="Currency 3 2 3 2 5" xfId="33936"/>
    <cellStyle name="Currency 3 2 3 2 5 2" xfId="33937"/>
    <cellStyle name="Currency 3 2 3 2 5 2 2" xfId="33938"/>
    <cellStyle name="Currency 3 2 3 2 5 2 2 2" xfId="33939"/>
    <cellStyle name="Currency 3 2 3 2 5 2 2 3" xfId="56745"/>
    <cellStyle name="Currency 3 2 3 2 5 2 3" xfId="33940"/>
    <cellStyle name="Currency 3 2 3 2 5 2 4" xfId="33941"/>
    <cellStyle name="Currency 3 2 3 2 5 3" xfId="33942"/>
    <cellStyle name="Currency 3 2 3 2 5 3 2" xfId="33943"/>
    <cellStyle name="Currency 3 2 3 2 5 3 3" xfId="56746"/>
    <cellStyle name="Currency 3 2 3 2 5 4" xfId="33944"/>
    <cellStyle name="Currency 3 2 3 2 5 5" xfId="33945"/>
    <cellStyle name="Currency 3 2 3 2 6" xfId="33946"/>
    <cellStyle name="Currency 3 2 3 2 6 2" xfId="33947"/>
    <cellStyle name="Currency 3 2 3 2 6 2 2" xfId="33948"/>
    <cellStyle name="Currency 3 2 3 2 6 2 3" xfId="56747"/>
    <cellStyle name="Currency 3 2 3 2 6 3" xfId="33949"/>
    <cellStyle name="Currency 3 2 3 2 6 4" xfId="33950"/>
    <cellStyle name="Currency 3 2 3 2 7" xfId="33951"/>
    <cellStyle name="Currency 3 2 3 2 7 2" xfId="33952"/>
    <cellStyle name="Currency 3 2 3 2 7 2 2" xfId="33953"/>
    <cellStyle name="Currency 3 2 3 2 7 2 3" xfId="56748"/>
    <cellStyle name="Currency 3 2 3 2 7 3" xfId="33954"/>
    <cellStyle name="Currency 3 2 3 2 7 4" xfId="33955"/>
    <cellStyle name="Currency 3 2 3 2 8" xfId="33956"/>
    <cellStyle name="Currency 3 2 3 2 8 2" xfId="33957"/>
    <cellStyle name="Currency 3 2 3 2 8 3" xfId="56749"/>
    <cellStyle name="Currency 3 2 3 2 9" xfId="33958"/>
    <cellStyle name="Currency 3 2 3 3" xfId="33959"/>
    <cellStyle name="Currency 3 2 3 3 2" xfId="33960"/>
    <cellStyle name="Currency 3 2 3 3 2 2" xfId="33961"/>
    <cellStyle name="Currency 3 2 3 3 2 2 2" xfId="33962"/>
    <cellStyle name="Currency 3 2 3 3 2 2 2 2" xfId="33963"/>
    <cellStyle name="Currency 3 2 3 3 2 2 2 2 2" xfId="33964"/>
    <cellStyle name="Currency 3 2 3 3 2 2 2 2 3" xfId="56750"/>
    <cellStyle name="Currency 3 2 3 3 2 2 2 3" xfId="33965"/>
    <cellStyle name="Currency 3 2 3 3 2 2 2 4" xfId="33966"/>
    <cellStyle name="Currency 3 2 3 3 2 2 3" xfId="33967"/>
    <cellStyle name="Currency 3 2 3 3 2 2 3 2" xfId="33968"/>
    <cellStyle name="Currency 3 2 3 3 2 2 3 2 2" xfId="33969"/>
    <cellStyle name="Currency 3 2 3 3 2 2 3 2 3" xfId="56751"/>
    <cellStyle name="Currency 3 2 3 3 2 2 3 3" xfId="33970"/>
    <cellStyle name="Currency 3 2 3 3 2 2 3 4" xfId="33971"/>
    <cellStyle name="Currency 3 2 3 3 2 2 4" xfId="33972"/>
    <cellStyle name="Currency 3 2 3 3 2 2 4 2" xfId="33973"/>
    <cellStyle name="Currency 3 2 3 3 2 2 4 3" xfId="56752"/>
    <cellStyle name="Currency 3 2 3 3 2 2 5" xfId="33974"/>
    <cellStyle name="Currency 3 2 3 3 2 2 6" xfId="33975"/>
    <cellStyle name="Currency 3 2 3 3 2 3" xfId="33976"/>
    <cellStyle name="Currency 3 2 3 3 2 3 2" xfId="33977"/>
    <cellStyle name="Currency 3 2 3 3 2 3 2 2" xfId="33978"/>
    <cellStyle name="Currency 3 2 3 3 2 3 2 3" xfId="56753"/>
    <cellStyle name="Currency 3 2 3 3 2 3 3" xfId="33979"/>
    <cellStyle name="Currency 3 2 3 3 2 3 4" xfId="33980"/>
    <cellStyle name="Currency 3 2 3 3 2 4" xfId="33981"/>
    <cellStyle name="Currency 3 2 3 3 2 4 2" xfId="33982"/>
    <cellStyle name="Currency 3 2 3 3 2 4 2 2" xfId="33983"/>
    <cellStyle name="Currency 3 2 3 3 2 4 2 3" xfId="56754"/>
    <cellStyle name="Currency 3 2 3 3 2 4 3" xfId="33984"/>
    <cellStyle name="Currency 3 2 3 3 2 4 4" xfId="33985"/>
    <cellStyle name="Currency 3 2 3 3 2 5" xfId="33986"/>
    <cellStyle name="Currency 3 2 3 3 2 5 2" xfId="33987"/>
    <cellStyle name="Currency 3 2 3 3 2 5 3" xfId="56755"/>
    <cellStyle name="Currency 3 2 3 3 2 6" xfId="33988"/>
    <cellStyle name="Currency 3 2 3 3 2 7" xfId="33989"/>
    <cellStyle name="Currency 3 2 3 3 3" xfId="33990"/>
    <cellStyle name="Currency 3 2 3 3 3 2" xfId="33991"/>
    <cellStyle name="Currency 3 2 3 3 3 2 2" xfId="33992"/>
    <cellStyle name="Currency 3 2 3 3 3 2 2 2" xfId="33993"/>
    <cellStyle name="Currency 3 2 3 3 3 2 2 3" xfId="56756"/>
    <cellStyle name="Currency 3 2 3 3 3 2 3" xfId="33994"/>
    <cellStyle name="Currency 3 2 3 3 3 2 4" xfId="33995"/>
    <cellStyle name="Currency 3 2 3 3 3 3" xfId="33996"/>
    <cellStyle name="Currency 3 2 3 3 3 3 2" xfId="33997"/>
    <cellStyle name="Currency 3 2 3 3 3 3 2 2" xfId="33998"/>
    <cellStyle name="Currency 3 2 3 3 3 3 2 3" xfId="56757"/>
    <cellStyle name="Currency 3 2 3 3 3 3 3" xfId="33999"/>
    <cellStyle name="Currency 3 2 3 3 3 3 4" xfId="34000"/>
    <cellStyle name="Currency 3 2 3 3 3 4" xfId="34001"/>
    <cellStyle name="Currency 3 2 3 3 3 4 2" xfId="34002"/>
    <cellStyle name="Currency 3 2 3 3 3 4 3" xfId="56758"/>
    <cellStyle name="Currency 3 2 3 3 3 5" xfId="34003"/>
    <cellStyle name="Currency 3 2 3 3 3 6" xfId="34004"/>
    <cellStyle name="Currency 3 2 3 3 4" xfId="34005"/>
    <cellStyle name="Currency 3 2 3 3 4 2" xfId="34006"/>
    <cellStyle name="Currency 3 2 3 3 4 2 2" xfId="34007"/>
    <cellStyle name="Currency 3 2 3 3 4 2 3" xfId="56759"/>
    <cellStyle name="Currency 3 2 3 3 4 3" xfId="34008"/>
    <cellStyle name="Currency 3 2 3 3 4 4" xfId="34009"/>
    <cellStyle name="Currency 3 2 3 3 5" xfId="34010"/>
    <cellStyle name="Currency 3 2 3 3 5 2" xfId="34011"/>
    <cellStyle name="Currency 3 2 3 3 5 2 2" xfId="34012"/>
    <cellStyle name="Currency 3 2 3 3 5 2 3" xfId="56760"/>
    <cellStyle name="Currency 3 2 3 3 5 3" xfId="34013"/>
    <cellStyle name="Currency 3 2 3 3 5 4" xfId="34014"/>
    <cellStyle name="Currency 3 2 3 3 6" xfId="34015"/>
    <cellStyle name="Currency 3 2 3 3 6 2" xfId="34016"/>
    <cellStyle name="Currency 3 2 3 3 6 3" xfId="56761"/>
    <cellStyle name="Currency 3 2 3 3 7" xfId="34017"/>
    <cellStyle name="Currency 3 2 3 3 8" xfId="34018"/>
    <cellStyle name="Currency 3 2 3 4" xfId="34019"/>
    <cellStyle name="Currency 3 2 3 4 2" xfId="34020"/>
    <cellStyle name="Currency 3 2 3 4 2 2" xfId="34021"/>
    <cellStyle name="Currency 3 2 3 4 2 2 2" xfId="34022"/>
    <cellStyle name="Currency 3 2 3 4 2 2 2 2" xfId="34023"/>
    <cellStyle name="Currency 3 2 3 4 2 2 2 3" xfId="56762"/>
    <cellStyle name="Currency 3 2 3 4 2 2 3" xfId="34024"/>
    <cellStyle name="Currency 3 2 3 4 2 2 4" xfId="34025"/>
    <cellStyle name="Currency 3 2 3 4 2 3" xfId="34026"/>
    <cellStyle name="Currency 3 2 3 4 2 3 2" xfId="34027"/>
    <cellStyle name="Currency 3 2 3 4 2 3 2 2" xfId="34028"/>
    <cellStyle name="Currency 3 2 3 4 2 3 2 3" xfId="56763"/>
    <cellStyle name="Currency 3 2 3 4 2 3 3" xfId="34029"/>
    <cellStyle name="Currency 3 2 3 4 2 3 4" xfId="34030"/>
    <cellStyle name="Currency 3 2 3 4 2 4" xfId="34031"/>
    <cellStyle name="Currency 3 2 3 4 2 4 2" xfId="34032"/>
    <cellStyle name="Currency 3 2 3 4 2 4 3" xfId="56764"/>
    <cellStyle name="Currency 3 2 3 4 2 5" xfId="34033"/>
    <cellStyle name="Currency 3 2 3 4 2 6" xfId="34034"/>
    <cellStyle name="Currency 3 2 3 4 3" xfId="34035"/>
    <cellStyle name="Currency 3 2 3 4 3 2" xfId="34036"/>
    <cellStyle name="Currency 3 2 3 4 3 2 2" xfId="34037"/>
    <cellStyle name="Currency 3 2 3 4 3 2 3" xfId="56765"/>
    <cellStyle name="Currency 3 2 3 4 3 3" xfId="34038"/>
    <cellStyle name="Currency 3 2 3 4 3 4" xfId="34039"/>
    <cellStyle name="Currency 3 2 3 4 4" xfId="34040"/>
    <cellStyle name="Currency 3 2 3 4 4 2" xfId="34041"/>
    <cellStyle name="Currency 3 2 3 4 4 2 2" xfId="34042"/>
    <cellStyle name="Currency 3 2 3 4 4 2 3" xfId="56766"/>
    <cellStyle name="Currency 3 2 3 4 4 3" xfId="34043"/>
    <cellStyle name="Currency 3 2 3 4 4 4" xfId="34044"/>
    <cellStyle name="Currency 3 2 3 4 5" xfId="34045"/>
    <cellStyle name="Currency 3 2 3 4 5 2" xfId="34046"/>
    <cellStyle name="Currency 3 2 3 4 5 3" xfId="56767"/>
    <cellStyle name="Currency 3 2 3 4 6" xfId="34047"/>
    <cellStyle name="Currency 3 2 3 4 7" xfId="34048"/>
    <cellStyle name="Currency 3 2 3 5" xfId="34049"/>
    <cellStyle name="Currency 3 2 3 5 2" xfId="34050"/>
    <cellStyle name="Currency 3 2 3 5 2 2" xfId="34051"/>
    <cellStyle name="Currency 3 2 3 5 2 2 2" xfId="34052"/>
    <cellStyle name="Currency 3 2 3 5 2 2 3" xfId="56768"/>
    <cellStyle name="Currency 3 2 3 5 2 3" xfId="34053"/>
    <cellStyle name="Currency 3 2 3 5 2 4" xfId="34054"/>
    <cellStyle name="Currency 3 2 3 5 3" xfId="34055"/>
    <cellStyle name="Currency 3 2 3 5 3 2" xfId="34056"/>
    <cellStyle name="Currency 3 2 3 5 3 2 2" xfId="34057"/>
    <cellStyle name="Currency 3 2 3 5 3 2 3" xfId="56769"/>
    <cellStyle name="Currency 3 2 3 5 3 3" xfId="34058"/>
    <cellStyle name="Currency 3 2 3 5 3 4" xfId="34059"/>
    <cellStyle name="Currency 3 2 3 5 4" xfId="34060"/>
    <cellStyle name="Currency 3 2 3 5 4 2" xfId="34061"/>
    <cellStyle name="Currency 3 2 3 5 4 3" xfId="56770"/>
    <cellStyle name="Currency 3 2 3 5 5" xfId="34062"/>
    <cellStyle name="Currency 3 2 3 5 6" xfId="34063"/>
    <cellStyle name="Currency 3 2 3 6" xfId="34064"/>
    <cellStyle name="Currency 3 2 3 6 2" xfId="34065"/>
    <cellStyle name="Currency 3 2 3 6 2 2" xfId="34066"/>
    <cellStyle name="Currency 3 2 3 6 2 2 2" xfId="34067"/>
    <cellStyle name="Currency 3 2 3 6 2 2 3" xfId="56771"/>
    <cellStyle name="Currency 3 2 3 6 2 3" xfId="34068"/>
    <cellStyle name="Currency 3 2 3 6 2 4" xfId="34069"/>
    <cellStyle name="Currency 3 2 3 6 3" xfId="34070"/>
    <cellStyle name="Currency 3 2 3 6 3 2" xfId="34071"/>
    <cellStyle name="Currency 3 2 3 6 3 3" xfId="56772"/>
    <cellStyle name="Currency 3 2 3 6 4" xfId="34072"/>
    <cellStyle name="Currency 3 2 3 6 5" xfId="34073"/>
    <cellStyle name="Currency 3 2 3 7" xfId="34074"/>
    <cellStyle name="Currency 3 2 3 7 2" xfId="34075"/>
    <cellStyle name="Currency 3 2 3 7 2 2" xfId="34076"/>
    <cellStyle name="Currency 3 2 3 7 2 3" xfId="56773"/>
    <cellStyle name="Currency 3 2 3 7 3" xfId="34077"/>
    <cellStyle name="Currency 3 2 3 7 4" xfId="34078"/>
    <cellStyle name="Currency 3 2 3 8" xfId="34079"/>
    <cellStyle name="Currency 3 2 3 8 2" xfId="34080"/>
    <cellStyle name="Currency 3 2 3 8 2 2" xfId="34081"/>
    <cellStyle name="Currency 3 2 3 8 2 3" xfId="56774"/>
    <cellStyle name="Currency 3 2 3 8 3" xfId="34082"/>
    <cellStyle name="Currency 3 2 3 8 4" xfId="34083"/>
    <cellStyle name="Currency 3 2 3 9" xfId="34084"/>
    <cellStyle name="Currency 3 2 3 9 2" xfId="34085"/>
    <cellStyle name="Currency 3 2 3 9 3" xfId="56775"/>
    <cellStyle name="Currency 3 2 4" xfId="34086"/>
    <cellStyle name="Currency 3 2 4 10" xfId="34087"/>
    <cellStyle name="Currency 3 2 4 2" xfId="34088"/>
    <cellStyle name="Currency 3 2 4 2 2" xfId="34089"/>
    <cellStyle name="Currency 3 2 4 2 2 2" xfId="34090"/>
    <cellStyle name="Currency 3 2 4 2 2 2 2" xfId="34091"/>
    <cellStyle name="Currency 3 2 4 2 2 2 2 2" xfId="34092"/>
    <cellStyle name="Currency 3 2 4 2 2 2 2 2 2" xfId="34093"/>
    <cellStyle name="Currency 3 2 4 2 2 2 2 2 3" xfId="56776"/>
    <cellStyle name="Currency 3 2 4 2 2 2 2 3" xfId="34094"/>
    <cellStyle name="Currency 3 2 4 2 2 2 2 4" xfId="34095"/>
    <cellStyle name="Currency 3 2 4 2 2 2 3" xfId="34096"/>
    <cellStyle name="Currency 3 2 4 2 2 2 3 2" xfId="34097"/>
    <cellStyle name="Currency 3 2 4 2 2 2 3 2 2" xfId="34098"/>
    <cellStyle name="Currency 3 2 4 2 2 2 3 2 3" xfId="56777"/>
    <cellStyle name="Currency 3 2 4 2 2 2 3 3" xfId="34099"/>
    <cellStyle name="Currency 3 2 4 2 2 2 3 4" xfId="34100"/>
    <cellStyle name="Currency 3 2 4 2 2 2 4" xfId="34101"/>
    <cellStyle name="Currency 3 2 4 2 2 2 4 2" xfId="34102"/>
    <cellStyle name="Currency 3 2 4 2 2 2 4 3" xfId="56778"/>
    <cellStyle name="Currency 3 2 4 2 2 2 5" xfId="34103"/>
    <cellStyle name="Currency 3 2 4 2 2 2 6" xfId="34104"/>
    <cellStyle name="Currency 3 2 4 2 2 3" xfId="34105"/>
    <cellStyle name="Currency 3 2 4 2 2 3 2" xfId="34106"/>
    <cellStyle name="Currency 3 2 4 2 2 3 2 2" xfId="34107"/>
    <cellStyle name="Currency 3 2 4 2 2 3 2 3" xfId="56779"/>
    <cellStyle name="Currency 3 2 4 2 2 3 3" xfId="34108"/>
    <cellStyle name="Currency 3 2 4 2 2 3 4" xfId="34109"/>
    <cellStyle name="Currency 3 2 4 2 2 4" xfId="34110"/>
    <cellStyle name="Currency 3 2 4 2 2 4 2" xfId="34111"/>
    <cellStyle name="Currency 3 2 4 2 2 4 2 2" xfId="34112"/>
    <cellStyle name="Currency 3 2 4 2 2 4 2 3" xfId="56780"/>
    <cellStyle name="Currency 3 2 4 2 2 4 3" xfId="34113"/>
    <cellStyle name="Currency 3 2 4 2 2 4 4" xfId="34114"/>
    <cellStyle name="Currency 3 2 4 2 2 5" xfId="34115"/>
    <cellStyle name="Currency 3 2 4 2 2 5 2" xfId="34116"/>
    <cellStyle name="Currency 3 2 4 2 2 5 3" xfId="56781"/>
    <cellStyle name="Currency 3 2 4 2 2 6" xfId="34117"/>
    <cellStyle name="Currency 3 2 4 2 2 7" xfId="34118"/>
    <cellStyle name="Currency 3 2 4 2 3" xfId="34119"/>
    <cellStyle name="Currency 3 2 4 2 3 2" xfId="34120"/>
    <cellStyle name="Currency 3 2 4 2 3 2 2" xfId="34121"/>
    <cellStyle name="Currency 3 2 4 2 3 2 2 2" xfId="34122"/>
    <cellStyle name="Currency 3 2 4 2 3 2 2 3" xfId="56782"/>
    <cellStyle name="Currency 3 2 4 2 3 2 3" xfId="34123"/>
    <cellStyle name="Currency 3 2 4 2 3 2 4" xfId="34124"/>
    <cellStyle name="Currency 3 2 4 2 3 3" xfId="34125"/>
    <cellStyle name="Currency 3 2 4 2 3 3 2" xfId="34126"/>
    <cellStyle name="Currency 3 2 4 2 3 3 2 2" xfId="34127"/>
    <cellStyle name="Currency 3 2 4 2 3 3 2 3" xfId="56783"/>
    <cellStyle name="Currency 3 2 4 2 3 3 3" xfId="34128"/>
    <cellStyle name="Currency 3 2 4 2 3 3 4" xfId="34129"/>
    <cellStyle name="Currency 3 2 4 2 3 4" xfId="34130"/>
    <cellStyle name="Currency 3 2 4 2 3 4 2" xfId="34131"/>
    <cellStyle name="Currency 3 2 4 2 3 4 3" xfId="56784"/>
    <cellStyle name="Currency 3 2 4 2 3 5" xfId="34132"/>
    <cellStyle name="Currency 3 2 4 2 3 6" xfId="34133"/>
    <cellStyle name="Currency 3 2 4 2 4" xfId="34134"/>
    <cellStyle name="Currency 3 2 4 2 4 2" xfId="34135"/>
    <cellStyle name="Currency 3 2 4 2 4 2 2" xfId="34136"/>
    <cellStyle name="Currency 3 2 4 2 4 2 3" xfId="56785"/>
    <cellStyle name="Currency 3 2 4 2 4 3" xfId="34137"/>
    <cellStyle name="Currency 3 2 4 2 4 4" xfId="34138"/>
    <cellStyle name="Currency 3 2 4 2 5" xfId="34139"/>
    <cellStyle name="Currency 3 2 4 2 5 2" xfId="34140"/>
    <cellStyle name="Currency 3 2 4 2 5 2 2" xfId="34141"/>
    <cellStyle name="Currency 3 2 4 2 5 2 3" xfId="56786"/>
    <cellStyle name="Currency 3 2 4 2 5 3" xfId="34142"/>
    <cellStyle name="Currency 3 2 4 2 5 4" xfId="34143"/>
    <cellStyle name="Currency 3 2 4 2 6" xfId="34144"/>
    <cellStyle name="Currency 3 2 4 2 6 2" xfId="34145"/>
    <cellStyle name="Currency 3 2 4 2 6 3" xfId="56787"/>
    <cellStyle name="Currency 3 2 4 2 7" xfId="34146"/>
    <cellStyle name="Currency 3 2 4 2 8" xfId="34147"/>
    <cellStyle name="Currency 3 2 4 3" xfId="34148"/>
    <cellStyle name="Currency 3 2 4 3 2" xfId="34149"/>
    <cellStyle name="Currency 3 2 4 3 2 2" xfId="34150"/>
    <cellStyle name="Currency 3 2 4 3 2 2 2" xfId="34151"/>
    <cellStyle name="Currency 3 2 4 3 2 2 2 2" xfId="34152"/>
    <cellStyle name="Currency 3 2 4 3 2 2 2 3" xfId="56788"/>
    <cellStyle name="Currency 3 2 4 3 2 2 3" xfId="34153"/>
    <cellStyle name="Currency 3 2 4 3 2 2 4" xfId="34154"/>
    <cellStyle name="Currency 3 2 4 3 2 3" xfId="34155"/>
    <cellStyle name="Currency 3 2 4 3 2 3 2" xfId="34156"/>
    <cellStyle name="Currency 3 2 4 3 2 3 2 2" xfId="34157"/>
    <cellStyle name="Currency 3 2 4 3 2 3 2 3" xfId="56789"/>
    <cellStyle name="Currency 3 2 4 3 2 3 3" xfId="34158"/>
    <cellStyle name="Currency 3 2 4 3 2 3 4" xfId="34159"/>
    <cellStyle name="Currency 3 2 4 3 2 4" xfId="34160"/>
    <cellStyle name="Currency 3 2 4 3 2 4 2" xfId="34161"/>
    <cellStyle name="Currency 3 2 4 3 2 4 3" xfId="56790"/>
    <cellStyle name="Currency 3 2 4 3 2 5" xfId="34162"/>
    <cellStyle name="Currency 3 2 4 3 2 6" xfId="34163"/>
    <cellStyle name="Currency 3 2 4 3 3" xfId="34164"/>
    <cellStyle name="Currency 3 2 4 3 3 2" xfId="34165"/>
    <cellStyle name="Currency 3 2 4 3 3 2 2" xfId="34166"/>
    <cellStyle name="Currency 3 2 4 3 3 2 3" xfId="56791"/>
    <cellStyle name="Currency 3 2 4 3 3 3" xfId="34167"/>
    <cellStyle name="Currency 3 2 4 3 3 4" xfId="34168"/>
    <cellStyle name="Currency 3 2 4 3 4" xfId="34169"/>
    <cellStyle name="Currency 3 2 4 3 4 2" xfId="34170"/>
    <cellStyle name="Currency 3 2 4 3 4 2 2" xfId="34171"/>
    <cellStyle name="Currency 3 2 4 3 4 2 3" xfId="56792"/>
    <cellStyle name="Currency 3 2 4 3 4 3" xfId="34172"/>
    <cellStyle name="Currency 3 2 4 3 4 4" xfId="34173"/>
    <cellStyle name="Currency 3 2 4 3 5" xfId="34174"/>
    <cellStyle name="Currency 3 2 4 3 5 2" xfId="34175"/>
    <cellStyle name="Currency 3 2 4 3 5 3" xfId="56793"/>
    <cellStyle name="Currency 3 2 4 3 6" xfId="34176"/>
    <cellStyle name="Currency 3 2 4 3 7" xfId="34177"/>
    <cellStyle name="Currency 3 2 4 4" xfId="34178"/>
    <cellStyle name="Currency 3 2 4 4 2" xfId="34179"/>
    <cellStyle name="Currency 3 2 4 4 2 2" xfId="34180"/>
    <cellStyle name="Currency 3 2 4 4 2 2 2" xfId="34181"/>
    <cellStyle name="Currency 3 2 4 4 2 2 3" xfId="56794"/>
    <cellStyle name="Currency 3 2 4 4 2 3" xfId="34182"/>
    <cellStyle name="Currency 3 2 4 4 2 4" xfId="34183"/>
    <cellStyle name="Currency 3 2 4 4 3" xfId="34184"/>
    <cellStyle name="Currency 3 2 4 4 3 2" xfId="34185"/>
    <cellStyle name="Currency 3 2 4 4 3 2 2" xfId="34186"/>
    <cellStyle name="Currency 3 2 4 4 3 2 3" xfId="56795"/>
    <cellStyle name="Currency 3 2 4 4 3 3" xfId="34187"/>
    <cellStyle name="Currency 3 2 4 4 3 4" xfId="34188"/>
    <cellStyle name="Currency 3 2 4 4 4" xfId="34189"/>
    <cellStyle name="Currency 3 2 4 4 4 2" xfId="34190"/>
    <cellStyle name="Currency 3 2 4 4 4 3" xfId="56796"/>
    <cellStyle name="Currency 3 2 4 4 5" xfId="34191"/>
    <cellStyle name="Currency 3 2 4 4 6" xfId="34192"/>
    <cellStyle name="Currency 3 2 4 5" xfId="34193"/>
    <cellStyle name="Currency 3 2 4 5 2" xfId="34194"/>
    <cellStyle name="Currency 3 2 4 5 2 2" xfId="34195"/>
    <cellStyle name="Currency 3 2 4 5 2 2 2" xfId="34196"/>
    <cellStyle name="Currency 3 2 4 5 2 2 3" xfId="56797"/>
    <cellStyle name="Currency 3 2 4 5 2 3" xfId="34197"/>
    <cellStyle name="Currency 3 2 4 5 2 4" xfId="34198"/>
    <cellStyle name="Currency 3 2 4 5 3" xfId="34199"/>
    <cellStyle name="Currency 3 2 4 5 3 2" xfId="34200"/>
    <cellStyle name="Currency 3 2 4 5 3 3" xfId="56798"/>
    <cellStyle name="Currency 3 2 4 5 4" xfId="34201"/>
    <cellStyle name="Currency 3 2 4 5 5" xfId="34202"/>
    <cellStyle name="Currency 3 2 4 6" xfId="34203"/>
    <cellStyle name="Currency 3 2 4 6 2" xfId="34204"/>
    <cellStyle name="Currency 3 2 4 6 2 2" xfId="34205"/>
    <cellStyle name="Currency 3 2 4 6 2 3" xfId="56799"/>
    <cellStyle name="Currency 3 2 4 6 3" xfId="34206"/>
    <cellStyle name="Currency 3 2 4 6 4" xfId="34207"/>
    <cellStyle name="Currency 3 2 4 7" xfId="34208"/>
    <cellStyle name="Currency 3 2 4 7 2" xfId="34209"/>
    <cellStyle name="Currency 3 2 4 7 2 2" xfId="34210"/>
    <cellStyle name="Currency 3 2 4 7 2 3" xfId="56800"/>
    <cellStyle name="Currency 3 2 4 7 3" xfId="34211"/>
    <cellStyle name="Currency 3 2 4 7 4" xfId="34212"/>
    <cellStyle name="Currency 3 2 4 8" xfId="34213"/>
    <cellStyle name="Currency 3 2 4 8 2" xfId="34214"/>
    <cellStyle name="Currency 3 2 4 8 3" xfId="56801"/>
    <cellStyle name="Currency 3 2 4 9" xfId="34215"/>
    <cellStyle name="Currency 3 2 5" xfId="34216"/>
    <cellStyle name="Currency 3 2 5 10" xfId="34217"/>
    <cellStyle name="Currency 3 2 5 2" xfId="34218"/>
    <cellStyle name="Currency 3 2 5 2 2" xfId="34219"/>
    <cellStyle name="Currency 3 2 5 2 2 2" xfId="34220"/>
    <cellStyle name="Currency 3 2 5 2 2 2 2" xfId="34221"/>
    <cellStyle name="Currency 3 2 5 2 2 2 2 2" xfId="34222"/>
    <cellStyle name="Currency 3 2 5 2 2 2 2 2 2" xfId="34223"/>
    <cellStyle name="Currency 3 2 5 2 2 2 2 2 3" xfId="56802"/>
    <cellStyle name="Currency 3 2 5 2 2 2 2 3" xfId="34224"/>
    <cellStyle name="Currency 3 2 5 2 2 2 2 4" xfId="34225"/>
    <cellStyle name="Currency 3 2 5 2 2 2 3" xfId="34226"/>
    <cellStyle name="Currency 3 2 5 2 2 2 3 2" xfId="34227"/>
    <cellStyle name="Currency 3 2 5 2 2 2 3 2 2" xfId="34228"/>
    <cellStyle name="Currency 3 2 5 2 2 2 3 2 3" xfId="56803"/>
    <cellStyle name="Currency 3 2 5 2 2 2 3 3" xfId="34229"/>
    <cellStyle name="Currency 3 2 5 2 2 2 3 4" xfId="34230"/>
    <cellStyle name="Currency 3 2 5 2 2 2 4" xfId="34231"/>
    <cellStyle name="Currency 3 2 5 2 2 2 4 2" xfId="34232"/>
    <cellStyle name="Currency 3 2 5 2 2 2 4 3" xfId="56804"/>
    <cellStyle name="Currency 3 2 5 2 2 2 5" xfId="34233"/>
    <cellStyle name="Currency 3 2 5 2 2 2 6" xfId="34234"/>
    <cellStyle name="Currency 3 2 5 2 2 3" xfId="34235"/>
    <cellStyle name="Currency 3 2 5 2 2 3 2" xfId="34236"/>
    <cellStyle name="Currency 3 2 5 2 2 3 2 2" xfId="34237"/>
    <cellStyle name="Currency 3 2 5 2 2 3 2 3" xfId="56805"/>
    <cellStyle name="Currency 3 2 5 2 2 3 3" xfId="34238"/>
    <cellStyle name="Currency 3 2 5 2 2 3 4" xfId="34239"/>
    <cellStyle name="Currency 3 2 5 2 2 4" xfId="34240"/>
    <cellStyle name="Currency 3 2 5 2 2 4 2" xfId="34241"/>
    <cellStyle name="Currency 3 2 5 2 2 4 2 2" xfId="34242"/>
    <cellStyle name="Currency 3 2 5 2 2 4 2 3" xfId="56806"/>
    <cellStyle name="Currency 3 2 5 2 2 4 3" xfId="34243"/>
    <cellStyle name="Currency 3 2 5 2 2 4 4" xfId="34244"/>
    <cellStyle name="Currency 3 2 5 2 2 5" xfId="34245"/>
    <cellStyle name="Currency 3 2 5 2 2 5 2" xfId="34246"/>
    <cellStyle name="Currency 3 2 5 2 2 5 3" xfId="56807"/>
    <cellStyle name="Currency 3 2 5 2 2 6" xfId="34247"/>
    <cellStyle name="Currency 3 2 5 2 2 7" xfId="34248"/>
    <cellStyle name="Currency 3 2 5 2 3" xfId="34249"/>
    <cellStyle name="Currency 3 2 5 2 3 2" xfId="34250"/>
    <cellStyle name="Currency 3 2 5 2 3 2 2" xfId="34251"/>
    <cellStyle name="Currency 3 2 5 2 3 2 2 2" xfId="34252"/>
    <cellStyle name="Currency 3 2 5 2 3 2 2 3" xfId="56808"/>
    <cellStyle name="Currency 3 2 5 2 3 2 3" xfId="34253"/>
    <cellStyle name="Currency 3 2 5 2 3 2 4" xfId="34254"/>
    <cellStyle name="Currency 3 2 5 2 3 3" xfId="34255"/>
    <cellStyle name="Currency 3 2 5 2 3 3 2" xfId="34256"/>
    <cellStyle name="Currency 3 2 5 2 3 3 2 2" xfId="34257"/>
    <cellStyle name="Currency 3 2 5 2 3 3 2 3" xfId="56809"/>
    <cellStyle name="Currency 3 2 5 2 3 3 3" xfId="34258"/>
    <cellStyle name="Currency 3 2 5 2 3 3 4" xfId="34259"/>
    <cellStyle name="Currency 3 2 5 2 3 4" xfId="34260"/>
    <cellStyle name="Currency 3 2 5 2 3 4 2" xfId="34261"/>
    <cellStyle name="Currency 3 2 5 2 3 4 3" xfId="56810"/>
    <cellStyle name="Currency 3 2 5 2 3 5" xfId="34262"/>
    <cellStyle name="Currency 3 2 5 2 3 6" xfId="34263"/>
    <cellStyle name="Currency 3 2 5 2 4" xfId="34264"/>
    <cellStyle name="Currency 3 2 5 2 4 2" xfId="34265"/>
    <cellStyle name="Currency 3 2 5 2 4 2 2" xfId="34266"/>
    <cellStyle name="Currency 3 2 5 2 4 2 3" xfId="56811"/>
    <cellStyle name="Currency 3 2 5 2 4 3" xfId="34267"/>
    <cellStyle name="Currency 3 2 5 2 4 4" xfId="34268"/>
    <cellStyle name="Currency 3 2 5 2 5" xfId="34269"/>
    <cellStyle name="Currency 3 2 5 2 5 2" xfId="34270"/>
    <cellStyle name="Currency 3 2 5 2 5 2 2" xfId="34271"/>
    <cellStyle name="Currency 3 2 5 2 5 2 3" xfId="56812"/>
    <cellStyle name="Currency 3 2 5 2 5 3" xfId="34272"/>
    <cellStyle name="Currency 3 2 5 2 5 4" xfId="34273"/>
    <cellStyle name="Currency 3 2 5 2 6" xfId="34274"/>
    <cellStyle name="Currency 3 2 5 2 6 2" xfId="34275"/>
    <cellStyle name="Currency 3 2 5 2 6 3" xfId="56813"/>
    <cellStyle name="Currency 3 2 5 2 7" xfId="34276"/>
    <cellStyle name="Currency 3 2 5 2 8" xfId="34277"/>
    <cellStyle name="Currency 3 2 5 3" xfId="34278"/>
    <cellStyle name="Currency 3 2 5 3 2" xfId="34279"/>
    <cellStyle name="Currency 3 2 5 3 2 2" xfId="34280"/>
    <cellStyle name="Currency 3 2 5 3 2 2 2" xfId="34281"/>
    <cellStyle name="Currency 3 2 5 3 2 2 2 2" xfId="34282"/>
    <cellStyle name="Currency 3 2 5 3 2 2 2 3" xfId="56814"/>
    <cellStyle name="Currency 3 2 5 3 2 2 3" xfId="34283"/>
    <cellStyle name="Currency 3 2 5 3 2 2 4" xfId="34284"/>
    <cellStyle name="Currency 3 2 5 3 2 3" xfId="34285"/>
    <cellStyle name="Currency 3 2 5 3 2 3 2" xfId="34286"/>
    <cellStyle name="Currency 3 2 5 3 2 3 2 2" xfId="34287"/>
    <cellStyle name="Currency 3 2 5 3 2 3 2 3" xfId="56815"/>
    <cellStyle name="Currency 3 2 5 3 2 3 3" xfId="34288"/>
    <cellStyle name="Currency 3 2 5 3 2 3 4" xfId="34289"/>
    <cellStyle name="Currency 3 2 5 3 2 4" xfId="34290"/>
    <cellStyle name="Currency 3 2 5 3 2 4 2" xfId="34291"/>
    <cellStyle name="Currency 3 2 5 3 2 4 3" xfId="56816"/>
    <cellStyle name="Currency 3 2 5 3 2 5" xfId="34292"/>
    <cellStyle name="Currency 3 2 5 3 2 6" xfId="34293"/>
    <cellStyle name="Currency 3 2 5 3 3" xfId="34294"/>
    <cellStyle name="Currency 3 2 5 3 3 2" xfId="34295"/>
    <cellStyle name="Currency 3 2 5 3 3 2 2" xfId="34296"/>
    <cellStyle name="Currency 3 2 5 3 3 2 3" xfId="56817"/>
    <cellStyle name="Currency 3 2 5 3 3 3" xfId="34297"/>
    <cellStyle name="Currency 3 2 5 3 3 4" xfId="34298"/>
    <cellStyle name="Currency 3 2 5 3 4" xfId="34299"/>
    <cellStyle name="Currency 3 2 5 3 4 2" xfId="34300"/>
    <cellStyle name="Currency 3 2 5 3 4 2 2" xfId="34301"/>
    <cellStyle name="Currency 3 2 5 3 4 2 3" xfId="56818"/>
    <cellStyle name="Currency 3 2 5 3 4 3" xfId="34302"/>
    <cellStyle name="Currency 3 2 5 3 4 4" xfId="34303"/>
    <cellStyle name="Currency 3 2 5 3 5" xfId="34304"/>
    <cellStyle name="Currency 3 2 5 3 5 2" xfId="34305"/>
    <cellStyle name="Currency 3 2 5 3 5 3" xfId="56819"/>
    <cellStyle name="Currency 3 2 5 3 6" xfId="34306"/>
    <cellStyle name="Currency 3 2 5 3 7" xfId="34307"/>
    <cellStyle name="Currency 3 2 5 4" xfId="34308"/>
    <cellStyle name="Currency 3 2 5 4 2" xfId="34309"/>
    <cellStyle name="Currency 3 2 5 4 2 2" xfId="34310"/>
    <cellStyle name="Currency 3 2 5 4 2 2 2" xfId="34311"/>
    <cellStyle name="Currency 3 2 5 4 2 2 3" xfId="56820"/>
    <cellStyle name="Currency 3 2 5 4 2 3" xfId="34312"/>
    <cellStyle name="Currency 3 2 5 4 2 4" xfId="34313"/>
    <cellStyle name="Currency 3 2 5 4 3" xfId="34314"/>
    <cellStyle name="Currency 3 2 5 4 3 2" xfId="34315"/>
    <cellStyle name="Currency 3 2 5 4 3 2 2" xfId="34316"/>
    <cellStyle name="Currency 3 2 5 4 3 2 3" xfId="56821"/>
    <cellStyle name="Currency 3 2 5 4 3 3" xfId="34317"/>
    <cellStyle name="Currency 3 2 5 4 3 4" xfId="34318"/>
    <cellStyle name="Currency 3 2 5 4 4" xfId="34319"/>
    <cellStyle name="Currency 3 2 5 4 4 2" xfId="34320"/>
    <cellStyle name="Currency 3 2 5 4 4 3" xfId="56822"/>
    <cellStyle name="Currency 3 2 5 4 5" xfId="34321"/>
    <cellStyle name="Currency 3 2 5 4 6" xfId="34322"/>
    <cellStyle name="Currency 3 2 5 5" xfId="34323"/>
    <cellStyle name="Currency 3 2 5 5 2" xfId="34324"/>
    <cellStyle name="Currency 3 2 5 5 2 2" xfId="34325"/>
    <cellStyle name="Currency 3 2 5 5 2 2 2" xfId="34326"/>
    <cellStyle name="Currency 3 2 5 5 2 2 3" xfId="56823"/>
    <cellStyle name="Currency 3 2 5 5 2 3" xfId="34327"/>
    <cellStyle name="Currency 3 2 5 5 2 4" xfId="34328"/>
    <cellStyle name="Currency 3 2 5 5 3" xfId="34329"/>
    <cellStyle name="Currency 3 2 5 5 3 2" xfId="34330"/>
    <cellStyle name="Currency 3 2 5 5 3 3" xfId="56824"/>
    <cellStyle name="Currency 3 2 5 5 4" xfId="34331"/>
    <cellStyle name="Currency 3 2 5 5 5" xfId="34332"/>
    <cellStyle name="Currency 3 2 5 6" xfId="34333"/>
    <cellStyle name="Currency 3 2 5 6 2" xfId="34334"/>
    <cellStyle name="Currency 3 2 5 6 2 2" xfId="34335"/>
    <cellStyle name="Currency 3 2 5 6 2 3" xfId="56825"/>
    <cellStyle name="Currency 3 2 5 6 3" xfId="34336"/>
    <cellStyle name="Currency 3 2 5 6 4" xfId="34337"/>
    <cellStyle name="Currency 3 2 5 7" xfId="34338"/>
    <cellStyle name="Currency 3 2 5 7 2" xfId="34339"/>
    <cellStyle name="Currency 3 2 5 7 2 2" xfId="34340"/>
    <cellStyle name="Currency 3 2 5 7 2 3" xfId="56826"/>
    <cellStyle name="Currency 3 2 5 7 3" xfId="34341"/>
    <cellStyle name="Currency 3 2 5 7 4" xfId="34342"/>
    <cellStyle name="Currency 3 2 5 8" xfId="34343"/>
    <cellStyle name="Currency 3 2 5 8 2" xfId="34344"/>
    <cellStyle name="Currency 3 2 5 8 3" xfId="56827"/>
    <cellStyle name="Currency 3 2 5 9" xfId="34345"/>
    <cellStyle name="Currency 3 2 6" xfId="34346"/>
    <cellStyle name="Currency 3 2 6 10" xfId="34347"/>
    <cellStyle name="Currency 3 2 6 2" xfId="34348"/>
    <cellStyle name="Currency 3 2 6 2 2" xfId="34349"/>
    <cellStyle name="Currency 3 2 6 2 2 2" xfId="34350"/>
    <cellStyle name="Currency 3 2 6 2 2 2 2" xfId="34351"/>
    <cellStyle name="Currency 3 2 6 2 2 2 2 2" xfId="34352"/>
    <cellStyle name="Currency 3 2 6 2 2 2 2 2 2" xfId="34353"/>
    <cellStyle name="Currency 3 2 6 2 2 2 2 2 3" xfId="56828"/>
    <cellStyle name="Currency 3 2 6 2 2 2 2 3" xfId="34354"/>
    <cellStyle name="Currency 3 2 6 2 2 2 2 4" xfId="34355"/>
    <cellStyle name="Currency 3 2 6 2 2 2 3" xfId="34356"/>
    <cellStyle name="Currency 3 2 6 2 2 2 3 2" xfId="34357"/>
    <cellStyle name="Currency 3 2 6 2 2 2 3 2 2" xfId="34358"/>
    <cellStyle name="Currency 3 2 6 2 2 2 3 2 3" xfId="56829"/>
    <cellStyle name="Currency 3 2 6 2 2 2 3 3" xfId="34359"/>
    <cellStyle name="Currency 3 2 6 2 2 2 3 4" xfId="34360"/>
    <cellStyle name="Currency 3 2 6 2 2 2 4" xfId="34361"/>
    <cellStyle name="Currency 3 2 6 2 2 2 4 2" xfId="34362"/>
    <cellStyle name="Currency 3 2 6 2 2 2 4 3" xfId="56830"/>
    <cellStyle name="Currency 3 2 6 2 2 2 5" xfId="34363"/>
    <cellStyle name="Currency 3 2 6 2 2 2 6" xfId="34364"/>
    <cellStyle name="Currency 3 2 6 2 2 3" xfId="34365"/>
    <cellStyle name="Currency 3 2 6 2 2 3 2" xfId="34366"/>
    <cellStyle name="Currency 3 2 6 2 2 3 2 2" xfId="34367"/>
    <cellStyle name="Currency 3 2 6 2 2 3 2 3" xfId="56831"/>
    <cellStyle name="Currency 3 2 6 2 2 3 3" xfId="34368"/>
    <cellStyle name="Currency 3 2 6 2 2 3 4" xfId="34369"/>
    <cellStyle name="Currency 3 2 6 2 2 4" xfId="34370"/>
    <cellStyle name="Currency 3 2 6 2 2 4 2" xfId="34371"/>
    <cellStyle name="Currency 3 2 6 2 2 4 2 2" xfId="34372"/>
    <cellStyle name="Currency 3 2 6 2 2 4 2 3" xfId="56832"/>
    <cellStyle name="Currency 3 2 6 2 2 4 3" xfId="34373"/>
    <cellStyle name="Currency 3 2 6 2 2 4 4" xfId="34374"/>
    <cellStyle name="Currency 3 2 6 2 2 5" xfId="34375"/>
    <cellStyle name="Currency 3 2 6 2 2 5 2" xfId="34376"/>
    <cellStyle name="Currency 3 2 6 2 2 5 3" xfId="56833"/>
    <cellStyle name="Currency 3 2 6 2 2 6" xfId="34377"/>
    <cellStyle name="Currency 3 2 6 2 2 7" xfId="34378"/>
    <cellStyle name="Currency 3 2 6 2 3" xfId="34379"/>
    <cellStyle name="Currency 3 2 6 2 3 2" xfId="34380"/>
    <cellStyle name="Currency 3 2 6 2 3 2 2" xfId="34381"/>
    <cellStyle name="Currency 3 2 6 2 3 2 2 2" xfId="34382"/>
    <cellStyle name="Currency 3 2 6 2 3 2 2 3" xfId="56834"/>
    <cellStyle name="Currency 3 2 6 2 3 2 3" xfId="34383"/>
    <cellStyle name="Currency 3 2 6 2 3 2 4" xfId="34384"/>
    <cellStyle name="Currency 3 2 6 2 3 3" xfId="34385"/>
    <cellStyle name="Currency 3 2 6 2 3 3 2" xfId="34386"/>
    <cellStyle name="Currency 3 2 6 2 3 3 2 2" xfId="34387"/>
    <cellStyle name="Currency 3 2 6 2 3 3 2 3" xfId="56835"/>
    <cellStyle name="Currency 3 2 6 2 3 3 3" xfId="34388"/>
    <cellStyle name="Currency 3 2 6 2 3 3 4" xfId="34389"/>
    <cellStyle name="Currency 3 2 6 2 3 4" xfId="34390"/>
    <cellStyle name="Currency 3 2 6 2 3 4 2" xfId="34391"/>
    <cellStyle name="Currency 3 2 6 2 3 4 3" xfId="56836"/>
    <cellStyle name="Currency 3 2 6 2 3 5" xfId="34392"/>
    <cellStyle name="Currency 3 2 6 2 3 6" xfId="34393"/>
    <cellStyle name="Currency 3 2 6 2 4" xfId="34394"/>
    <cellStyle name="Currency 3 2 6 2 4 2" xfId="34395"/>
    <cellStyle name="Currency 3 2 6 2 4 2 2" xfId="34396"/>
    <cellStyle name="Currency 3 2 6 2 4 2 3" xfId="56837"/>
    <cellStyle name="Currency 3 2 6 2 4 3" xfId="34397"/>
    <cellStyle name="Currency 3 2 6 2 4 4" xfId="34398"/>
    <cellStyle name="Currency 3 2 6 2 5" xfId="34399"/>
    <cellStyle name="Currency 3 2 6 2 5 2" xfId="34400"/>
    <cellStyle name="Currency 3 2 6 2 5 2 2" xfId="34401"/>
    <cellStyle name="Currency 3 2 6 2 5 2 3" xfId="56838"/>
    <cellStyle name="Currency 3 2 6 2 5 3" xfId="34402"/>
    <cellStyle name="Currency 3 2 6 2 5 4" xfId="34403"/>
    <cellStyle name="Currency 3 2 6 2 6" xfId="34404"/>
    <cellStyle name="Currency 3 2 6 2 6 2" xfId="34405"/>
    <cellStyle name="Currency 3 2 6 2 6 3" xfId="56839"/>
    <cellStyle name="Currency 3 2 6 2 7" xfId="34406"/>
    <cellStyle name="Currency 3 2 6 2 8" xfId="34407"/>
    <cellStyle name="Currency 3 2 6 3" xfId="34408"/>
    <cellStyle name="Currency 3 2 6 3 2" xfId="34409"/>
    <cellStyle name="Currency 3 2 6 3 2 2" xfId="34410"/>
    <cellStyle name="Currency 3 2 6 3 2 2 2" xfId="34411"/>
    <cellStyle name="Currency 3 2 6 3 2 2 2 2" xfId="34412"/>
    <cellStyle name="Currency 3 2 6 3 2 2 2 3" xfId="56840"/>
    <cellStyle name="Currency 3 2 6 3 2 2 3" xfId="34413"/>
    <cellStyle name="Currency 3 2 6 3 2 2 4" xfId="34414"/>
    <cellStyle name="Currency 3 2 6 3 2 3" xfId="34415"/>
    <cellStyle name="Currency 3 2 6 3 2 3 2" xfId="34416"/>
    <cellStyle name="Currency 3 2 6 3 2 3 2 2" xfId="34417"/>
    <cellStyle name="Currency 3 2 6 3 2 3 2 3" xfId="56841"/>
    <cellStyle name="Currency 3 2 6 3 2 3 3" xfId="34418"/>
    <cellStyle name="Currency 3 2 6 3 2 3 4" xfId="34419"/>
    <cellStyle name="Currency 3 2 6 3 2 4" xfId="34420"/>
    <cellStyle name="Currency 3 2 6 3 2 4 2" xfId="34421"/>
    <cellStyle name="Currency 3 2 6 3 2 4 3" xfId="56842"/>
    <cellStyle name="Currency 3 2 6 3 2 5" xfId="34422"/>
    <cellStyle name="Currency 3 2 6 3 2 6" xfId="34423"/>
    <cellStyle name="Currency 3 2 6 3 3" xfId="34424"/>
    <cellStyle name="Currency 3 2 6 3 3 2" xfId="34425"/>
    <cellStyle name="Currency 3 2 6 3 3 2 2" xfId="34426"/>
    <cellStyle name="Currency 3 2 6 3 3 2 3" xfId="56843"/>
    <cellStyle name="Currency 3 2 6 3 3 3" xfId="34427"/>
    <cellStyle name="Currency 3 2 6 3 3 4" xfId="34428"/>
    <cellStyle name="Currency 3 2 6 3 4" xfId="34429"/>
    <cellStyle name="Currency 3 2 6 3 4 2" xfId="34430"/>
    <cellStyle name="Currency 3 2 6 3 4 2 2" xfId="34431"/>
    <cellStyle name="Currency 3 2 6 3 4 2 3" xfId="56844"/>
    <cellStyle name="Currency 3 2 6 3 4 3" xfId="34432"/>
    <cellStyle name="Currency 3 2 6 3 4 4" xfId="34433"/>
    <cellStyle name="Currency 3 2 6 3 5" xfId="34434"/>
    <cellStyle name="Currency 3 2 6 3 5 2" xfId="34435"/>
    <cellStyle name="Currency 3 2 6 3 5 3" xfId="56845"/>
    <cellStyle name="Currency 3 2 6 3 6" xfId="34436"/>
    <cellStyle name="Currency 3 2 6 3 7" xfId="34437"/>
    <cellStyle name="Currency 3 2 6 4" xfId="34438"/>
    <cellStyle name="Currency 3 2 6 4 2" xfId="34439"/>
    <cellStyle name="Currency 3 2 6 4 2 2" xfId="34440"/>
    <cellStyle name="Currency 3 2 6 4 2 2 2" xfId="34441"/>
    <cellStyle name="Currency 3 2 6 4 2 2 3" xfId="56846"/>
    <cellStyle name="Currency 3 2 6 4 2 3" xfId="34442"/>
    <cellStyle name="Currency 3 2 6 4 2 4" xfId="34443"/>
    <cellStyle name="Currency 3 2 6 4 3" xfId="34444"/>
    <cellStyle name="Currency 3 2 6 4 3 2" xfId="34445"/>
    <cellStyle name="Currency 3 2 6 4 3 2 2" xfId="34446"/>
    <cellStyle name="Currency 3 2 6 4 3 2 3" xfId="56847"/>
    <cellStyle name="Currency 3 2 6 4 3 3" xfId="34447"/>
    <cellStyle name="Currency 3 2 6 4 3 4" xfId="34448"/>
    <cellStyle name="Currency 3 2 6 4 4" xfId="34449"/>
    <cellStyle name="Currency 3 2 6 4 4 2" xfId="34450"/>
    <cellStyle name="Currency 3 2 6 4 4 3" xfId="56848"/>
    <cellStyle name="Currency 3 2 6 4 5" xfId="34451"/>
    <cellStyle name="Currency 3 2 6 4 6" xfId="34452"/>
    <cellStyle name="Currency 3 2 6 5" xfId="34453"/>
    <cellStyle name="Currency 3 2 6 5 2" xfId="34454"/>
    <cellStyle name="Currency 3 2 6 5 2 2" xfId="34455"/>
    <cellStyle name="Currency 3 2 6 5 2 2 2" xfId="34456"/>
    <cellStyle name="Currency 3 2 6 5 2 2 3" xfId="56849"/>
    <cellStyle name="Currency 3 2 6 5 2 3" xfId="34457"/>
    <cellStyle name="Currency 3 2 6 5 2 4" xfId="34458"/>
    <cellStyle name="Currency 3 2 6 5 3" xfId="34459"/>
    <cellStyle name="Currency 3 2 6 5 3 2" xfId="34460"/>
    <cellStyle name="Currency 3 2 6 5 3 3" xfId="56850"/>
    <cellStyle name="Currency 3 2 6 5 4" xfId="34461"/>
    <cellStyle name="Currency 3 2 6 5 5" xfId="34462"/>
    <cellStyle name="Currency 3 2 6 6" xfId="34463"/>
    <cellStyle name="Currency 3 2 6 6 2" xfId="34464"/>
    <cellStyle name="Currency 3 2 6 6 2 2" xfId="34465"/>
    <cellStyle name="Currency 3 2 6 6 2 3" xfId="56851"/>
    <cellStyle name="Currency 3 2 6 6 3" xfId="34466"/>
    <cellStyle name="Currency 3 2 6 6 4" xfId="34467"/>
    <cellStyle name="Currency 3 2 6 7" xfId="34468"/>
    <cellStyle name="Currency 3 2 6 7 2" xfId="34469"/>
    <cellStyle name="Currency 3 2 6 7 2 2" xfId="34470"/>
    <cellStyle name="Currency 3 2 6 7 2 3" xfId="56852"/>
    <cellStyle name="Currency 3 2 6 7 3" xfId="34471"/>
    <cellStyle name="Currency 3 2 6 7 4" xfId="34472"/>
    <cellStyle name="Currency 3 2 6 8" xfId="34473"/>
    <cellStyle name="Currency 3 2 6 8 2" xfId="34474"/>
    <cellStyle name="Currency 3 2 6 8 3" xfId="56853"/>
    <cellStyle name="Currency 3 2 6 9" xfId="34475"/>
    <cellStyle name="Currency 3 2 7" xfId="34476"/>
    <cellStyle name="Currency 3 2 7 2" xfId="34477"/>
    <cellStyle name="Currency 3 2 7 2 2" xfId="34478"/>
    <cellStyle name="Currency 3 2 7 2 2 2" xfId="34479"/>
    <cellStyle name="Currency 3 2 7 2 2 2 2" xfId="34480"/>
    <cellStyle name="Currency 3 2 7 2 2 2 2 2" xfId="34481"/>
    <cellStyle name="Currency 3 2 7 2 2 2 2 3" xfId="56854"/>
    <cellStyle name="Currency 3 2 7 2 2 2 3" xfId="34482"/>
    <cellStyle name="Currency 3 2 7 2 2 2 4" xfId="34483"/>
    <cellStyle name="Currency 3 2 7 2 2 3" xfId="34484"/>
    <cellStyle name="Currency 3 2 7 2 2 3 2" xfId="34485"/>
    <cellStyle name="Currency 3 2 7 2 2 3 2 2" xfId="34486"/>
    <cellStyle name="Currency 3 2 7 2 2 3 2 3" xfId="56855"/>
    <cellStyle name="Currency 3 2 7 2 2 3 3" xfId="34487"/>
    <cellStyle name="Currency 3 2 7 2 2 3 4" xfId="34488"/>
    <cellStyle name="Currency 3 2 7 2 2 4" xfId="34489"/>
    <cellStyle name="Currency 3 2 7 2 2 4 2" xfId="34490"/>
    <cellStyle name="Currency 3 2 7 2 2 4 3" xfId="56856"/>
    <cellStyle name="Currency 3 2 7 2 2 5" xfId="34491"/>
    <cellStyle name="Currency 3 2 7 2 2 6" xfId="34492"/>
    <cellStyle name="Currency 3 2 7 2 3" xfId="34493"/>
    <cellStyle name="Currency 3 2 7 2 3 2" xfId="34494"/>
    <cellStyle name="Currency 3 2 7 2 3 2 2" xfId="34495"/>
    <cellStyle name="Currency 3 2 7 2 3 2 3" xfId="56857"/>
    <cellStyle name="Currency 3 2 7 2 3 3" xfId="34496"/>
    <cellStyle name="Currency 3 2 7 2 3 4" xfId="34497"/>
    <cellStyle name="Currency 3 2 7 2 4" xfId="34498"/>
    <cellStyle name="Currency 3 2 7 2 4 2" xfId="34499"/>
    <cellStyle name="Currency 3 2 7 2 4 2 2" xfId="34500"/>
    <cellStyle name="Currency 3 2 7 2 4 2 3" xfId="56858"/>
    <cellStyle name="Currency 3 2 7 2 4 3" xfId="34501"/>
    <cellStyle name="Currency 3 2 7 2 4 4" xfId="34502"/>
    <cellStyle name="Currency 3 2 7 2 5" xfId="34503"/>
    <cellStyle name="Currency 3 2 7 2 5 2" xfId="34504"/>
    <cellStyle name="Currency 3 2 7 2 5 3" xfId="56859"/>
    <cellStyle name="Currency 3 2 7 2 6" xfId="34505"/>
    <cellStyle name="Currency 3 2 7 2 7" xfId="34506"/>
    <cellStyle name="Currency 3 2 7 3" xfId="34507"/>
    <cellStyle name="Currency 3 2 7 3 2" xfId="34508"/>
    <cellStyle name="Currency 3 2 7 3 2 2" xfId="34509"/>
    <cellStyle name="Currency 3 2 7 3 2 2 2" xfId="34510"/>
    <cellStyle name="Currency 3 2 7 3 2 2 3" xfId="56860"/>
    <cellStyle name="Currency 3 2 7 3 2 3" xfId="34511"/>
    <cellStyle name="Currency 3 2 7 3 2 4" xfId="34512"/>
    <cellStyle name="Currency 3 2 7 3 3" xfId="34513"/>
    <cellStyle name="Currency 3 2 7 3 3 2" xfId="34514"/>
    <cellStyle name="Currency 3 2 7 3 3 2 2" xfId="34515"/>
    <cellStyle name="Currency 3 2 7 3 3 2 3" xfId="56861"/>
    <cellStyle name="Currency 3 2 7 3 3 3" xfId="34516"/>
    <cellStyle name="Currency 3 2 7 3 3 4" xfId="34517"/>
    <cellStyle name="Currency 3 2 7 3 4" xfId="34518"/>
    <cellStyle name="Currency 3 2 7 3 4 2" xfId="34519"/>
    <cellStyle name="Currency 3 2 7 3 4 3" xfId="56862"/>
    <cellStyle name="Currency 3 2 7 3 5" xfId="34520"/>
    <cellStyle name="Currency 3 2 7 3 6" xfId="34521"/>
    <cellStyle name="Currency 3 2 7 4" xfId="34522"/>
    <cellStyle name="Currency 3 2 7 4 2" xfId="34523"/>
    <cellStyle name="Currency 3 2 7 4 2 2" xfId="34524"/>
    <cellStyle name="Currency 3 2 7 4 2 3" xfId="56863"/>
    <cellStyle name="Currency 3 2 7 4 3" xfId="34525"/>
    <cellStyle name="Currency 3 2 7 4 4" xfId="34526"/>
    <cellStyle name="Currency 3 2 7 5" xfId="34527"/>
    <cellStyle name="Currency 3 2 7 5 2" xfId="34528"/>
    <cellStyle name="Currency 3 2 7 5 2 2" xfId="34529"/>
    <cellStyle name="Currency 3 2 7 5 2 3" xfId="56864"/>
    <cellStyle name="Currency 3 2 7 5 3" xfId="34530"/>
    <cellStyle name="Currency 3 2 7 5 4" xfId="34531"/>
    <cellStyle name="Currency 3 2 7 6" xfId="34532"/>
    <cellStyle name="Currency 3 2 7 6 2" xfId="34533"/>
    <cellStyle name="Currency 3 2 7 6 3" xfId="56865"/>
    <cellStyle name="Currency 3 2 7 7" xfId="34534"/>
    <cellStyle name="Currency 3 2 7 8" xfId="34535"/>
    <cellStyle name="Currency 3 2 8" xfId="34536"/>
    <cellStyle name="Currency 3 2 8 2" xfId="34537"/>
    <cellStyle name="Currency 3 2 8 2 2" xfId="34538"/>
    <cellStyle name="Currency 3 2 8 2 2 2" xfId="34539"/>
    <cellStyle name="Currency 3 2 8 2 2 2 2" xfId="34540"/>
    <cellStyle name="Currency 3 2 8 2 2 2 3" xfId="56866"/>
    <cellStyle name="Currency 3 2 8 2 2 3" xfId="34541"/>
    <cellStyle name="Currency 3 2 8 2 2 4" xfId="34542"/>
    <cellStyle name="Currency 3 2 8 2 3" xfId="34543"/>
    <cellStyle name="Currency 3 2 8 2 3 2" xfId="34544"/>
    <cellStyle name="Currency 3 2 8 2 3 2 2" xfId="34545"/>
    <cellStyle name="Currency 3 2 8 2 3 2 3" xfId="56867"/>
    <cellStyle name="Currency 3 2 8 2 3 3" xfId="34546"/>
    <cellStyle name="Currency 3 2 8 2 3 4" xfId="34547"/>
    <cellStyle name="Currency 3 2 8 2 4" xfId="34548"/>
    <cellStyle name="Currency 3 2 8 2 4 2" xfId="34549"/>
    <cellStyle name="Currency 3 2 8 2 4 3" xfId="56868"/>
    <cellStyle name="Currency 3 2 8 2 5" xfId="34550"/>
    <cellStyle name="Currency 3 2 8 2 6" xfId="34551"/>
    <cellStyle name="Currency 3 2 8 3" xfId="34552"/>
    <cellStyle name="Currency 3 2 8 3 2" xfId="34553"/>
    <cellStyle name="Currency 3 2 8 3 2 2" xfId="34554"/>
    <cellStyle name="Currency 3 2 8 3 2 3" xfId="56869"/>
    <cellStyle name="Currency 3 2 8 3 3" xfId="34555"/>
    <cellStyle name="Currency 3 2 8 3 4" xfId="34556"/>
    <cellStyle name="Currency 3 2 8 4" xfId="34557"/>
    <cellStyle name="Currency 3 2 8 4 2" xfId="34558"/>
    <cellStyle name="Currency 3 2 8 4 2 2" xfId="34559"/>
    <cellStyle name="Currency 3 2 8 4 2 3" xfId="56870"/>
    <cellStyle name="Currency 3 2 8 4 3" xfId="34560"/>
    <cellStyle name="Currency 3 2 8 4 4" xfId="34561"/>
    <cellStyle name="Currency 3 2 8 5" xfId="34562"/>
    <cellStyle name="Currency 3 2 8 5 2" xfId="34563"/>
    <cellStyle name="Currency 3 2 8 5 3" xfId="56871"/>
    <cellStyle name="Currency 3 2 8 6" xfId="34564"/>
    <cellStyle name="Currency 3 2 8 7" xfId="34565"/>
    <cellStyle name="Currency 3 2 9" xfId="34566"/>
    <cellStyle name="Currency 3 2 9 2" xfId="34567"/>
    <cellStyle name="Currency 3 2 9 2 2" xfId="34568"/>
    <cellStyle name="Currency 3 2 9 2 2 2" xfId="34569"/>
    <cellStyle name="Currency 3 2 9 2 2 3" xfId="56872"/>
    <cellStyle name="Currency 3 2 9 2 3" xfId="34570"/>
    <cellStyle name="Currency 3 2 9 2 4" xfId="34571"/>
    <cellStyle name="Currency 3 2 9 3" xfId="34572"/>
    <cellStyle name="Currency 3 2 9 3 2" xfId="34573"/>
    <cellStyle name="Currency 3 2 9 3 2 2" xfId="34574"/>
    <cellStyle name="Currency 3 2 9 3 2 3" xfId="56873"/>
    <cellStyle name="Currency 3 2 9 3 3" xfId="34575"/>
    <cellStyle name="Currency 3 2 9 3 4" xfId="34576"/>
    <cellStyle name="Currency 3 2 9 4" xfId="34577"/>
    <cellStyle name="Currency 3 2 9 4 2" xfId="34578"/>
    <cellStyle name="Currency 3 2 9 4 3" xfId="56874"/>
    <cellStyle name="Currency 3 2 9 5" xfId="34579"/>
    <cellStyle name="Currency 3 2 9 6" xfId="34580"/>
    <cellStyle name="Currency 3 3" xfId="34581"/>
    <cellStyle name="Currency 3 3 10" xfId="34582"/>
    <cellStyle name="Currency 3 3 11" xfId="34583"/>
    <cellStyle name="Currency 3 3 2" xfId="34584"/>
    <cellStyle name="Currency 3 3 2 10" xfId="34585"/>
    <cellStyle name="Currency 3 3 2 2" xfId="34586"/>
    <cellStyle name="Currency 3 3 2 2 2" xfId="34587"/>
    <cellStyle name="Currency 3 3 2 2 2 2" xfId="34588"/>
    <cellStyle name="Currency 3 3 2 2 2 2 2" xfId="34589"/>
    <cellStyle name="Currency 3 3 2 2 2 2 2 2" xfId="34590"/>
    <cellStyle name="Currency 3 3 2 2 2 2 2 2 2" xfId="34591"/>
    <cellStyle name="Currency 3 3 2 2 2 2 2 2 3" xfId="56875"/>
    <cellStyle name="Currency 3 3 2 2 2 2 2 3" xfId="34592"/>
    <cellStyle name="Currency 3 3 2 2 2 2 2 4" xfId="34593"/>
    <cellStyle name="Currency 3 3 2 2 2 2 3" xfId="34594"/>
    <cellStyle name="Currency 3 3 2 2 2 2 3 2" xfId="34595"/>
    <cellStyle name="Currency 3 3 2 2 2 2 3 2 2" xfId="34596"/>
    <cellStyle name="Currency 3 3 2 2 2 2 3 2 3" xfId="56876"/>
    <cellStyle name="Currency 3 3 2 2 2 2 3 3" xfId="34597"/>
    <cellStyle name="Currency 3 3 2 2 2 2 3 4" xfId="34598"/>
    <cellStyle name="Currency 3 3 2 2 2 2 4" xfId="34599"/>
    <cellStyle name="Currency 3 3 2 2 2 2 4 2" xfId="34600"/>
    <cellStyle name="Currency 3 3 2 2 2 2 4 3" xfId="56877"/>
    <cellStyle name="Currency 3 3 2 2 2 2 5" xfId="34601"/>
    <cellStyle name="Currency 3 3 2 2 2 2 6" xfId="34602"/>
    <cellStyle name="Currency 3 3 2 2 2 3" xfId="34603"/>
    <cellStyle name="Currency 3 3 2 2 2 3 2" xfId="34604"/>
    <cellStyle name="Currency 3 3 2 2 2 3 2 2" xfId="34605"/>
    <cellStyle name="Currency 3 3 2 2 2 3 2 3" xfId="56878"/>
    <cellStyle name="Currency 3 3 2 2 2 3 3" xfId="34606"/>
    <cellStyle name="Currency 3 3 2 2 2 3 4" xfId="34607"/>
    <cellStyle name="Currency 3 3 2 2 2 4" xfId="34608"/>
    <cellStyle name="Currency 3 3 2 2 2 4 2" xfId="34609"/>
    <cellStyle name="Currency 3 3 2 2 2 4 2 2" xfId="34610"/>
    <cellStyle name="Currency 3 3 2 2 2 4 2 3" xfId="56879"/>
    <cellStyle name="Currency 3 3 2 2 2 4 3" xfId="34611"/>
    <cellStyle name="Currency 3 3 2 2 2 4 4" xfId="34612"/>
    <cellStyle name="Currency 3 3 2 2 2 5" xfId="34613"/>
    <cellStyle name="Currency 3 3 2 2 2 5 2" xfId="34614"/>
    <cellStyle name="Currency 3 3 2 2 2 5 3" xfId="56880"/>
    <cellStyle name="Currency 3 3 2 2 2 6" xfId="34615"/>
    <cellStyle name="Currency 3 3 2 2 2 7" xfId="34616"/>
    <cellStyle name="Currency 3 3 2 2 3" xfId="34617"/>
    <cellStyle name="Currency 3 3 2 2 3 2" xfId="34618"/>
    <cellStyle name="Currency 3 3 2 2 3 2 2" xfId="34619"/>
    <cellStyle name="Currency 3 3 2 2 3 2 2 2" xfId="34620"/>
    <cellStyle name="Currency 3 3 2 2 3 2 2 3" xfId="56881"/>
    <cellStyle name="Currency 3 3 2 2 3 2 3" xfId="34621"/>
    <cellStyle name="Currency 3 3 2 2 3 2 4" xfId="34622"/>
    <cellStyle name="Currency 3 3 2 2 3 3" xfId="34623"/>
    <cellStyle name="Currency 3 3 2 2 3 3 2" xfId="34624"/>
    <cellStyle name="Currency 3 3 2 2 3 3 2 2" xfId="34625"/>
    <cellStyle name="Currency 3 3 2 2 3 3 2 3" xfId="56882"/>
    <cellStyle name="Currency 3 3 2 2 3 3 3" xfId="34626"/>
    <cellStyle name="Currency 3 3 2 2 3 3 4" xfId="34627"/>
    <cellStyle name="Currency 3 3 2 2 3 4" xfId="34628"/>
    <cellStyle name="Currency 3 3 2 2 3 4 2" xfId="34629"/>
    <cellStyle name="Currency 3 3 2 2 3 4 3" xfId="56883"/>
    <cellStyle name="Currency 3 3 2 2 3 5" xfId="34630"/>
    <cellStyle name="Currency 3 3 2 2 3 6" xfId="34631"/>
    <cellStyle name="Currency 3 3 2 2 4" xfId="34632"/>
    <cellStyle name="Currency 3 3 2 2 4 2" xfId="34633"/>
    <cellStyle name="Currency 3 3 2 2 4 2 2" xfId="34634"/>
    <cellStyle name="Currency 3 3 2 2 4 2 3" xfId="56884"/>
    <cellStyle name="Currency 3 3 2 2 4 3" xfId="34635"/>
    <cellStyle name="Currency 3 3 2 2 4 4" xfId="34636"/>
    <cellStyle name="Currency 3 3 2 2 5" xfId="34637"/>
    <cellStyle name="Currency 3 3 2 2 5 2" xfId="34638"/>
    <cellStyle name="Currency 3 3 2 2 5 2 2" xfId="34639"/>
    <cellStyle name="Currency 3 3 2 2 5 2 3" xfId="56885"/>
    <cellStyle name="Currency 3 3 2 2 5 3" xfId="34640"/>
    <cellStyle name="Currency 3 3 2 2 5 4" xfId="34641"/>
    <cellStyle name="Currency 3 3 2 2 6" xfId="34642"/>
    <cellStyle name="Currency 3 3 2 2 6 2" xfId="34643"/>
    <cellStyle name="Currency 3 3 2 2 6 3" xfId="56886"/>
    <cellStyle name="Currency 3 3 2 2 7" xfId="34644"/>
    <cellStyle name="Currency 3 3 2 2 8" xfId="34645"/>
    <cellStyle name="Currency 3 3 2 3" xfId="34646"/>
    <cellStyle name="Currency 3 3 2 3 2" xfId="34647"/>
    <cellStyle name="Currency 3 3 2 3 2 2" xfId="34648"/>
    <cellStyle name="Currency 3 3 2 3 2 2 2" xfId="34649"/>
    <cellStyle name="Currency 3 3 2 3 2 2 2 2" xfId="34650"/>
    <cellStyle name="Currency 3 3 2 3 2 2 2 3" xfId="56887"/>
    <cellStyle name="Currency 3 3 2 3 2 2 3" xfId="34651"/>
    <cellStyle name="Currency 3 3 2 3 2 2 4" xfId="34652"/>
    <cellStyle name="Currency 3 3 2 3 2 3" xfId="34653"/>
    <cellStyle name="Currency 3 3 2 3 2 3 2" xfId="34654"/>
    <cellStyle name="Currency 3 3 2 3 2 3 2 2" xfId="34655"/>
    <cellStyle name="Currency 3 3 2 3 2 3 2 3" xfId="56888"/>
    <cellStyle name="Currency 3 3 2 3 2 3 3" xfId="34656"/>
    <cellStyle name="Currency 3 3 2 3 2 3 4" xfId="34657"/>
    <cellStyle name="Currency 3 3 2 3 2 4" xfId="34658"/>
    <cellStyle name="Currency 3 3 2 3 2 4 2" xfId="34659"/>
    <cellStyle name="Currency 3 3 2 3 2 4 3" xfId="56889"/>
    <cellStyle name="Currency 3 3 2 3 2 5" xfId="34660"/>
    <cellStyle name="Currency 3 3 2 3 2 6" xfId="34661"/>
    <cellStyle name="Currency 3 3 2 3 3" xfId="34662"/>
    <cellStyle name="Currency 3 3 2 3 3 2" xfId="34663"/>
    <cellStyle name="Currency 3 3 2 3 3 2 2" xfId="34664"/>
    <cellStyle name="Currency 3 3 2 3 3 2 3" xfId="56890"/>
    <cellStyle name="Currency 3 3 2 3 3 3" xfId="34665"/>
    <cellStyle name="Currency 3 3 2 3 3 4" xfId="34666"/>
    <cellStyle name="Currency 3 3 2 3 4" xfId="34667"/>
    <cellStyle name="Currency 3 3 2 3 4 2" xfId="34668"/>
    <cellStyle name="Currency 3 3 2 3 4 2 2" xfId="34669"/>
    <cellStyle name="Currency 3 3 2 3 4 2 3" xfId="56891"/>
    <cellStyle name="Currency 3 3 2 3 4 3" xfId="34670"/>
    <cellStyle name="Currency 3 3 2 3 4 4" xfId="34671"/>
    <cellStyle name="Currency 3 3 2 3 5" xfId="34672"/>
    <cellStyle name="Currency 3 3 2 3 5 2" xfId="34673"/>
    <cellStyle name="Currency 3 3 2 3 5 3" xfId="56892"/>
    <cellStyle name="Currency 3 3 2 3 6" xfId="34674"/>
    <cellStyle name="Currency 3 3 2 3 7" xfId="34675"/>
    <cellStyle name="Currency 3 3 2 4" xfId="34676"/>
    <cellStyle name="Currency 3 3 2 4 2" xfId="34677"/>
    <cellStyle name="Currency 3 3 2 4 2 2" xfId="34678"/>
    <cellStyle name="Currency 3 3 2 4 2 2 2" xfId="34679"/>
    <cellStyle name="Currency 3 3 2 4 2 2 3" xfId="56893"/>
    <cellStyle name="Currency 3 3 2 4 2 3" xfId="34680"/>
    <cellStyle name="Currency 3 3 2 4 2 4" xfId="34681"/>
    <cellStyle name="Currency 3 3 2 4 3" xfId="34682"/>
    <cellStyle name="Currency 3 3 2 4 3 2" xfId="34683"/>
    <cellStyle name="Currency 3 3 2 4 3 2 2" xfId="34684"/>
    <cellStyle name="Currency 3 3 2 4 3 2 3" xfId="56894"/>
    <cellStyle name="Currency 3 3 2 4 3 3" xfId="34685"/>
    <cellStyle name="Currency 3 3 2 4 3 4" xfId="34686"/>
    <cellStyle name="Currency 3 3 2 4 4" xfId="34687"/>
    <cellStyle name="Currency 3 3 2 4 4 2" xfId="34688"/>
    <cellStyle name="Currency 3 3 2 4 4 3" xfId="56895"/>
    <cellStyle name="Currency 3 3 2 4 5" xfId="34689"/>
    <cellStyle name="Currency 3 3 2 4 6" xfId="34690"/>
    <cellStyle name="Currency 3 3 2 5" xfId="34691"/>
    <cellStyle name="Currency 3 3 2 5 2" xfId="34692"/>
    <cellStyle name="Currency 3 3 2 5 2 2" xfId="34693"/>
    <cellStyle name="Currency 3 3 2 5 2 2 2" xfId="34694"/>
    <cellStyle name="Currency 3 3 2 5 2 2 3" xfId="56896"/>
    <cellStyle name="Currency 3 3 2 5 2 3" xfId="34695"/>
    <cellStyle name="Currency 3 3 2 5 2 4" xfId="34696"/>
    <cellStyle name="Currency 3 3 2 5 3" xfId="34697"/>
    <cellStyle name="Currency 3 3 2 5 3 2" xfId="34698"/>
    <cellStyle name="Currency 3 3 2 5 3 3" xfId="56897"/>
    <cellStyle name="Currency 3 3 2 5 4" xfId="34699"/>
    <cellStyle name="Currency 3 3 2 5 5" xfId="34700"/>
    <cellStyle name="Currency 3 3 2 6" xfId="34701"/>
    <cellStyle name="Currency 3 3 2 6 2" xfId="34702"/>
    <cellStyle name="Currency 3 3 2 6 2 2" xfId="34703"/>
    <cellStyle name="Currency 3 3 2 6 2 3" xfId="56898"/>
    <cellStyle name="Currency 3 3 2 6 3" xfId="34704"/>
    <cellStyle name="Currency 3 3 2 6 4" xfId="34705"/>
    <cellStyle name="Currency 3 3 2 7" xfId="34706"/>
    <cellStyle name="Currency 3 3 2 7 2" xfId="34707"/>
    <cellStyle name="Currency 3 3 2 7 2 2" xfId="34708"/>
    <cellStyle name="Currency 3 3 2 7 2 3" xfId="56899"/>
    <cellStyle name="Currency 3 3 2 7 3" xfId="34709"/>
    <cellStyle name="Currency 3 3 2 7 4" xfId="34710"/>
    <cellStyle name="Currency 3 3 2 8" xfId="34711"/>
    <cellStyle name="Currency 3 3 2 8 2" xfId="34712"/>
    <cellStyle name="Currency 3 3 2 8 3" xfId="56900"/>
    <cellStyle name="Currency 3 3 2 9" xfId="34713"/>
    <cellStyle name="Currency 3 3 3" xfId="34714"/>
    <cellStyle name="Currency 3 3 3 2" xfId="34715"/>
    <cellStyle name="Currency 3 3 3 2 2" xfId="34716"/>
    <cellStyle name="Currency 3 3 3 2 2 2" xfId="34717"/>
    <cellStyle name="Currency 3 3 3 2 2 2 2" xfId="34718"/>
    <cellStyle name="Currency 3 3 3 2 2 2 2 2" xfId="34719"/>
    <cellStyle name="Currency 3 3 3 2 2 2 2 3" xfId="56901"/>
    <cellStyle name="Currency 3 3 3 2 2 2 3" xfId="34720"/>
    <cellStyle name="Currency 3 3 3 2 2 2 4" xfId="34721"/>
    <cellStyle name="Currency 3 3 3 2 2 3" xfId="34722"/>
    <cellStyle name="Currency 3 3 3 2 2 3 2" xfId="34723"/>
    <cellStyle name="Currency 3 3 3 2 2 3 2 2" xfId="34724"/>
    <cellStyle name="Currency 3 3 3 2 2 3 2 3" xfId="56902"/>
    <cellStyle name="Currency 3 3 3 2 2 3 3" xfId="34725"/>
    <cellStyle name="Currency 3 3 3 2 2 3 4" xfId="34726"/>
    <cellStyle name="Currency 3 3 3 2 2 4" xfId="34727"/>
    <cellStyle name="Currency 3 3 3 2 2 4 2" xfId="34728"/>
    <cellStyle name="Currency 3 3 3 2 2 4 3" xfId="56903"/>
    <cellStyle name="Currency 3 3 3 2 2 5" xfId="34729"/>
    <cellStyle name="Currency 3 3 3 2 2 6" xfId="34730"/>
    <cellStyle name="Currency 3 3 3 2 3" xfId="34731"/>
    <cellStyle name="Currency 3 3 3 2 3 2" xfId="34732"/>
    <cellStyle name="Currency 3 3 3 2 3 2 2" xfId="34733"/>
    <cellStyle name="Currency 3 3 3 2 3 2 3" xfId="56904"/>
    <cellStyle name="Currency 3 3 3 2 3 3" xfId="34734"/>
    <cellStyle name="Currency 3 3 3 2 3 4" xfId="34735"/>
    <cellStyle name="Currency 3 3 3 2 4" xfId="34736"/>
    <cellStyle name="Currency 3 3 3 2 4 2" xfId="34737"/>
    <cellStyle name="Currency 3 3 3 2 4 2 2" xfId="34738"/>
    <cellStyle name="Currency 3 3 3 2 4 2 3" xfId="56905"/>
    <cellStyle name="Currency 3 3 3 2 4 3" xfId="34739"/>
    <cellStyle name="Currency 3 3 3 2 4 4" xfId="34740"/>
    <cellStyle name="Currency 3 3 3 2 5" xfId="34741"/>
    <cellStyle name="Currency 3 3 3 2 5 2" xfId="34742"/>
    <cellStyle name="Currency 3 3 3 2 5 3" xfId="56906"/>
    <cellStyle name="Currency 3 3 3 2 6" xfId="34743"/>
    <cellStyle name="Currency 3 3 3 2 7" xfId="34744"/>
    <cellStyle name="Currency 3 3 3 3" xfId="34745"/>
    <cellStyle name="Currency 3 3 3 3 2" xfId="34746"/>
    <cellStyle name="Currency 3 3 3 3 2 2" xfId="34747"/>
    <cellStyle name="Currency 3 3 3 3 2 2 2" xfId="34748"/>
    <cellStyle name="Currency 3 3 3 3 2 2 3" xfId="56907"/>
    <cellStyle name="Currency 3 3 3 3 2 3" xfId="34749"/>
    <cellStyle name="Currency 3 3 3 3 2 4" xfId="34750"/>
    <cellStyle name="Currency 3 3 3 3 3" xfId="34751"/>
    <cellStyle name="Currency 3 3 3 3 3 2" xfId="34752"/>
    <cellStyle name="Currency 3 3 3 3 3 2 2" xfId="34753"/>
    <cellStyle name="Currency 3 3 3 3 3 2 3" xfId="56908"/>
    <cellStyle name="Currency 3 3 3 3 3 3" xfId="34754"/>
    <cellStyle name="Currency 3 3 3 3 3 4" xfId="34755"/>
    <cellStyle name="Currency 3 3 3 3 4" xfId="34756"/>
    <cellStyle name="Currency 3 3 3 3 4 2" xfId="34757"/>
    <cellStyle name="Currency 3 3 3 3 4 3" xfId="56909"/>
    <cellStyle name="Currency 3 3 3 3 5" xfId="34758"/>
    <cellStyle name="Currency 3 3 3 3 6" xfId="34759"/>
    <cellStyle name="Currency 3 3 3 4" xfId="34760"/>
    <cellStyle name="Currency 3 3 3 4 2" xfId="34761"/>
    <cellStyle name="Currency 3 3 3 4 2 2" xfId="34762"/>
    <cellStyle name="Currency 3 3 3 4 2 2 2" xfId="34763"/>
    <cellStyle name="Currency 3 3 3 4 2 2 3" xfId="56910"/>
    <cellStyle name="Currency 3 3 3 4 2 3" xfId="34764"/>
    <cellStyle name="Currency 3 3 3 4 2 4" xfId="34765"/>
    <cellStyle name="Currency 3 3 3 4 3" xfId="34766"/>
    <cellStyle name="Currency 3 3 3 4 3 2" xfId="34767"/>
    <cellStyle name="Currency 3 3 3 4 3 3" xfId="56911"/>
    <cellStyle name="Currency 3 3 3 4 4" xfId="34768"/>
    <cellStyle name="Currency 3 3 3 4 5" xfId="34769"/>
    <cellStyle name="Currency 3 3 3 5" xfId="34770"/>
    <cellStyle name="Currency 3 3 3 5 2" xfId="34771"/>
    <cellStyle name="Currency 3 3 3 5 2 2" xfId="34772"/>
    <cellStyle name="Currency 3 3 3 5 2 3" xfId="56912"/>
    <cellStyle name="Currency 3 3 3 5 3" xfId="34773"/>
    <cellStyle name="Currency 3 3 3 5 4" xfId="34774"/>
    <cellStyle name="Currency 3 3 3 6" xfId="34775"/>
    <cellStyle name="Currency 3 3 3 6 2" xfId="34776"/>
    <cellStyle name="Currency 3 3 3 6 2 2" xfId="34777"/>
    <cellStyle name="Currency 3 3 3 6 2 3" xfId="56913"/>
    <cellStyle name="Currency 3 3 3 6 3" xfId="34778"/>
    <cellStyle name="Currency 3 3 3 6 4" xfId="34779"/>
    <cellStyle name="Currency 3 3 3 7" xfId="34780"/>
    <cellStyle name="Currency 3 3 3 7 2" xfId="34781"/>
    <cellStyle name="Currency 3 3 3 7 3" xfId="56914"/>
    <cellStyle name="Currency 3 3 3 8" xfId="34782"/>
    <cellStyle name="Currency 3 3 3 9" xfId="34783"/>
    <cellStyle name="Currency 3 3 4" xfId="34784"/>
    <cellStyle name="Currency 3 3 4 2" xfId="34785"/>
    <cellStyle name="Currency 3 3 4 2 2" xfId="34786"/>
    <cellStyle name="Currency 3 3 4 2 2 2" xfId="34787"/>
    <cellStyle name="Currency 3 3 4 2 2 2 2" xfId="34788"/>
    <cellStyle name="Currency 3 3 4 2 2 2 3" xfId="56915"/>
    <cellStyle name="Currency 3 3 4 2 2 3" xfId="34789"/>
    <cellStyle name="Currency 3 3 4 2 2 4" xfId="34790"/>
    <cellStyle name="Currency 3 3 4 2 3" xfId="34791"/>
    <cellStyle name="Currency 3 3 4 2 3 2" xfId="34792"/>
    <cellStyle name="Currency 3 3 4 2 3 2 2" xfId="34793"/>
    <cellStyle name="Currency 3 3 4 2 3 2 3" xfId="56916"/>
    <cellStyle name="Currency 3 3 4 2 3 3" xfId="34794"/>
    <cellStyle name="Currency 3 3 4 2 3 4" xfId="34795"/>
    <cellStyle name="Currency 3 3 4 2 4" xfId="34796"/>
    <cellStyle name="Currency 3 3 4 2 4 2" xfId="34797"/>
    <cellStyle name="Currency 3 3 4 2 4 3" xfId="56917"/>
    <cellStyle name="Currency 3 3 4 2 5" xfId="34798"/>
    <cellStyle name="Currency 3 3 4 2 6" xfId="34799"/>
    <cellStyle name="Currency 3 3 4 3" xfId="34800"/>
    <cellStyle name="Currency 3 3 4 3 2" xfId="34801"/>
    <cellStyle name="Currency 3 3 4 3 2 2" xfId="34802"/>
    <cellStyle name="Currency 3 3 4 3 2 3" xfId="56918"/>
    <cellStyle name="Currency 3 3 4 3 3" xfId="34803"/>
    <cellStyle name="Currency 3 3 4 3 4" xfId="34804"/>
    <cellStyle name="Currency 3 3 4 4" xfId="34805"/>
    <cellStyle name="Currency 3 3 4 4 2" xfId="34806"/>
    <cellStyle name="Currency 3 3 4 4 2 2" xfId="34807"/>
    <cellStyle name="Currency 3 3 4 4 2 3" xfId="56919"/>
    <cellStyle name="Currency 3 3 4 4 3" xfId="34808"/>
    <cellStyle name="Currency 3 3 4 4 4" xfId="34809"/>
    <cellStyle name="Currency 3 3 4 5" xfId="34810"/>
    <cellStyle name="Currency 3 3 4 5 2" xfId="34811"/>
    <cellStyle name="Currency 3 3 4 5 3" xfId="56920"/>
    <cellStyle name="Currency 3 3 4 6" xfId="34812"/>
    <cellStyle name="Currency 3 3 4 7" xfId="34813"/>
    <cellStyle name="Currency 3 3 5" xfId="34814"/>
    <cellStyle name="Currency 3 3 5 2" xfId="34815"/>
    <cellStyle name="Currency 3 3 5 2 2" xfId="34816"/>
    <cellStyle name="Currency 3 3 5 2 2 2" xfId="34817"/>
    <cellStyle name="Currency 3 3 5 2 2 3" xfId="56921"/>
    <cellStyle name="Currency 3 3 5 2 3" xfId="34818"/>
    <cellStyle name="Currency 3 3 5 2 4" xfId="34819"/>
    <cellStyle name="Currency 3 3 5 3" xfId="34820"/>
    <cellStyle name="Currency 3 3 5 3 2" xfId="34821"/>
    <cellStyle name="Currency 3 3 5 3 2 2" xfId="34822"/>
    <cellStyle name="Currency 3 3 5 3 2 3" xfId="56922"/>
    <cellStyle name="Currency 3 3 5 3 3" xfId="34823"/>
    <cellStyle name="Currency 3 3 5 3 4" xfId="34824"/>
    <cellStyle name="Currency 3 3 5 4" xfId="34825"/>
    <cellStyle name="Currency 3 3 5 4 2" xfId="34826"/>
    <cellStyle name="Currency 3 3 5 4 3" xfId="56923"/>
    <cellStyle name="Currency 3 3 5 5" xfId="34827"/>
    <cellStyle name="Currency 3 3 5 6" xfId="34828"/>
    <cellStyle name="Currency 3 3 6" xfId="34829"/>
    <cellStyle name="Currency 3 3 6 2" xfId="34830"/>
    <cellStyle name="Currency 3 3 6 2 2" xfId="34831"/>
    <cellStyle name="Currency 3 3 6 2 2 2" xfId="34832"/>
    <cellStyle name="Currency 3 3 6 2 2 3" xfId="56924"/>
    <cellStyle name="Currency 3 3 6 2 3" xfId="34833"/>
    <cellStyle name="Currency 3 3 6 2 4" xfId="34834"/>
    <cellStyle name="Currency 3 3 6 3" xfId="34835"/>
    <cellStyle name="Currency 3 3 6 3 2" xfId="34836"/>
    <cellStyle name="Currency 3 3 6 3 3" xfId="56925"/>
    <cellStyle name="Currency 3 3 6 4" xfId="34837"/>
    <cellStyle name="Currency 3 3 6 5" xfId="34838"/>
    <cellStyle name="Currency 3 3 7" xfId="34839"/>
    <cellStyle name="Currency 3 3 7 2" xfId="34840"/>
    <cellStyle name="Currency 3 3 7 2 2" xfId="34841"/>
    <cellStyle name="Currency 3 3 7 2 3" xfId="56926"/>
    <cellStyle name="Currency 3 3 7 3" xfId="34842"/>
    <cellStyle name="Currency 3 3 7 4" xfId="34843"/>
    <cellStyle name="Currency 3 3 8" xfId="34844"/>
    <cellStyle name="Currency 3 3 8 2" xfId="34845"/>
    <cellStyle name="Currency 3 3 8 2 2" xfId="34846"/>
    <cellStyle name="Currency 3 3 8 2 3" xfId="56927"/>
    <cellStyle name="Currency 3 3 8 3" xfId="34847"/>
    <cellStyle name="Currency 3 3 8 4" xfId="34848"/>
    <cellStyle name="Currency 3 3 9" xfId="34849"/>
    <cellStyle name="Currency 3 3 9 2" xfId="34850"/>
    <cellStyle name="Currency 3 3 9 3" xfId="56928"/>
    <cellStyle name="Currency 3 4" xfId="34851"/>
    <cellStyle name="Currency 3 4 10" xfId="34852"/>
    <cellStyle name="Currency 3 4 11" xfId="34853"/>
    <cellStyle name="Currency 3 4 2" xfId="34854"/>
    <cellStyle name="Currency 3 4 2 10" xfId="34855"/>
    <cellStyle name="Currency 3 4 2 2" xfId="34856"/>
    <cellStyle name="Currency 3 4 2 2 2" xfId="34857"/>
    <cellStyle name="Currency 3 4 2 2 2 2" xfId="34858"/>
    <cellStyle name="Currency 3 4 2 2 2 2 2" xfId="34859"/>
    <cellStyle name="Currency 3 4 2 2 2 2 2 2" xfId="34860"/>
    <cellStyle name="Currency 3 4 2 2 2 2 2 2 2" xfId="34861"/>
    <cellStyle name="Currency 3 4 2 2 2 2 2 2 3" xfId="56929"/>
    <cellStyle name="Currency 3 4 2 2 2 2 2 3" xfId="34862"/>
    <cellStyle name="Currency 3 4 2 2 2 2 2 4" xfId="34863"/>
    <cellStyle name="Currency 3 4 2 2 2 2 3" xfId="34864"/>
    <cellStyle name="Currency 3 4 2 2 2 2 3 2" xfId="34865"/>
    <cellStyle name="Currency 3 4 2 2 2 2 3 2 2" xfId="34866"/>
    <cellStyle name="Currency 3 4 2 2 2 2 3 2 3" xfId="56930"/>
    <cellStyle name="Currency 3 4 2 2 2 2 3 3" xfId="34867"/>
    <cellStyle name="Currency 3 4 2 2 2 2 3 4" xfId="34868"/>
    <cellStyle name="Currency 3 4 2 2 2 2 4" xfId="34869"/>
    <cellStyle name="Currency 3 4 2 2 2 2 4 2" xfId="34870"/>
    <cellStyle name="Currency 3 4 2 2 2 2 4 3" xfId="56931"/>
    <cellStyle name="Currency 3 4 2 2 2 2 5" xfId="34871"/>
    <cellStyle name="Currency 3 4 2 2 2 2 6" xfId="34872"/>
    <cellStyle name="Currency 3 4 2 2 2 3" xfId="34873"/>
    <cellStyle name="Currency 3 4 2 2 2 3 2" xfId="34874"/>
    <cellStyle name="Currency 3 4 2 2 2 3 2 2" xfId="34875"/>
    <cellStyle name="Currency 3 4 2 2 2 3 2 3" xfId="56932"/>
    <cellStyle name="Currency 3 4 2 2 2 3 3" xfId="34876"/>
    <cellStyle name="Currency 3 4 2 2 2 3 4" xfId="34877"/>
    <cellStyle name="Currency 3 4 2 2 2 4" xfId="34878"/>
    <cellStyle name="Currency 3 4 2 2 2 4 2" xfId="34879"/>
    <cellStyle name="Currency 3 4 2 2 2 4 2 2" xfId="34880"/>
    <cellStyle name="Currency 3 4 2 2 2 4 2 3" xfId="56933"/>
    <cellStyle name="Currency 3 4 2 2 2 4 3" xfId="34881"/>
    <cellStyle name="Currency 3 4 2 2 2 4 4" xfId="34882"/>
    <cellStyle name="Currency 3 4 2 2 2 5" xfId="34883"/>
    <cellStyle name="Currency 3 4 2 2 2 5 2" xfId="34884"/>
    <cellStyle name="Currency 3 4 2 2 2 5 3" xfId="56934"/>
    <cellStyle name="Currency 3 4 2 2 2 6" xfId="34885"/>
    <cellStyle name="Currency 3 4 2 2 2 7" xfId="34886"/>
    <cellStyle name="Currency 3 4 2 2 3" xfId="34887"/>
    <cellStyle name="Currency 3 4 2 2 3 2" xfId="34888"/>
    <cellStyle name="Currency 3 4 2 2 3 2 2" xfId="34889"/>
    <cellStyle name="Currency 3 4 2 2 3 2 2 2" xfId="34890"/>
    <cellStyle name="Currency 3 4 2 2 3 2 2 3" xfId="56935"/>
    <cellStyle name="Currency 3 4 2 2 3 2 3" xfId="34891"/>
    <cellStyle name="Currency 3 4 2 2 3 2 4" xfId="34892"/>
    <cellStyle name="Currency 3 4 2 2 3 3" xfId="34893"/>
    <cellStyle name="Currency 3 4 2 2 3 3 2" xfId="34894"/>
    <cellStyle name="Currency 3 4 2 2 3 3 2 2" xfId="34895"/>
    <cellStyle name="Currency 3 4 2 2 3 3 2 3" xfId="56936"/>
    <cellStyle name="Currency 3 4 2 2 3 3 3" xfId="34896"/>
    <cellStyle name="Currency 3 4 2 2 3 3 4" xfId="34897"/>
    <cellStyle name="Currency 3 4 2 2 3 4" xfId="34898"/>
    <cellStyle name="Currency 3 4 2 2 3 4 2" xfId="34899"/>
    <cellStyle name="Currency 3 4 2 2 3 4 3" xfId="56937"/>
    <cellStyle name="Currency 3 4 2 2 3 5" xfId="34900"/>
    <cellStyle name="Currency 3 4 2 2 3 6" xfId="34901"/>
    <cellStyle name="Currency 3 4 2 2 4" xfId="34902"/>
    <cellStyle name="Currency 3 4 2 2 4 2" xfId="34903"/>
    <cellStyle name="Currency 3 4 2 2 4 2 2" xfId="34904"/>
    <cellStyle name="Currency 3 4 2 2 4 2 3" xfId="56938"/>
    <cellStyle name="Currency 3 4 2 2 4 3" xfId="34905"/>
    <cellStyle name="Currency 3 4 2 2 4 4" xfId="34906"/>
    <cellStyle name="Currency 3 4 2 2 5" xfId="34907"/>
    <cellStyle name="Currency 3 4 2 2 5 2" xfId="34908"/>
    <cellStyle name="Currency 3 4 2 2 5 2 2" xfId="34909"/>
    <cellStyle name="Currency 3 4 2 2 5 2 3" xfId="56939"/>
    <cellStyle name="Currency 3 4 2 2 5 3" xfId="34910"/>
    <cellStyle name="Currency 3 4 2 2 5 4" xfId="34911"/>
    <cellStyle name="Currency 3 4 2 2 6" xfId="34912"/>
    <cellStyle name="Currency 3 4 2 2 6 2" xfId="34913"/>
    <cellStyle name="Currency 3 4 2 2 6 3" xfId="56940"/>
    <cellStyle name="Currency 3 4 2 2 7" xfId="34914"/>
    <cellStyle name="Currency 3 4 2 2 8" xfId="34915"/>
    <cellStyle name="Currency 3 4 2 3" xfId="34916"/>
    <cellStyle name="Currency 3 4 2 3 2" xfId="34917"/>
    <cellStyle name="Currency 3 4 2 3 2 2" xfId="34918"/>
    <cellStyle name="Currency 3 4 2 3 2 2 2" xfId="34919"/>
    <cellStyle name="Currency 3 4 2 3 2 2 2 2" xfId="34920"/>
    <cellStyle name="Currency 3 4 2 3 2 2 2 3" xfId="56941"/>
    <cellStyle name="Currency 3 4 2 3 2 2 3" xfId="34921"/>
    <cellStyle name="Currency 3 4 2 3 2 2 4" xfId="34922"/>
    <cellStyle name="Currency 3 4 2 3 2 3" xfId="34923"/>
    <cellStyle name="Currency 3 4 2 3 2 3 2" xfId="34924"/>
    <cellStyle name="Currency 3 4 2 3 2 3 2 2" xfId="34925"/>
    <cellStyle name="Currency 3 4 2 3 2 3 2 3" xfId="56942"/>
    <cellStyle name="Currency 3 4 2 3 2 3 3" xfId="34926"/>
    <cellStyle name="Currency 3 4 2 3 2 3 4" xfId="34927"/>
    <cellStyle name="Currency 3 4 2 3 2 4" xfId="34928"/>
    <cellStyle name="Currency 3 4 2 3 2 4 2" xfId="34929"/>
    <cellStyle name="Currency 3 4 2 3 2 4 3" xfId="56943"/>
    <cellStyle name="Currency 3 4 2 3 2 5" xfId="34930"/>
    <cellStyle name="Currency 3 4 2 3 2 6" xfId="34931"/>
    <cellStyle name="Currency 3 4 2 3 3" xfId="34932"/>
    <cellStyle name="Currency 3 4 2 3 3 2" xfId="34933"/>
    <cellStyle name="Currency 3 4 2 3 3 2 2" xfId="34934"/>
    <cellStyle name="Currency 3 4 2 3 3 2 3" xfId="56944"/>
    <cellStyle name="Currency 3 4 2 3 3 3" xfId="34935"/>
    <cellStyle name="Currency 3 4 2 3 3 4" xfId="34936"/>
    <cellStyle name="Currency 3 4 2 3 4" xfId="34937"/>
    <cellStyle name="Currency 3 4 2 3 4 2" xfId="34938"/>
    <cellStyle name="Currency 3 4 2 3 4 2 2" xfId="34939"/>
    <cellStyle name="Currency 3 4 2 3 4 2 3" xfId="56945"/>
    <cellStyle name="Currency 3 4 2 3 4 3" xfId="34940"/>
    <cellStyle name="Currency 3 4 2 3 4 4" xfId="34941"/>
    <cellStyle name="Currency 3 4 2 3 5" xfId="34942"/>
    <cellStyle name="Currency 3 4 2 3 5 2" xfId="34943"/>
    <cellStyle name="Currency 3 4 2 3 5 3" xfId="56946"/>
    <cellStyle name="Currency 3 4 2 3 6" xfId="34944"/>
    <cellStyle name="Currency 3 4 2 3 7" xfId="34945"/>
    <cellStyle name="Currency 3 4 2 4" xfId="34946"/>
    <cellStyle name="Currency 3 4 2 4 2" xfId="34947"/>
    <cellStyle name="Currency 3 4 2 4 2 2" xfId="34948"/>
    <cellStyle name="Currency 3 4 2 4 2 2 2" xfId="34949"/>
    <cellStyle name="Currency 3 4 2 4 2 2 3" xfId="56947"/>
    <cellStyle name="Currency 3 4 2 4 2 3" xfId="34950"/>
    <cellStyle name="Currency 3 4 2 4 2 4" xfId="34951"/>
    <cellStyle name="Currency 3 4 2 4 3" xfId="34952"/>
    <cellStyle name="Currency 3 4 2 4 3 2" xfId="34953"/>
    <cellStyle name="Currency 3 4 2 4 3 2 2" xfId="34954"/>
    <cellStyle name="Currency 3 4 2 4 3 2 3" xfId="56948"/>
    <cellStyle name="Currency 3 4 2 4 3 3" xfId="34955"/>
    <cellStyle name="Currency 3 4 2 4 3 4" xfId="34956"/>
    <cellStyle name="Currency 3 4 2 4 4" xfId="34957"/>
    <cellStyle name="Currency 3 4 2 4 4 2" xfId="34958"/>
    <cellStyle name="Currency 3 4 2 4 4 3" xfId="56949"/>
    <cellStyle name="Currency 3 4 2 4 5" xfId="34959"/>
    <cellStyle name="Currency 3 4 2 4 6" xfId="34960"/>
    <cellStyle name="Currency 3 4 2 5" xfId="34961"/>
    <cellStyle name="Currency 3 4 2 5 2" xfId="34962"/>
    <cellStyle name="Currency 3 4 2 5 2 2" xfId="34963"/>
    <cellStyle name="Currency 3 4 2 5 2 2 2" xfId="34964"/>
    <cellStyle name="Currency 3 4 2 5 2 2 3" xfId="56950"/>
    <cellStyle name="Currency 3 4 2 5 2 3" xfId="34965"/>
    <cellStyle name="Currency 3 4 2 5 2 4" xfId="34966"/>
    <cellStyle name="Currency 3 4 2 5 3" xfId="34967"/>
    <cellStyle name="Currency 3 4 2 5 3 2" xfId="34968"/>
    <cellStyle name="Currency 3 4 2 5 3 3" xfId="56951"/>
    <cellStyle name="Currency 3 4 2 5 4" xfId="34969"/>
    <cellStyle name="Currency 3 4 2 5 5" xfId="34970"/>
    <cellStyle name="Currency 3 4 2 6" xfId="34971"/>
    <cellStyle name="Currency 3 4 2 6 2" xfId="34972"/>
    <cellStyle name="Currency 3 4 2 6 2 2" xfId="34973"/>
    <cellStyle name="Currency 3 4 2 6 2 3" xfId="56952"/>
    <cellStyle name="Currency 3 4 2 6 3" xfId="34974"/>
    <cellStyle name="Currency 3 4 2 6 4" xfId="34975"/>
    <cellStyle name="Currency 3 4 2 7" xfId="34976"/>
    <cellStyle name="Currency 3 4 2 7 2" xfId="34977"/>
    <cellStyle name="Currency 3 4 2 7 2 2" xfId="34978"/>
    <cellStyle name="Currency 3 4 2 7 2 3" xfId="56953"/>
    <cellStyle name="Currency 3 4 2 7 3" xfId="34979"/>
    <cellStyle name="Currency 3 4 2 7 4" xfId="34980"/>
    <cellStyle name="Currency 3 4 2 8" xfId="34981"/>
    <cellStyle name="Currency 3 4 2 8 2" xfId="34982"/>
    <cellStyle name="Currency 3 4 2 8 3" xfId="56954"/>
    <cellStyle name="Currency 3 4 2 9" xfId="34983"/>
    <cellStyle name="Currency 3 4 3" xfId="34984"/>
    <cellStyle name="Currency 3 4 3 2" xfId="34985"/>
    <cellStyle name="Currency 3 4 3 2 2" xfId="34986"/>
    <cellStyle name="Currency 3 4 3 2 2 2" xfId="34987"/>
    <cellStyle name="Currency 3 4 3 2 2 2 2" xfId="34988"/>
    <cellStyle name="Currency 3 4 3 2 2 2 2 2" xfId="34989"/>
    <cellStyle name="Currency 3 4 3 2 2 2 2 3" xfId="56955"/>
    <cellStyle name="Currency 3 4 3 2 2 2 3" xfId="34990"/>
    <cellStyle name="Currency 3 4 3 2 2 2 4" xfId="34991"/>
    <cellStyle name="Currency 3 4 3 2 2 3" xfId="34992"/>
    <cellStyle name="Currency 3 4 3 2 2 3 2" xfId="34993"/>
    <cellStyle name="Currency 3 4 3 2 2 3 2 2" xfId="34994"/>
    <cellStyle name="Currency 3 4 3 2 2 3 2 3" xfId="56956"/>
    <cellStyle name="Currency 3 4 3 2 2 3 3" xfId="34995"/>
    <cellStyle name="Currency 3 4 3 2 2 3 4" xfId="34996"/>
    <cellStyle name="Currency 3 4 3 2 2 4" xfId="34997"/>
    <cellStyle name="Currency 3 4 3 2 2 4 2" xfId="34998"/>
    <cellStyle name="Currency 3 4 3 2 2 4 3" xfId="56957"/>
    <cellStyle name="Currency 3 4 3 2 2 5" xfId="34999"/>
    <cellStyle name="Currency 3 4 3 2 2 6" xfId="35000"/>
    <cellStyle name="Currency 3 4 3 2 3" xfId="35001"/>
    <cellStyle name="Currency 3 4 3 2 3 2" xfId="35002"/>
    <cellStyle name="Currency 3 4 3 2 3 2 2" xfId="35003"/>
    <cellStyle name="Currency 3 4 3 2 3 2 3" xfId="56958"/>
    <cellStyle name="Currency 3 4 3 2 3 3" xfId="35004"/>
    <cellStyle name="Currency 3 4 3 2 3 4" xfId="35005"/>
    <cellStyle name="Currency 3 4 3 2 4" xfId="35006"/>
    <cellStyle name="Currency 3 4 3 2 4 2" xfId="35007"/>
    <cellStyle name="Currency 3 4 3 2 4 2 2" xfId="35008"/>
    <cellStyle name="Currency 3 4 3 2 4 2 3" xfId="56959"/>
    <cellStyle name="Currency 3 4 3 2 4 3" xfId="35009"/>
    <cellStyle name="Currency 3 4 3 2 4 4" xfId="35010"/>
    <cellStyle name="Currency 3 4 3 2 5" xfId="35011"/>
    <cellStyle name="Currency 3 4 3 2 5 2" xfId="35012"/>
    <cellStyle name="Currency 3 4 3 2 5 3" xfId="56960"/>
    <cellStyle name="Currency 3 4 3 2 6" xfId="35013"/>
    <cellStyle name="Currency 3 4 3 2 7" xfId="35014"/>
    <cellStyle name="Currency 3 4 3 3" xfId="35015"/>
    <cellStyle name="Currency 3 4 3 3 2" xfId="35016"/>
    <cellStyle name="Currency 3 4 3 3 2 2" xfId="35017"/>
    <cellStyle name="Currency 3 4 3 3 2 2 2" xfId="35018"/>
    <cellStyle name="Currency 3 4 3 3 2 2 3" xfId="56961"/>
    <cellStyle name="Currency 3 4 3 3 2 3" xfId="35019"/>
    <cellStyle name="Currency 3 4 3 3 2 4" xfId="35020"/>
    <cellStyle name="Currency 3 4 3 3 3" xfId="35021"/>
    <cellStyle name="Currency 3 4 3 3 3 2" xfId="35022"/>
    <cellStyle name="Currency 3 4 3 3 3 2 2" xfId="35023"/>
    <cellStyle name="Currency 3 4 3 3 3 2 3" xfId="56962"/>
    <cellStyle name="Currency 3 4 3 3 3 3" xfId="35024"/>
    <cellStyle name="Currency 3 4 3 3 3 4" xfId="35025"/>
    <cellStyle name="Currency 3 4 3 3 4" xfId="35026"/>
    <cellStyle name="Currency 3 4 3 3 4 2" xfId="35027"/>
    <cellStyle name="Currency 3 4 3 3 4 3" xfId="56963"/>
    <cellStyle name="Currency 3 4 3 3 5" xfId="35028"/>
    <cellStyle name="Currency 3 4 3 3 6" xfId="35029"/>
    <cellStyle name="Currency 3 4 3 4" xfId="35030"/>
    <cellStyle name="Currency 3 4 3 4 2" xfId="35031"/>
    <cellStyle name="Currency 3 4 3 4 2 2" xfId="35032"/>
    <cellStyle name="Currency 3 4 3 4 2 2 2" xfId="35033"/>
    <cellStyle name="Currency 3 4 3 4 2 2 3" xfId="56964"/>
    <cellStyle name="Currency 3 4 3 4 2 3" xfId="35034"/>
    <cellStyle name="Currency 3 4 3 4 2 4" xfId="35035"/>
    <cellStyle name="Currency 3 4 3 4 3" xfId="35036"/>
    <cellStyle name="Currency 3 4 3 4 3 2" xfId="35037"/>
    <cellStyle name="Currency 3 4 3 4 3 3" xfId="56965"/>
    <cellStyle name="Currency 3 4 3 4 4" xfId="35038"/>
    <cellStyle name="Currency 3 4 3 4 5" xfId="35039"/>
    <cellStyle name="Currency 3 4 3 5" xfId="35040"/>
    <cellStyle name="Currency 3 4 3 5 2" xfId="35041"/>
    <cellStyle name="Currency 3 4 3 5 2 2" xfId="35042"/>
    <cellStyle name="Currency 3 4 3 5 2 3" xfId="56966"/>
    <cellStyle name="Currency 3 4 3 5 3" xfId="35043"/>
    <cellStyle name="Currency 3 4 3 5 4" xfId="35044"/>
    <cellStyle name="Currency 3 4 3 6" xfId="35045"/>
    <cellStyle name="Currency 3 4 3 6 2" xfId="35046"/>
    <cellStyle name="Currency 3 4 3 6 2 2" xfId="35047"/>
    <cellStyle name="Currency 3 4 3 6 2 3" xfId="56967"/>
    <cellStyle name="Currency 3 4 3 6 3" xfId="35048"/>
    <cellStyle name="Currency 3 4 3 6 4" xfId="35049"/>
    <cellStyle name="Currency 3 4 3 7" xfId="35050"/>
    <cellStyle name="Currency 3 4 3 7 2" xfId="35051"/>
    <cellStyle name="Currency 3 4 3 7 3" xfId="56968"/>
    <cellStyle name="Currency 3 4 3 8" xfId="35052"/>
    <cellStyle name="Currency 3 4 3 9" xfId="35053"/>
    <cellStyle name="Currency 3 4 4" xfId="35054"/>
    <cellStyle name="Currency 3 4 4 2" xfId="35055"/>
    <cellStyle name="Currency 3 4 4 2 2" xfId="35056"/>
    <cellStyle name="Currency 3 4 4 2 2 2" xfId="35057"/>
    <cellStyle name="Currency 3 4 4 2 2 2 2" xfId="35058"/>
    <cellStyle name="Currency 3 4 4 2 2 2 3" xfId="56969"/>
    <cellStyle name="Currency 3 4 4 2 2 3" xfId="35059"/>
    <cellStyle name="Currency 3 4 4 2 2 4" xfId="35060"/>
    <cellStyle name="Currency 3 4 4 2 3" xfId="35061"/>
    <cellStyle name="Currency 3 4 4 2 3 2" xfId="35062"/>
    <cellStyle name="Currency 3 4 4 2 3 2 2" xfId="35063"/>
    <cellStyle name="Currency 3 4 4 2 3 2 3" xfId="56970"/>
    <cellStyle name="Currency 3 4 4 2 3 3" xfId="35064"/>
    <cellStyle name="Currency 3 4 4 2 3 4" xfId="35065"/>
    <cellStyle name="Currency 3 4 4 2 4" xfId="35066"/>
    <cellStyle name="Currency 3 4 4 2 4 2" xfId="35067"/>
    <cellStyle name="Currency 3 4 4 2 4 3" xfId="56971"/>
    <cellStyle name="Currency 3 4 4 2 5" xfId="35068"/>
    <cellStyle name="Currency 3 4 4 2 6" xfId="35069"/>
    <cellStyle name="Currency 3 4 4 3" xfId="35070"/>
    <cellStyle name="Currency 3 4 4 3 2" xfId="35071"/>
    <cellStyle name="Currency 3 4 4 3 2 2" xfId="35072"/>
    <cellStyle name="Currency 3 4 4 3 2 3" xfId="56972"/>
    <cellStyle name="Currency 3 4 4 3 3" xfId="35073"/>
    <cellStyle name="Currency 3 4 4 3 4" xfId="35074"/>
    <cellStyle name="Currency 3 4 4 4" xfId="35075"/>
    <cellStyle name="Currency 3 4 4 4 2" xfId="35076"/>
    <cellStyle name="Currency 3 4 4 4 2 2" xfId="35077"/>
    <cellStyle name="Currency 3 4 4 4 2 3" xfId="56973"/>
    <cellStyle name="Currency 3 4 4 4 3" xfId="35078"/>
    <cellStyle name="Currency 3 4 4 4 4" xfId="35079"/>
    <cellStyle name="Currency 3 4 4 5" xfId="35080"/>
    <cellStyle name="Currency 3 4 4 5 2" xfId="35081"/>
    <cellStyle name="Currency 3 4 4 5 3" xfId="56974"/>
    <cellStyle name="Currency 3 4 4 6" xfId="35082"/>
    <cellStyle name="Currency 3 4 4 7" xfId="35083"/>
    <cellStyle name="Currency 3 4 5" xfId="35084"/>
    <cellStyle name="Currency 3 4 5 2" xfId="35085"/>
    <cellStyle name="Currency 3 4 5 2 2" xfId="35086"/>
    <cellStyle name="Currency 3 4 5 2 2 2" xfId="35087"/>
    <cellStyle name="Currency 3 4 5 2 2 3" xfId="56975"/>
    <cellStyle name="Currency 3 4 5 2 3" xfId="35088"/>
    <cellStyle name="Currency 3 4 5 2 4" xfId="35089"/>
    <cellStyle name="Currency 3 4 5 3" xfId="35090"/>
    <cellStyle name="Currency 3 4 5 3 2" xfId="35091"/>
    <cellStyle name="Currency 3 4 5 3 2 2" xfId="35092"/>
    <cellStyle name="Currency 3 4 5 3 2 3" xfId="56976"/>
    <cellStyle name="Currency 3 4 5 3 3" xfId="35093"/>
    <cellStyle name="Currency 3 4 5 3 4" xfId="35094"/>
    <cellStyle name="Currency 3 4 5 4" xfId="35095"/>
    <cellStyle name="Currency 3 4 5 4 2" xfId="35096"/>
    <cellStyle name="Currency 3 4 5 4 3" xfId="56977"/>
    <cellStyle name="Currency 3 4 5 5" xfId="35097"/>
    <cellStyle name="Currency 3 4 5 6" xfId="35098"/>
    <cellStyle name="Currency 3 4 6" xfId="35099"/>
    <cellStyle name="Currency 3 4 6 2" xfId="35100"/>
    <cellStyle name="Currency 3 4 6 2 2" xfId="35101"/>
    <cellStyle name="Currency 3 4 6 2 2 2" xfId="35102"/>
    <cellStyle name="Currency 3 4 6 2 2 3" xfId="56978"/>
    <cellStyle name="Currency 3 4 6 2 3" xfId="35103"/>
    <cellStyle name="Currency 3 4 6 2 4" xfId="35104"/>
    <cellStyle name="Currency 3 4 6 3" xfId="35105"/>
    <cellStyle name="Currency 3 4 6 3 2" xfId="35106"/>
    <cellStyle name="Currency 3 4 6 3 3" xfId="56979"/>
    <cellStyle name="Currency 3 4 6 4" xfId="35107"/>
    <cellStyle name="Currency 3 4 6 5" xfId="35108"/>
    <cellStyle name="Currency 3 4 7" xfId="35109"/>
    <cellStyle name="Currency 3 4 7 2" xfId="35110"/>
    <cellStyle name="Currency 3 4 7 2 2" xfId="35111"/>
    <cellStyle name="Currency 3 4 7 2 3" xfId="56980"/>
    <cellStyle name="Currency 3 4 7 3" xfId="35112"/>
    <cellStyle name="Currency 3 4 7 4" xfId="35113"/>
    <cellStyle name="Currency 3 4 8" xfId="35114"/>
    <cellStyle name="Currency 3 4 8 2" xfId="35115"/>
    <cellStyle name="Currency 3 4 8 2 2" xfId="35116"/>
    <cellStyle name="Currency 3 4 8 2 3" xfId="56981"/>
    <cellStyle name="Currency 3 4 8 3" xfId="35117"/>
    <cellStyle name="Currency 3 4 8 4" xfId="35118"/>
    <cellStyle name="Currency 3 4 9" xfId="35119"/>
    <cellStyle name="Currency 3 4 9 2" xfId="35120"/>
    <cellStyle name="Currency 3 4 9 3" xfId="56982"/>
    <cellStyle name="Currency 3 5" xfId="35121"/>
    <cellStyle name="Currency 3 5 10" xfId="35122"/>
    <cellStyle name="Currency 3 5 2" xfId="35123"/>
    <cellStyle name="Currency 3 5 2 2" xfId="35124"/>
    <cellStyle name="Currency 3 5 2 2 2" xfId="35125"/>
    <cellStyle name="Currency 3 5 2 2 2 2" xfId="35126"/>
    <cellStyle name="Currency 3 5 2 2 2 2 2" xfId="35127"/>
    <cellStyle name="Currency 3 5 2 2 2 2 2 2" xfId="35128"/>
    <cellStyle name="Currency 3 5 2 2 2 2 2 3" xfId="56983"/>
    <cellStyle name="Currency 3 5 2 2 2 2 3" xfId="35129"/>
    <cellStyle name="Currency 3 5 2 2 2 2 4" xfId="35130"/>
    <cellStyle name="Currency 3 5 2 2 2 3" xfId="35131"/>
    <cellStyle name="Currency 3 5 2 2 2 3 2" xfId="35132"/>
    <cellStyle name="Currency 3 5 2 2 2 3 2 2" xfId="35133"/>
    <cellStyle name="Currency 3 5 2 2 2 3 2 3" xfId="56984"/>
    <cellStyle name="Currency 3 5 2 2 2 3 3" xfId="35134"/>
    <cellStyle name="Currency 3 5 2 2 2 3 4" xfId="35135"/>
    <cellStyle name="Currency 3 5 2 2 2 4" xfId="35136"/>
    <cellStyle name="Currency 3 5 2 2 2 4 2" xfId="35137"/>
    <cellStyle name="Currency 3 5 2 2 2 4 3" xfId="56985"/>
    <cellStyle name="Currency 3 5 2 2 2 5" xfId="35138"/>
    <cellStyle name="Currency 3 5 2 2 2 6" xfId="35139"/>
    <cellStyle name="Currency 3 5 2 2 3" xfId="35140"/>
    <cellStyle name="Currency 3 5 2 2 3 2" xfId="35141"/>
    <cellStyle name="Currency 3 5 2 2 3 2 2" xfId="35142"/>
    <cellStyle name="Currency 3 5 2 2 3 2 3" xfId="56986"/>
    <cellStyle name="Currency 3 5 2 2 3 3" xfId="35143"/>
    <cellStyle name="Currency 3 5 2 2 3 4" xfId="35144"/>
    <cellStyle name="Currency 3 5 2 2 4" xfId="35145"/>
    <cellStyle name="Currency 3 5 2 2 4 2" xfId="35146"/>
    <cellStyle name="Currency 3 5 2 2 4 2 2" xfId="35147"/>
    <cellStyle name="Currency 3 5 2 2 4 2 3" xfId="56987"/>
    <cellStyle name="Currency 3 5 2 2 4 3" xfId="35148"/>
    <cellStyle name="Currency 3 5 2 2 4 4" xfId="35149"/>
    <cellStyle name="Currency 3 5 2 2 5" xfId="35150"/>
    <cellStyle name="Currency 3 5 2 2 5 2" xfId="35151"/>
    <cellStyle name="Currency 3 5 2 2 5 3" xfId="56988"/>
    <cellStyle name="Currency 3 5 2 2 6" xfId="35152"/>
    <cellStyle name="Currency 3 5 2 2 7" xfId="35153"/>
    <cellStyle name="Currency 3 5 2 3" xfId="35154"/>
    <cellStyle name="Currency 3 5 2 3 2" xfId="35155"/>
    <cellStyle name="Currency 3 5 2 3 2 2" xfId="35156"/>
    <cellStyle name="Currency 3 5 2 3 2 2 2" xfId="35157"/>
    <cellStyle name="Currency 3 5 2 3 2 2 3" xfId="56989"/>
    <cellStyle name="Currency 3 5 2 3 2 3" xfId="35158"/>
    <cellStyle name="Currency 3 5 2 3 2 4" xfId="35159"/>
    <cellStyle name="Currency 3 5 2 3 3" xfId="35160"/>
    <cellStyle name="Currency 3 5 2 3 3 2" xfId="35161"/>
    <cellStyle name="Currency 3 5 2 3 3 2 2" xfId="35162"/>
    <cellStyle name="Currency 3 5 2 3 3 2 3" xfId="56990"/>
    <cellStyle name="Currency 3 5 2 3 3 3" xfId="35163"/>
    <cellStyle name="Currency 3 5 2 3 3 4" xfId="35164"/>
    <cellStyle name="Currency 3 5 2 3 4" xfId="35165"/>
    <cellStyle name="Currency 3 5 2 3 4 2" xfId="35166"/>
    <cellStyle name="Currency 3 5 2 3 4 3" xfId="56991"/>
    <cellStyle name="Currency 3 5 2 3 5" xfId="35167"/>
    <cellStyle name="Currency 3 5 2 3 6" xfId="35168"/>
    <cellStyle name="Currency 3 5 2 4" xfId="35169"/>
    <cellStyle name="Currency 3 5 2 4 2" xfId="35170"/>
    <cellStyle name="Currency 3 5 2 4 2 2" xfId="35171"/>
    <cellStyle name="Currency 3 5 2 4 2 3" xfId="56992"/>
    <cellStyle name="Currency 3 5 2 4 3" xfId="35172"/>
    <cellStyle name="Currency 3 5 2 4 4" xfId="35173"/>
    <cellStyle name="Currency 3 5 2 5" xfId="35174"/>
    <cellStyle name="Currency 3 5 2 5 2" xfId="35175"/>
    <cellStyle name="Currency 3 5 2 5 2 2" xfId="35176"/>
    <cellStyle name="Currency 3 5 2 5 2 3" xfId="56993"/>
    <cellStyle name="Currency 3 5 2 5 3" xfId="35177"/>
    <cellStyle name="Currency 3 5 2 5 4" xfId="35178"/>
    <cellStyle name="Currency 3 5 2 6" xfId="35179"/>
    <cellStyle name="Currency 3 5 2 6 2" xfId="35180"/>
    <cellStyle name="Currency 3 5 2 6 3" xfId="56994"/>
    <cellStyle name="Currency 3 5 2 7" xfId="35181"/>
    <cellStyle name="Currency 3 5 2 8" xfId="35182"/>
    <cellStyle name="Currency 3 5 3" xfId="35183"/>
    <cellStyle name="Currency 3 5 3 2" xfId="35184"/>
    <cellStyle name="Currency 3 5 3 2 2" xfId="35185"/>
    <cellStyle name="Currency 3 5 3 2 2 2" xfId="35186"/>
    <cellStyle name="Currency 3 5 3 2 2 2 2" xfId="35187"/>
    <cellStyle name="Currency 3 5 3 2 2 2 3" xfId="56995"/>
    <cellStyle name="Currency 3 5 3 2 2 3" xfId="35188"/>
    <cellStyle name="Currency 3 5 3 2 2 4" xfId="35189"/>
    <cellStyle name="Currency 3 5 3 2 3" xfId="35190"/>
    <cellStyle name="Currency 3 5 3 2 3 2" xfId="35191"/>
    <cellStyle name="Currency 3 5 3 2 3 2 2" xfId="35192"/>
    <cellStyle name="Currency 3 5 3 2 3 2 3" xfId="56996"/>
    <cellStyle name="Currency 3 5 3 2 3 3" xfId="35193"/>
    <cellStyle name="Currency 3 5 3 2 3 4" xfId="35194"/>
    <cellStyle name="Currency 3 5 3 2 4" xfId="35195"/>
    <cellStyle name="Currency 3 5 3 2 4 2" xfId="35196"/>
    <cellStyle name="Currency 3 5 3 2 4 3" xfId="56997"/>
    <cellStyle name="Currency 3 5 3 2 5" xfId="35197"/>
    <cellStyle name="Currency 3 5 3 2 6" xfId="35198"/>
    <cellStyle name="Currency 3 5 3 3" xfId="35199"/>
    <cellStyle name="Currency 3 5 3 3 2" xfId="35200"/>
    <cellStyle name="Currency 3 5 3 3 2 2" xfId="35201"/>
    <cellStyle name="Currency 3 5 3 3 2 3" xfId="56998"/>
    <cellStyle name="Currency 3 5 3 3 3" xfId="35202"/>
    <cellStyle name="Currency 3 5 3 3 4" xfId="35203"/>
    <cellStyle name="Currency 3 5 3 4" xfId="35204"/>
    <cellStyle name="Currency 3 5 3 4 2" xfId="35205"/>
    <cellStyle name="Currency 3 5 3 4 2 2" xfId="35206"/>
    <cellStyle name="Currency 3 5 3 4 2 3" xfId="56999"/>
    <cellStyle name="Currency 3 5 3 4 3" xfId="35207"/>
    <cellStyle name="Currency 3 5 3 4 4" xfId="35208"/>
    <cellStyle name="Currency 3 5 3 5" xfId="35209"/>
    <cellStyle name="Currency 3 5 3 5 2" xfId="35210"/>
    <cellStyle name="Currency 3 5 3 5 3" xfId="57000"/>
    <cellStyle name="Currency 3 5 3 6" xfId="35211"/>
    <cellStyle name="Currency 3 5 3 7" xfId="35212"/>
    <cellStyle name="Currency 3 5 4" xfId="35213"/>
    <cellStyle name="Currency 3 5 4 2" xfId="35214"/>
    <cellStyle name="Currency 3 5 4 2 2" xfId="35215"/>
    <cellStyle name="Currency 3 5 4 2 2 2" xfId="35216"/>
    <cellStyle name="Currency 3 5 4 2 2 3" xfId="57001"/>
    <cellStyle name="Currency 3 5 4 2 3" xfId="35217"/>
    <cellStyle name="Currency 3 5 4 2 4" xfId="35218"/>
    <cellStyle name="Currency 3 5 4 3" xfId="35219"/>
    <cellStyle name="Currency 3 5 4 3 2" xfId="35220"/>
    <cellStyle name="Currency 3 5 4 3 2 2" xfId="35221"/>
    <cellStyle name="Currency 3 5 4 3 2 3" xfId="57002"/>
    <cellStyle name="Currency 3 5 4 3 3" xfId="35222"/>
    <cellStyle name="Currency 3 5 4 3 4" xfId="35223"/>
    <cellStyle name="Currency 3 5 4 4" xfId="35224"/>
    <cellStyle name="Currency 3 5 4 4 2" xfId="35225"/>
    <cellStyle name="Currency 3 5 4 4 3" xfId="57003"/>
    <cellStyle name="Currency 3 5 4 5" xfId="35226"/>
    <cellStyle name="Currency 3 5 4 6" xfId="35227"/>
    <cellStyle name="Currency 3 5 5" xfId="35228"/>
    <cellStyle name="Currency 3 5 5 2" xfId="35229"/>
    <cellStyle name="Currency 3 5 5 2 2" xfId="35230"/>
    <cellStyle name="Currency 3 5 5 2 2 2" xfId="35231"/>
    <cellStyle name="Currency 3 5 5 2 2 3" xfId="57004"/>
    <cellStyle name="Currency 3 5 5 2 3" xfId="35232"/>
    <cellStyle name="Currency 3 5 5 2 4" xfId="35233"/>
    <cellStyle name="Currency 3 5 5 3" xfId="35234"/>
    <cellStyle name="Currency 3 5 5 3 2" xfId="35235"/>
    <cellStyle name="Currency 3 5 5 3 3" xfId="57005"/>
    <cellStyle name="Currency 3 5 5 4" xfId="35236"/>
    <cellStyle name="Currency 3 5 5 5" xfId="35237"/>
    <cellStyle name="Currency 3 5 6" xfId="35238"/>
    <cellStyle name="Currency 3 5 6 2" xfId="35239"/>
    <cellStyle name="Currency 3 5 6 2 2" xfId="35240"/>
    <cellStyle name="Currency 3 5 6 2 3" xfId="57006"/>
    <cellStyle name="Currency 3 5 6 3" xfId="35241"/>
    <cellStyle name="Currency 3 5 6 4" xfId="35242"/>
    <cellStyle name="Currency 3 5 7" xfId="35243"/>
    <cellStyle name="Currency 3 5 7 2" xfId="35244"/>
    <cellStyle name="Currency 3 5 7 2 2" xfId="35245"/>
    <cellStyle name="Currency 3 5 7 2 3" xfId="57007"/>
    <cellStyle name="Currency 3 5 7 3" xfId="35246"/>
    <cellStyle name="Currency 3 5 7 4" xfId="35247"/>
    <cellStyle name="Currency 3 5 8" xfId="35248"/>
    <cellStyle name="Currency 3 5 8 2" xfId="35249"/>
    <cellStyle name="Currency 3 5 8 3" xfId="57008"/>
    <cellStyle name="Currency 3 5 9" xfId="35250"/>
    <cellStyle name="Currency 3 6" xfId="35251"/>
    <cellStyle name="Currency 3 6 10" xfId="35252"/>
    <cellStyle name="Currency 3 6 2" xfId="35253"/>
    <cellStyle name="Currency 3 6 2 2" xfId="35254"/>
    <cellStyle name="Currency 3 6 2 2 2" xfId="35255"/>
    <cellStyle name="Currency 3 6 2 2 2 2" xfId="35256"/>
    <cellStyle name="Currency 3 6 2 2 2 2 2" xfId="35257"/>
    <cellStyle name="Currency 3 6 2 2 2 2 2 2" xfId="35258"/>
    <cellStyle name="Currency 3 6 2 2 2 2 2 3" xfId="57009"/>
    <cellStyle name="Currency 3 6 2 2 2 2 3" xfId="35259"/>
    <cellStyle name="Currency 3 6 2 2 2 2 4" xfId="35260"/>
    <cellStyle name="Currency 3 6 2 2 2 3" xfId="35261"/>
    <cellStyle name="Currency 3 6 2 2 2 3 2" xfId="35262"/>
    <cellStyle name="Currency 3 6 2 2 2 3 2 2" xfId="35263"/>
    <cellStyle name="Currency 3 6 2 2 2 3 2 3" xfId="57010"/>
    <cellStyle name="Currency 3 6 2 2 2 3 3" xfId="35264"/>
    <cellStyle name="Currency 3 6 2 2 2 3 4" xfId="35265"/>
    <cellStyle name="Currency 3 6 2 2 2 4" xfId="35266"/>
    <cellStyle name="Currency 3 6 2 2 2 4 2" xfId="35267"/>
    <cellStyle name="Currency 3 6 2 2 2 4 3" xfId="57011"/>
    <cellStyle name="Currency 3 6 2 2 2 5" xfId="35268"/>
    <cellStyle name="Currency 3 6 2 2 2 6" xfId="35269"/>
    <cellStyle name="Currency 3 6 2 2 3" xfId="35270"/>
    <cellStyle name="Currency 3 6 2 2 3 2" xfId="35271"/>
    <cellStyle name="Currency 3 6 2 2 3 2 2" xfId="35272"/>
    <cellStyle name="Currency 3 6 2 2 3 2 3" xfId="57012"/>
    <cellStyle name="Currency 3 6 2 2 3 3" xfId="35273"/>
    <cellStyle name="Currency 3 6 2 2 3 4" xfId="35274"/>
    <cellStyle name="Currency 3 6 2 2 4" xfId="35275"/>
    <cellStyle name="Currency 3 6 2 2 4 2" xfId="35276"/>
    <cellStyle name="Currency 3 6 2 2 4 2 2" xfId="35277"/>
    <cellStyle name="Currency 3 6 2 2 4 2 3" xfId="57013"/>
    <cellStyle name="Currency 3 6 2 2 4 3" xfId="35278"/>
    <cellStyle name="Currency 3 6 2 2 4 4" xfId="35279"/>
    <cellStyle name="Currency 3 6 2 2 5" xfId="35280"/>
    <cellStyle name="Currency 3 6 2 2 5 2" xfId="35281"/>
    <cellStyle name="Currency 3 6 2 2 5 3" xfId="57014"/>
    <cellStyle name="Currency 3 6 2 2 6" xfId="35282"/>
    <cellStyle name="Currency 3 6 2 2 7" xfId="35283"/>
    <cellStyle name="Currency 3 6 2 3" xfId="35284"/>
    <cellStyle name="Currency 3 6 2 3 2" xfId="35285"/>
    <cellStyle name="Currency 3 6 2 3 2 2" xfId="35286"/>
    <cellStyle name="Currency 3 6 2 3 2 2 2" xfId="35287"/>
    <cellStyle name="Currency 3 6 2 3 2 2 3" xfId="57015"/>
    <cellStyle name="Currency 3 6 2 3 2 3" xfId="35288"/>
    <cellStyle name="Currency 3 6 2 3 2 4" xfId="35289"/>
    <cellStyle name="Currency 3 6 2 3 3" xfId="35290"/>
    <cellStyle name="Currency 3 6 2 3 3 2" xfId="35291"/>
    <cellStyle name="Currency 3 6 2 3 3 2 2" xfId="35292"/>
    <cellStyle name="Currency 3 6 2 3 3 2 3" xfId="57016"/>
    <cellStyle name="Currency 3 6 2 3 3 3" xfId="35293"/>
    <cellStyle name="Currency 3 6 2 3 3 4" xfId="35294"/>
    <cellStyle name="Currency 3 6 2 3 4" xfId="35295"/>
    <cellStyle name="Currency 3 6 2 3 4 2" xfId="35296"/>
    <cellStyle name="Currency 3 6 2 3 4 3" xfId="57017"/>
    <cellStyle name="Currency 3 6 2 3 5" xfId="35297"/>
    <cellStyle name="Currency 3 6 2 3 6" xfId="35298"/>
    <cellStyle name="Currency 3 6 2 4" xfId="35299"/>
    <cellStyle name="Currency 3 6 2 4 2" xfId="35300"/>
    <cellStyle name="Currency 3 6 2 4 2 2" xfId="35301"/>
    <cellStyle name="Currency 3 6 2 4 2 3" xfId="57018"/>
    <cellStyle name="Currency 3 6 2 4 3" xfId="35302"/>
    <cellStyle name="Currency 3 6 2 4 4" xfId="35303"/>
    <cellStyle name="Currency 3 6 2 5" xfId="35304"/>
    <cellStyle name="Currency 3 6 2 5 2" xfId="35305"/>
    <cellStyle name="Currency 3 6 2 5 2 2" xfId="35306"/>
    <cellStyle name="Currency 3 6 2 5 2 3" xfId="57019"/>
    <cellStyle name="Currency 3 6 2 5 3" xfId="35307"/>
    <cellStyle name="Currency 3 6 2 5 4" xfId="35308"/>
    <cellStyle name="Currency 3 6 2 6" xfId="35309"/>
    <cellStyle name="Currency 3 6 2 6 2" xfId="35310"/>
    <cellStyle name="Currency 3 6 2 6 3" xfId="57020"/>
    <cellStyle name="Currency 3 6 2 7" xfId="35311"/>
    <cellStyle name="Currency 3 6 2 8" xfId="35312"/>
    <cellStyle name="Currency 3 6 3" xfId="35313"/>
    <cellStyle name="Currency 3 6 3 2" xfId="35314"/>
    <cellStyle name="Currency 3 6 3 2 2" xfId="35315"/>
    <cellStyle name="Currency 3 6 3 2 2 2" xfId="35316"/>
    <cellStyle name="Currency 3 6 3 2 2 2 2" xfId="35317"/>
    <cellStyle name="Currency 3 6 3 2 2 2 3" xfId="57021"/>
    <cellStyle name="Currency 3 6 3 2 2 3" xfId="35318"/>
    <cellStyle name="Currency 3 6 3 2 2 4" xfId="35319"/>
    <cellStyle name="Currency 3 6 3 2 3" xfId="35320"/>
    <cellStyle name="Currency 3 6 3 2 3 2" xfId="35321"/>
    <cellStyle name="Currency 3 6 3 2 3 2 2" xfId="35322"/>
    <cellStyle name="Currency 3 6 3 2 3 2 3" xfId="57022"/>
    <cellStyle name="Currency 3 6 3 2 3 3" xfId="35323"/>
    <cellStyle name="Currency 3 6 3 2 3 4" xfId="35324"/>
    <cellStyle name="Currency 3 6 3 2 4" xfId="35325"/>
    <cellStyle name="Currency 3 6 3 2 4 2" xfId="35326"/>
    <cellStyle name="Currency 3 6 3 2 4 3" xfId="57023"/>
    <cellStyle name="Currency 3 6 3 2 5" xfId="35327"/>
    <cellStyle name="Currency 3 6 3 2 6" xfId="35328"/>
    <cellStyle name="Currency 3 6 3 3" xfId="35329"/>
    <cellStyle name="Currency 3 6 3 3 2" xfId="35330"/>
    <cellStyle name="Currency 3 6 3 3 2 2" xfId="35331"/>
    <cellStyle name="Currency 3 6 3 3 2 3" xfId="57024"/>
    <cellStyle name="Currency 3 6 3 3 3" xfId="35332"/>
    <cellStyle name="Currency 3 6 3 3 4" xfId="35333"/>
    <cellStyle name="Currency 3 6 3 4" xfId="35334"/>
    <cellStyle name="Currency 3 6 3 4 2" xfId="35335"/>
    <cellStyle name="Currency 3 6 3 4 2 2" xfId="35336"/>
    <cellStyle name="Currency 3 6 3 4 2 3" xfId="57025"/>
    <cellStyle name="Currency 3 6 3 4 3" xfId="35337"/>
    <cellStyle name="Currency 3 6 3 4 4" xfId="35338"/>
    <cellStyle name="Currency 3 6 3 5" xfId="35339"/>
    <cellStyle name="Currency 3 6 3 5 2" xfId="35340"/>
    <cellStyle name="Currency 3 6 3 5 3" xfId="57026"/>
    <cellStyle name="Currency 3 6 3 6" xfId="35341"/>
    <cellStyle name="Currency 3 6 3 7" xfId="35342"/>
    <cellStyle name="Currency 3 6 4" xfId="35343"/>
    <cellStyle name="Currency 3 6 4 2" xfId="35344"/>
    <cellStyle name="Currency 3 6 4 2 2" xfId="35345"/>
    <cellStyle name="Currency 3 6 4 2 2 2" xfId="35346"/>
    <cellStyle name="Currency 3 6 4 2 2 3" xfId="57027"/>
    <cellStyle name="Currency 3 6 4 2 3" xfId="35347"/>
    <cellStyle name="Currency 3 6 4 2 4" xfId="35348"/>
    <cellStyle name="Currency 3 6 4 3" xfId="35349"/>
    <cellStyle name="Currency 3 6 4 3 2" xfId="35350"/>
    <cellStyle name="Currency 3 6 4 3 2 2" xfId="35351"/>
    <cellStyle name="Currency 3 6 4 3 2 3" xfId="57028"/>
    <cellStyle name="Currency 3 6 4 3 3" xfId="35352"/>
    <cellStyle name="Currency 3 6 4 3 4" xfId="35353"/>
    <cellStyle name="Currency 3 6 4 4" xfId="35354"/>
    <cellStyle name="Currency 3 6 4 4 2" xfId="35355"/>
    <cellStyle name="Currency 3 6 4 4 3" xfId="57029"/>
    <cellStyle name="Currency 3 6 4 5" xfId="35356"/>
    <cellStyle name="Currency 3 6 4 6" xfId="35357"/>
    <cellStyle name="Currency 3 6 5" xfId="35358"/>
    <cellStyle name="Currency 3 6 5 2" xfId="35359"/>
    <cellStyle name="Currency 3 6 5 2 2" xfId="35360"/>
    <cellStyle name="Currency 3 6 5 2 2 2" xfId="35361"/>
    <cellStyle name="Currency 3 6 5 2 2 3" xfId="57030"/>
    <cellStyle name="Currency 3 6 5 2 3" xfId="35362"/>
    <cellStyle name="Currency 3 6 5 2 4" xfId="35363"/>
    <cellStyle name="Currency 3 6 5 3" xfId="35364"/>
    <cellStyle name="Currency 3 6 5 3 2" xfId="35365"/>
    <cellStyle name="Currency 3 6 5 3 3" xfId="57031"/>
    <cellStyle name="Currency 3 6 5 4" xfId="35366"/>
    <cellStyle name="Currency 3 6 5 5" xfId="35367"/>
    <cellStyle name="Currency 3 6 6" xfId="35368"/>
    <cellStyle name="Currency 3 6 6 2" xfId="35369"/>
    <cellStyle name="Currency 3 6 6 2 2" xfId="35370"/>
    <cellStyle name="Currency 3 6 6 2 3" xfId="57032"/>
    <cellStyle name="Currency 3 6 6 3" xfId="35371"/>
    <cellStyle name="Currency 3 6 6 4" xfId="35372"/>
    <cellStyle name="Currency 3 6 7" xfId="35373"/>
    <cellStyle name="Currency 3 6 7 2" xfId="35374"/>
    <cellStyle name="Currency 3 6 7 2 2" xfId="35375"/>
    <cellStyle name="Currency 3 6 7 2 3" xfId="57033"/>
    <cellStyle name="Currency 3 6 7 3" xfId="35376"/>
    <cellStyle name="Currency 3 6 7 4" xfId="35377"/>
    <cellStyle name="Currency 3 6 8" xfId="35378"/>
    <cellStyle name="Currency 3 6 8 2" xfId="35379"/>
    <cellStyle name="Currency 3 6 8 3" xfId="57034"/>
    <cellStyle name="Currency 3 6 9" xfId="35380"/>
    <cellStyle name="Currency 3 7" xfId="35381"/>
    <cellStyle name="Currency 3 7 10" xfId="35382"/>
    <cellStyle name="Currency 3 7 2" xfId="35383"/>
    <cellStyle name="Currency 3 7 2 2" xfId="35384"/>
    <cellStyle name="Currency 3 7 2 2 2" xfId="35385"/>
    <cellStyle name="Currency 3 7 2 2 2 2" xfId="35386"/>
    <cellStyle name="Currency 3 7 2 2 2 2 2" xfId="35387"/>
    <cellStyle name="Currency 3 7 2 2 2 2 2 2" xfId="35388"/>
    <cellStyle name="Currency 3 7 2 2 2 2 2 3" xfId="57035"/>
    <cellStyle name="Currency 3 7 2 2 2 2 3" xfId="35389"/>
    <cellStyle name="Currency 3 7 2 2 2 2 4" xfId="35390"/>
    <cellStyle name="Currency 3 7 2 2 2 3" xfId="35391"/>
    <cellStyle name="Currency 3 7 2 2 2 3 2" xfId="35392"/>
    <cellStyle name="Currency 3 7 2 2 2 3 2 2" xfId="35393"/>
    <cellStyle name="Currency 3 7 2 2 2 3 2 3" xfId="57036"/>
    <cellStyle name="Currency 3 7 2 2 2 3 3" xfId="35394"/>
    <cellStyle name="Currency 3 7 2 2 2 3 4" xfId="35395"/>
    <cellStyle name="Currency 3 7 2 2 2 4" xfId="35396"/>
    <cellStyle name="Currency 3 7 2 2 2 4 2" xfId="35397"/>
    <cellStyle name="Currency 3 7 2 2 2 4 3" xfId="57037"/>
    <cellStyle name="Currency 3 7 2 2 2 5" xfId="35398"/>
    <cellStyle name="Currency 3 7 2 2 2 6" xfId="35399"/>
    <cellStyle name="Currency 3 7 2 2 3" xfId="35400"/>
    <cellStyle name="Currency 3 7 2 2 3 2" xfId="35401"/>
    <cellStyle name="Currency 3 7 2 2 3 2 2" xfId="35402"/>
    <cellStyle name="Currency 3 7 2 2 3 2 3" xfId="57038"/>
    <cellStyle name="Currency 3 7 2 2 3 3" xfId="35403"/>
    <cellStyle name="Currency 3 7 2 2 3 4" xfId="35404"/>
    <cellStyle name="Currency 3 7 2 2 4" xfId="35405"/>
    <cellStyle name="Currency 3 7 2 2 4 2" xfId="35406"/>
    <cellStyle name="Currency 3 7 2 2 4 2 2" xfId="35407"/>
    <cellStyle name="Currency 3 7 2 2 4 2 3" xfId="57039"/>
    <cellStyle name="Currency 3 7 2 2 4 3" xfId="35408"/>
    <cellStyle name="Currency 3 7 2 2 4 4" xfId="35409"/>
    <cellStyle name="Currency 3 7 2 2 5" xfId="35410"/>
    <cellStyle name="Currency 3 7 2 2 5 2" xfId="35411"/>
    <cellStyle name="Currency 3 7 2 2 5 3" xfId="57040"/>
    <cellStyle name="Currency 3 7 2 2 6" xfId="35412"/>
    <cellStyle name="Currency 3 7 2 2 7" xfId="35413"/>
    <cellStyle name="Currency 3 7 2 3" xfId="35414"/>
    <cellStyle name="Currency 3 7 2 3 2" xfId="35415"/>
    <cellStyle name="Currency 3 7 2 3 2 2" xfId="35416"/>
    <cellStyle name="Currency 3 7 2 3 2 2 2" xfId="35417"/>
    <cellStyle name="Currency 3 7 2 3 2 2 3" xfId="57041"/>
    <cellStyle name="Currency 3 7 2 3 2 3" xfId="35418"/>
    <cellStyle name="Currency 3 7 2 3 2 4" xfId="35419"/>
    <cellStyle name="Currency 3 7 2 3 3" xfId="35420"/>
    <cellStyle name="Currency 3 7 2 3 3 2" xfId="35421"/>
    <cellStyle name="Currency 3 7 2 3 3 2 2" xfId="35422"/>
    <cellStyle name="Currency 3 7 2 3 3 2 3" xfId="57042"/>
    <cellStyle name="Currency 3 7 2 3 3 3" xfId="35423"/>
    <cellStyle name="Currency 3 7 2 3 3 4" xfId="35424"/>
    <cellStyle name="Currency 3 7 2 3 4" xfId="35425"/>
    <cellStyle name="Currency 3 7 2 3 4 2" xfId="35426"/>
    <cellStyle name="Currency 3 7 2 3 4 3" xfId="57043"/>
    <cellStyle name="Currency 3 7 2 3 5" xfId="35427"/>
    <cellStyle name="Currency 3 7 2 3 6" xfId="35428"/>
    <cellStyle name="Currency 3 7 2 4" xfId="35429"/>
    <cellStyle name="Currency 3 7 2 4 2" xfId="35430"/>
    <cellStyle name="Currency 3 7 2 4 2 2" xfId="35431"/>
    <cellStyle name="Currency 3 7 2 4 2 3" xfId="57044"/>
    <cellStyle name="Currency 3 7 2 4 3" xfId="35432"/>
    <cellStyle name="Currency 3 7 2 4 4" xfId="35433"/>
    <cellStyle name="Currency 3 7 2 5" xfId="35434"/>
    <cellStyle name="Currency 3 7 2 5 2" xfId="35435"/>
    <cellStyle name="Currency 3 7 2 5 2 2" xfId="35436"/>
    <cellStyle name="Currency 3 7 2 5 2 3" xfId="57045"/>
    <cellStyle name="Currency 3 7 2 5 3" xfId="35437"/>
    <cellStyle name="Currency 3 7 2 5 4" xfId="35438"/>
    <cellStyle name="Currency 3 7 2 6" xfId="35439"/>
    <cellStyle name="Currency 3 7 2 6 2" xfId="35440"/>
    <cellStyle name="Currency 3 7 2 6 3" xfId="57046"/>
    <cellStyle name="Currency 3 7 2 7" xfId="35441"/>
    <cellStyle name="Currency 3 7 2 8" xfId="35442"/>
    <cellStyle name="Currency 3 7 3" xfId="35443"/>
    <cellStyle name="Currency 3 7 3 2" xfId="35444"/>
    <cellStyle name="Currency 3 7 3 2 2" xfId="35445"/>
    <cellStyle name="Currency 3 7 3 2 2 2" xfId="35446"/>
    <cellStyle name="Currency 3 7 3 2 2 2 2" xfId="35447"/>
    <cellStyle name="Currency 3 7 3 2 2 2 3" xfId="57047"/>
    <cellStyle name="Currency 3 7 3 2 2 3" xfId="35448"/>
    <cellStyle name="Currency 3 7 3 2 2 4" xfId="35449"/>
    <cellStyle name="Currency 3 7 3 2 3" xfId="35450"/>
    <cellStyle name="Currency 3 7 3 2 3 2" xfId="35451"/>
    <cellStyle name="Currency 3 7 3 2 3 2 2" xfId="35452"/>
    <cellStyle name="Currency 3 7 3 2 3 2 3" xfId="57048"/>
    <cellStyle name="Currency 3 7 3 2 3 3" xfId="35453"/>
    <cellStyle name="Currency 3 7 3 2 3 4" xfId="35454"/>
    <cellStyle name="Currency 3 7 3 2 4" xfId="35455"/>
    <cellStyle name="Currency 3 7 3 2 4 2" xfId="35456"/>
    <cellStyle name="Currency 3 7 3 2 4 3" xfId="57049"/>
    <cellStyle name="Currency 3 7 3 2 5" xfId="35457"/>
    <cellStyle name="Currency 3 7 3 2 6" xfId="35458"/>
    <cellStyle name="Currency 3 7 3 3" xfId="35459"/>
    <cellStyle name="Currency 3 7 3 3 2" xfId="35460"/>
    <cellStyle name="Currency 3 7 3 3 2 2" xfId="35461"/>
    <cellStyle name="Currency 3 7 3 3 2 3" xfId="57050"/>
    <cellStyle name="Currency 3 7 3 3 3" xfId="35462"/>
    <cellStyle name="Currency 3 7 3 3 4" xfId="35463"/>
    <cellStyle name="Currency 3 7 3 4" xfId="35464"/>
    <cellStyle name="Currency 3 7 3 4 2" xfId="35465"/>
    <cellStyle name="Currency 3 7 3 4 2 2" xfId="35466"/>
    <cellStyle name="Currency 3 7 3 4 2 3" xfId="57051"/>
    <cellStyle name="Currency 3 7 3 4 3" xfId="35467"/>
    <cellStyle name="Currency 3 7 3 4 4" xfId="35468"/>
    <cellStyle name="Currency 3 7 3 5" xfId="35469"/>
    <cellStyle name="Currency 3 7 3 5 2" xfId="35470"/>
    <cellStyle name="Currency 3 7 3 5 3" xfId="57052"/>
    <cellStyle name="Currency 3 7 3 6" xfId="35471"/>
    <cellStyle name="Currency 3 7 3 7" xfId="35472"/>
    <cellStyle name="Currency 3 7 4" xfId="35473"/>
    <cellStyle name="Currency 3 7 4 2" xfId="35474"/>
    <cellStyle name="Currency 3 7 4 2 2" xfId="35475"/>
    <cellStyle name="Currency 3 7 4 2 2 2" xfId="35476"/>
    <cellStyle name="Currency 3 7 4 2 2 3" xfId="57053"/>
    <cellStyle name="Currency 3 7 4 2 3" xfId="35477"/>
    <cellStyle name="Currency 3 7 4 2 4" xfId="35478"/>
    <cellStyle name="Currency 3 7 4 3" xfId="35479"/>
    <cellStyle name="Currency 3 7 4 3 2" xfId="35480"/>
    <cellStyle name="Currency 3 7 4 3 2 2" xfId="35481"/>
    <cellStyle name="Currency 3 7 4 3 2 3" xfId="57054"/>
    <cellStyle name="Currency 3 7 4 3 3" xfId="35482"/>
    <cellStyle name="Currency 3 7 4 3 4" xfId="35483"/>
    <cellStyle name="Currency 3 7 4 4" xfId="35484"/>
    <cellStyle name="Currency 3 7 4 4 2" xfId="35485"/>
    <cellStyle name="Currency 3 7 4 4 3" xfId="57055"/>
    <cellStyle name="Currency 3 7 4 5" xfId="35486"/>
    <cellStyle name="Currency 3 7 4 6" xfId="35487"/>
    <cellStyle name="Currency 3 7 5" xfId="35488"/>
    <cellStyle name="Currency 3 7 5 2" xfId="35489"/>
    <cellStyle name="Currency 3 7 5 2 2" xfId="35490"/>
    <cellStyle name="Currency 3 7 5 2 2 2" xfId="35491"/>
    <cellStyle name="Currency 3 7 5 2 2 3" xfId="57056"/>
    <cellStyle name="Currency 3 7 5 2 3" xfId="35492"/>
    <cellStyle name="Currency 3 7 5 2 4" xfId="35493"/>
    <cellStyle name="Currency 3 7 5 3" xfId="35494"/>
    <cellStyle name="Currency 3 7 5 3 2" xfId="35495"/>
    <cellStyle name="Currency 3 7 5 3 3" xfId="57057"/>
    <cellStyle name="Currency 3 7 5 4" xfId="35496"/>
    <cellStyle name="Currency 3 7 5 5" xfId="35497"/>
    <cellStyle name="Currency 3 7 6" xfId="35498"/>
    <cellStyle name="Currency 3 7 6 2" xfId="35499"/>
    <cellStyle name="Currency 3 7 6 2 2" xfId="35500"/>
    <cellStyle name="Currency 3 7 6 2 3" xfId="57058"/>
    <cellStyle name="Currency 3 7 6 3" xfId="35501"/>
    <cellStyle name="Currency 3 7 6 4" xfId="35502"/>
    <cellStyle name="Currency 3 7 7" xfId="35503"/>
    <cellStyle name="Currency 3 7 7 2" xfId="35504"/>
    <cellStyle name="Currency 3 7 7 2 2" xfId="35505"/>
    <cellStyle name="Currency 3 7 7 2 3" xfId="57059"/>
    <cellStyle name="Currency 3 7 7 3" xfId="35506"/>
    <cellStyle name="Currency 3 7 7 4" xfId="35507"/>
    <cellStyle name="Currency 3 7 8" xfId="35508"/>
    <cellStyle name="Currency 3 7 8 2" xfId="35509"/>
    <cellStyle name="Currency 3 7 8 3" xfId="57060"/>
    <cellStyle name="Currency 3 7 9" xfId="35510"/>
    <cellStyle name="Currency 3 8" xfId="35511"/>
    <cellStyle name="Currency 3 8 2" xfId="35512"/>
    <cellStyle name="Currency 3 8 2 2" xfId="35513"/>
    <cellStyle name="Currency 3 8 2 2 2" xfId="35514"/>
    <cellStyle name="Currency 3 8 2 2 2 2" xfId="35515"/>
    <cellStyle name="Currency 3 8 2 2 2 2 2" xfId="35516"/>
    <cellStyle name="Currency 3 8 2 2 2 2 3" xfId="57061"/>
    <cellStyle name="Currency 3 8 2 2 2 3" xfId="35517"/>
    <cellStyle name="Currency 3 8 2 2 2 4" xfId="35518"/>
    <cellStyle name="Currency 3 8 2 2 3" xfId="35519"/>
    <cellStyle name="Currency 3 8 2 2 3 2" xfId="35520"/>
    <cellStyle name="Currency 3 8 2 2 3 2 2" xfId="35521"/>
    <cellStyle name="Currency 3 8 2 2 3 2 3" xfId="57062"/>
    <cellStyle name="Currency 3 8 2 2 3 3" xfId="35522"/>
    <cellStyle name="Currency 3 8 2 2 3 4" xfId="35523"/>
    <cellStyle name="Currency 3 8 2 2 4" xfId="35524"/>
    <cellStyle name="Currency 3 8 2 2 4 2" xfId="35525"/>
    <cellStyle name="Currency 3 8 2 2 4 3" xfId="57063"/>
    <cellStyle name="Currency 3 8 2 2 5" xfId="35526"/>
    <cellStyle name="Currency 3 8 2 2 6" xfId="35527"/>
    <cellStyle name="Currency 3 8 2 3" xfId="35528"/>
    <cellStyle name="Currency 3 8 2 3 2" xfId="35529"/>
    <cellStyle name="Currency 3 8 2 3 2 2" xfId="35530"/>
    <cellStyle name="Currency 3 8 2 3 2 3" xfId="57064"/>
    <cellStyle name="Currency 3 8 2 3 3" xfId="35531"/>
    <cellStyle name="Currency 3 8 2 3 4" xfId="35532"/>
    <cellStyle name="Currency 3 8 2 4" xfId="35533"/>
    <cellStyle name="Currency 3 8 2 4 2" xfId="35534"/>
    <cellStyle name="Currency 3 8 2 4 2 2" xfId="35535"/>
    <cellStyle name="Currency 3 8 2 4 2 3" xfId="57065"/>
    <cellStyle name="Currency 3 8 2 4 3" xfId="35536"/>
    <cellStyle name="Currency 3 8 2 4 4" xfId="35537"/>
    <cellStyle name="Currency 3 8 2 5" xfId="35538"/>
    <cellStyle name="Currency 3 8 2 5 2" xfId="35539"/>
    <cellStyle name="Currency 3 8 2 5 3" xfId="57066"/>
    <cellStyle name="Currency 3 8 2 6" xfId="35540"/>
    <cellStyle name="Currency 3 8 2 7" xfId="35541"/>
    <cellStyle name="Currency 3 8 3" xfId="35542"/>
    <cellStyle name="Currency 3 8 3 2" xfId="35543"/>
    <cellStyle name="Currency 3 8 3 2 2" xfId="35544"/>
    <cellStyle name="Currency 3 8 3 2 2 2" xfId="35545"/>
    <cellStyle name="Currency 3 8 3 2 2 3" xfId="57067"/>
    <cellStyle name="Currency 3 8 3 2 3" xfId="35546"/>
    <cellStyle name="Currency 3 8 3 2 4" xfId="35547"/>
    <cellStyle name="Currency 3 8 3 3" xfId="35548"/>
    <cellStyle name="Currency 3 8 3 3 2" xfId="35549"/>
    <cellStyle name="Currency 3 8 3 3 2 2" xfId="35550"/>
    <cellStyle name="Currency 3 8 3 3 2 3" xfId="57068"/>
    <cellStyle name="Currency 3 8 3 3 3" xfId="35551"/>
    <cellStyle name="Currency 3 8 3 3 4" xfId="35552"/>
    <cellStyle name="Currency 3 8 3 4" xfId="35553"/>
    <cellStyle name="Currency 3 8 3 4 2" xfId="35554"/>
    <cellStyle name="Currency 3 8 3 4 3" xfId="57069"/>
    <cellStyle name="Currency 3 8 3 5" xfId="35555"/>
    <cellStyle name="Currency 3 8 3 6" xfId="35556"/>
    <cellStyle name="Currency 3 8 4" xfId="35557"/>
    <cellStyle name="Currency 3 8 4 2" xfId="35558"/>
    <cellStyle name="Currency 3 8 4 2 2" xfId="35559"/>
    <cellStyle name="Currency 3 8 4 2 3" xfId="57070"/>
    <cellStyle name="Currency 3 8 4 3" xfId="35560"/>
    <cellStyle name="Currency 3 8 4 4" xfId="35561"/>
    <cellStyle name="Currency 3 8 5" xfId="35562"/>
    <cellStyle name="Currency 3 8 5 2" xfId="35563"/>
    <cellStyle name="Currency 3 8 5 2 2" xfId="35564"/>
    <cellStyle name="Currency 3 8 5 2 3" xfId="57071"/>
    <cellStyle name="Currency 3 8 5 3" xfId="35565"/>
    <cellStyle name="Currency 3 8 5 4" xfId="35566"/>
    <cellStyle name="Currency 3 8 6" xfId="35567"/>
    <cellStyle name="Currency 3 8 6 2" xfId="35568"/>
    <cellStyle name="Currency 3 8 6 3" xfId="57072"/>
    <cellStyle name="Currency 3 8 7" xfId="35569"/>
    <cellStyle name="Currency 3 8 8" xfId="35570"/>
    <cellStyle name="Currency 3 9" xfId="35571"/>
    <cellStyle name="Currency 3 9 2" xfId="35572"/>
    <cellStyle name="Currency 3 9 2 2" xfId="35573"/>
    <cellStyle name="Currency 3 9 2 2 2" xfId="35574"/>
    <cellStyle name="Currency 3 9 2 2 2 2" xfId="35575"/>
    <cellStyle name="Currency 3 9 2 2 2 3" xfId="57073"/>
    <cellStyle name="Currency 3 9 2 2 3" xfId="35576"/>
    <cellStyle name="Currency 3 9 2 2 4" xfId="35577"/>
    <cellStyle name="Currency 3 9 2 3" xfId="35578"/>
    <cellStyle name="Currency 3 9 2 3 2" xfId="35579"/>
    <cellStyle name="Currency 3 9 2 3 2 2" xfId="35580"/>
    <cellStyle name="Currency 3 9 2 3 2 3" xfId="57074"/>
    <cellStyle name="Currency 3 9 2 3 3" xfId="35581"/>
    <cellStyle name="Currency 3 9 2 3 4" xfId="35582"/>
    <cellStyle name="Currency 3 9 2 4" xfId="35583"/>
    <cellStyle name="Currency 3 9 2 4 2" xfId="35584"/>
    <cellStyle name="Currency 3 9 2 4 3" xfId="57075"/>
    <cellStyle name="Currency 3 9 2 5" xfId="35585"/>
    <cellStyle name="Currency 3 9 2 6" xfId="35586"/>
    <cellStyle name="Currency 3 9 3" xfId="35587"/>
    <cellStyle name="Currency 3 9 3 2" xfId="35588"/>
    <cellStyle name="Currency 3 9 3 2 2" xfId="35589"/>
    <cellStyle name="Currency 3 9 3 2 3" xfId="57076"/>
    <cellStyle name="Currency 3 9 3 3" xfId="35590"/>
    <cellStyle name="Currency 3 9 3 4" xfId="35591"/>
    <cellStyle name="Currency 3 9 4" xfId="35592"/>
    <cellStyle name="Currency 3 9 4 2" xfId="35593"/>
    <cellStyle name="Currency 3 9 4 2 2" xfId="35594"/>
    <cellStyle name="Currency 3 9 4 2 3" xfId="57077"/>
    <cellStyle name="Currency 3 9 4 3" xfId="35595"/>
    <cellStyle name="Currency 3 9 4 4" xfId="35596"/>
    <cellStyle name="Currency 3 9 5" xfId="35597"/>
    <cellStyle name="Currency 3 9 5 2" xfId="35598"/>
    <cellStyle name="Currency 3 9 5 3" xfId="57078"/>
    <cellStyle name="Currency 3 9 6" xfId="35599"/>
    <cellStyle name="Currency 3 9 7" xfId="35600"/>
    <cellStyle name="Currency 4" xfId="35601"/>
    <cellStyle name="Currency 5" xfId="35602"/>
    <cellStyle name="Currency 5 10" xfId="35603"/>
    <cellStyle name="Currency 5 11" xfId="35604"/>
    <cellStyle name="Currency 5 2" xfId="35605"/>
    <cellStyle name="Currency 5 2 10" xfId="35606"/>
    <cellStyle name="Currency 5 2 2" xfId="35607"/>
    <cellStyle name="Currency 5 2 2 2" xfId="35608"/>
    <cellStyle name="Currency 5 2 2 2 2" xfId="35609"/>
    <cellStyle name="Currency 5 2 2 2 2 2" xfId="35610"/>
    <cellStyle name="Currency 5 2 2 2 2 2 2" xfId="35611"/>
    <cellStyle name="Currency 5 2 2 2 2 2 2 2" xfId="35612"/>
    <cellStyle name="Currency 5 2 2 2 2 2 2 3" xfId="57079"/>
    <cellStyle name="Currency 5 2 2 2 2 2 3" xfId="35613"/>
    <cellStyle name="Currency 5 2 2 2 2 2 4" xfId="35614"/>
    <cellStyle name="Currency 5 2 2 2 2 3" xfId="35615"/>
    <cellStyle name="Currency 5 2 2 2 2 3 2" xfId="35616"/>
    <cellStyle name="Currency 5 2 2 2 2 3 2 2" xfId="35617"/>
    <cellStyle name="Currency 5 2 2 2 2 3 2 3" xfId="57080"/>
    <cellStyle name="Currency 5 2 2 2 2 3 3" xfId="35618"/>
    <cellStyle name="Currency 5 2 2 2 2 3 4" xfId="35619"/>
    <cellStyle name="Currency 5 2 2 2 2 4" xfId="35620"/>
    <cellStyle name="Currency 5 2 2 2 2 4 2" xfId="35621"/>
    <cellStyle name="Currency 5 2 2 2 2 4 3" xfId="57081"/>
    <cellStyle name="Currency 5 2 2 2 2 5" xfId="35622"/>
    <cellStyle name="Currency 5 2 2 2 2 6" xfId="35623"/>
    <cellStyle name="Currency 5 2 2 2 3" xfId="35624"/>
    <cellStyle name="Currency 5 2 2 2 3 2" xfId="35625"/>
    <cellStyle name="Currency 5 2 2 2 3 2 2" xfId="35626"/>
    <cellStyle name="Currency 5 2 2 2 3 2 3" xfId="57082"/>
    <cellStyle name="Currency 5 2 2 2 3 3" xfId="35627"/>
    <cellStyle name="Currency 5 2 2 2 3 4" xfId="35628"/>
    <cellStyle name="Currency 5 2 2 2 4" xfId="35629"/>
    <cellStyle name="Currency 5 2 2 2 4 2" xfId="35630"/>
    <cellStyle name="Currency 5 2 2 2 4 2 2" xfId="35631"/>
    <cellStyle name="Currency 5 2 2 2 4 2 3" xfId="57083"/>
    <cellStyle name="Currency 5 2 2 2 4 3" xfId="35632"/>
    <cellStyle name="Currency 5 2 2 2 4 4" xfId="35633"/>
    <cellStyle name="Currency 5 2 2 2 5" xfId="35634"/>
    <cellStyle name="Currency 5 2 2 2 5 2" xfId="35635"/>
    <cellStyle name="Currency 5 2 2 2 5 3" xfId="57084"/>
    <cellStyle name="Currency 5 2 2 2 6" xfId="35636"/>
    <cellStyle name="Currency 5 2 2 2 7" xfId="35637"/>
    <cellStyle name="Currency 5 2 2 3" xfId="35638"/>
    <cellStyle name="Currency 5 2 2 3 2" xfId="35639"/>
    <cellStyle name="Currency 5 2 2 3 2 2" xfId="35640"/>
    <cellStyle name="Currency 5 2 2 3 2 2 2" xfId="35641"/>
    <cellStyle name="Currency 5 2 2 3 2 2 3" xfId="57085"/>
    <cellStyle name="Currency 5 2 2 3 2 3" xfId="35642"/>
    <cellStyle name="Currency 5 2 2 3 2 4" xfId="35643"/>
    <cellStyle name="Currency 5 2 2 3 3" xfId="35644"/>
    <cellStyle name="Currency 5 2 2 3 3 2" xfId="35645"/>
    <cellStyle name="Currency 5 2 2 3 3 2 2" xfId="35646"/>
    <cellStyle name="Currency 5 2 2 3 3 2 3" xfId="57086"/>
    <cellStyle name="Currency 5 2 2 3 3 3" xfId="35647"/>
    <cellStyle name="Currency 5 2 2 3 3 4" xfId="35648"/>
    <cellStyle name="Currency 5 2 2 3 4" xfId="35649"/>
    <cellStyle name="Currency 5 2 2 3 4 2" xfId="35650"/>
    <cellStyle name="Currency 5 2 2 3 4 3" xfId="57087"/>
    <cellStyle name="Currency 5 2 2 3 5" xfId="35651"/>
    <cellStyle name="Currency 5 2 2 3 6" xfId="35652"/>
    <cellStyle name="Currency 5 2 2 4" xfId="35653"/>
    <cellStyle name="Currency 5 2 2 4 2" xfId="35654"/>
    <cellStyle name="Currency 5 2 2 4 2 2" xfId="35655"/>
    <cellStyle name="Currency 5 2 2 4 2 3" xfId="57088"/>
    <cellStyle name="Currency 5 2 2 4 3" xfId="35656"/>
    <cellStyle name="Currency 5 2 2 4 4" xfId="35657"/>
    <cellStyle name="Currency 5 2 2 5" xfId="35658"/>
    <cellStyle name="Currency 5 2 2 5 2" xfId="35659"/>
    <cellStyle name="Currency 5 2 2 5 2 2" xfId="35660"/>
    <cellStyle name="Currency 5 2 2 5 2 3" xfId="57089"/>
    <cellStyle name="Currency 5 2 2 5 3" xfId="35661"/>
    <cellStyle name="Currency 5 2 2 5 4" xfId="35662"/>
    <cellStyle name="Currency 5 2 2 6" xfId="35663"/>
    <cellStyle name="Currency 5 2 2 6 2" xfId="35664"/>
    <cellStyle name="Currency 5 2 2 6 3" xfId="57090"/>
    <cellStyle name="Currency 5 2 2 7" xfId="35665"/>
    <cellStyle name="Currency 5 2 2 8" xfId="35666"/>
    <cellStyle name="Currency 5 2 3" xfId="35667"/>
    <cellStyle name="Currency 5 2 3 2" xfId="35668"/>
    <cellStyle name="Currency 5 2 3 2 2" xfId="35669"/>
    <cellStyle name="Currency 5 2 3 2 2 2" xfId="35670"/>
    <cellStyle name="Currency 5 2 3 2 2 2 2" xfId="35671"/>
    <cellStyle name="Currency 5 2 3 2 2 2 3" xfId="57091"/>
    <cellStyle name="Currency 5 2 3 2 2 3" xfId="35672"/>
    <cellStyle name="Currency 5 2 3 2 2 4" xfId="35673"/>
    <cellStyle name="Currency 5 2 3 2 3" xfId="35674"/>
    <cellStyle name="Currency 5 2 3 2 3 2" xfId="35675"/>
    <cellStyle name="Currency 5 2 3 2 3 2 2" xfId="35676"/>
    <cellStyle name="Currency 5 2 3 2 3 2 3" xfId="57092"/>
    <cellStyle name="Currency 5 2 3 2 3 3" xfId="35677"/>
    <cellStyle name="Currency 5 2 3 2 3 4" xfId="35678"/>
    <cellStyle name="Currency 5 2 3 2 4" xfId="35679"/>
    <cellStyle name="Currency 5 2 3 2 4 2" xfId="35680"/>
    <cellStyle name="Currency 5 2 3 2 4 3" xfId="57093"/>
    <cellStyle name="Currency 5 2 3 2 5" xfId="35681"/>
    <cellStyle name="Currency 5 2 3 2 6" xfId="35682"/>
    <cellStyle name="Currency 5 2 3 3" xfId="35683"/>
    <cellStyle name="Currency 5 2 3 3 2" xfId="35684"/>
    <cellStyle name="Currency 5 2 3 3 2 2" xfId="35685"/>
    <cellStyle name="Currency 5 2 3 3 2 3" xfId="57094"/>
    <cellStyle name="Currency 5 2 3 3 3" xfId="35686"/>
    <cellStyle name="Currency 5 2 3 3 4" xfId="35687"/>
    <cellStyle name="Currency 5 2 3 4" xfId="35688"/>
    <cellStyle name="Currency 5 2 3 4 2" xfId="35689"/>
    <cellStyle name="Currency 5 2 3 4 2 2" xfId="35690"/>
    <cellStyle name="Currency 5 2 3 4 2 3" xfId="57095"/>
    <cellStyle name="Currency 5 2 3 4 3" xfId="35691"/>
    <cellStyle name="Currency 5 2 3 4 4" xfId="35692"/>
    <cellStyle name="Currency 5 2 3 5" xfId="35693"/>
    <cellStyle name="Currency 5 2 3 5 2" xfId="35694"/>
    <cellStyle name="Currency 5 2 3 5 3" xfId="57096"/>
    <cellStyle name="Currency 5 2 3 6" xfId="35695"/>
    <cellStyle name="Currency 5 2 3 7" xfId="35696"/>
    <cellStyle name="Currency 5 2 4" xfId="35697"/>
    <cellStyle name="Currency 5 2 4 2" xfId="35698"/>
    <cellStyle name="Currency 5 2 4 2 2" xfId="35699"/>
    <cellStyle name="Currency 5 2 4 2 2 2" xfId="35700"/>
    <cellStyle name="Currency 5 2 4 2 2 3" xfId="57097"/>
    <cellStyle name="Currency 5 2 4 2 3" xfId="35701"/>
    <cellStyle name="Currency 5 2 4 2 4" xfId="35702"/>
    <cellStyle name="Currency 5 2 4 3" xfId="35703"/>
    <cellStyle name="Currency 5 2 4 3 2" xfId="35704"/>
    <cellStyle name="Currency 5 2 4 3 2 2" xfId="35705"/>
    <cellStyle name="Currency 5 2 4 3 2 3" xfId="57098"/>
    <cellStyle name="Currency 5 2 4 3 3" xfId="35706"/>
    <cellStyle name="Currency 5 2 4 3 4" xfId="35707"/>
    <cellStyle name="Currency 5 2 4 4" xfId="35708"/>
    <cellStyle name="Currency 5 2 4 4 2" xfId="35709"/>
    <cellStyle name="Currency 5 2 4 4 3" xfId="57099"/>
    <cellStyle name="Currency 5 2 4 5" xfId="35710"/>
    <cellStyle name="Currency 5 2 4 6" xfId="35711"/>
    <cellStyle name="Currency 5 2 5" xfId="35712"/>
    <cellStyle name="Currency 5 2 5 2" xfId="35713"/>
    <cellStyle name="Currency 5 2 5 2 2" xfId="35714"/>
    <cellStyle name="Currency 5 2 5 2 2 2" xfId="35715"/>
    <cellStyle name="Currency 5 2 5 2 2 3" xfId="57100"/>
    <cellStyle name="Currency 5 2 5 2 3" xfId="35716"/>
    <cellStyle name="Currency 5 2 5 2 4" xfId="35717"/>
    <cellStyle name="Currency 5 2 5 3" xfId="35718"/>
    <cellStyle name="Currency 5 2 5 3 2" xfId="35719"/>
    <cellStyle name="Currency 5 2 5 3 3" xfId="57101"/>
    <cellStyle name="Currency 5 2 5 4" xfId="35720"/>
    <cellStyle name="Currency 5 2 5 5" xfId="35721"/>
    <cellStyle name="Currency 5 2 6" xfId="35722"/>
    <cellStyle name="Currency 5 2 6 2" xfId="35723"/>
    <cellStyle name="Currency 5 2 6 2 2" xfId="35724"/>
    <cellStyle name="Currency 5 2 6 2 3" xfId="57102"/>
    <cellStyle name="Currency 5 2 6 3" xfId="35725"/>
    <cellStyle name="Currency 5 2 6 4" xfId="35726"/>
    <cellStyle name="Currency 5 2 7" xfId="35727"/>
    <cellStyle name="Currency 5 2 7 2" xfId="35728"/>
    <cellStyle name="Currency 5 2 7 2 2" xfId="35729"/>
    <cellStyle name="Currency 5 2 7 2 3" xfId="57103"/>
    <cellStyle name="Currency 5 2 7 3" xfId="35730"/>
    <cellStyle name="Currency 5 2 7 4" xfId="35731"/>
    <cellStyle name="Currency 5 2 8" xfId="35732"/>
    <cellStyle name="Currency 5 2 8 2" xfId="35733"/>
    <cellStyle name="Currency 5 2 8 3" xfId="57104"/>
    <cellStyle name="Currency 5 2 9" xfId="35734"/>
    <cellStyle name="Currency 5 3" xfId="35735"/>
    <cellStyle name="Currency 5 3 2" xfId="35736"/>
    <cellStyle name="Currency 5 3 2 2" xfId="35737"/>
    <cellStyle name="Currency 5 3 2 2 2" xfId="35738"/>
    <cellStyle name="Currency 5 3 2 2 2 2" xfId="35739"/>
    <cellStyle name="Currency 5 3 2 2 2 2 2" xfId="35740"/>
    <cellStyle name="Currency 5 3 2 2 2 2 3" xfId="57105"/>
    <cellStyle name="Currency 5 3 2 2 2 3" xfId="35741"/>
    <cellStyle name="Currency 5 3 2 2 2 4" xfId="35742"/>
    <cellStyle name="Currency 5 3 2 2 3" xfId="35743"/>
    <cellStyle name="Currency 5 3 2 2 3 2" xfId="35744"/>
    <cellStyle name="Currency 5 3 2 2 3 2 2" xfId="35745"/>
    <cellStyle name="Currency 5 3 2 2 3 2 3" xfId="57106"/>
    <cellStyle name="Currency 5 3 2 2 3 3" xfId="35746"/>
    <cellStyle name="Currency 5 3 2 2 3 4" xfId="35747"/>
    <cellStyle name="Currency 5 3 2 2 4" xfId="35748"/>
    <cellStyle name="Currency 5 3 2 2 4 2" xfId="35749"/>
    <cellStyle name="Currency 5 3 2 2 4 3" xfId="57107"/>
    <cellStyle name="Currency 5 3 2 2 5" xfId="35750"/>
    <cellStyle name="Currency 5 3 2 2 6" xfId="35751"/>
    <cellStyle name="Currency 5 3 2 3" xfId="35752"/>
    <cellStyle name="Currency 5 3 2 3 2" xfId="35753"/>
    <cellStyle name="Currency 5 3 2 3 2 2" xfId="35754"/>
    <cellStyle name="Currency 5 3 2 3 2 3" xfId="57108"/>
    <cellStyle name="Currency 5 3 2 3 3" xfId="35755"/>
    <cellStyle name="Currency 5 3 2 3 4" xfId="35756"/>
    <cellStyle name="Currency 5 3 2 4" xfId="35757"/>
    <cellStyle name="Currency 5 3 2 4 2" xfId="35758"/>
    <cellStyle name="Currency 5 3 2 4 2 2" xfId="35759"/>
    <cellStyle name="Currency 5 3 2 4 2 3" xfId="57109"/>
    <cellStyle name="Currency 5 3 2 4 3" xfId="35760"/>
    <cellStyle name="Currency 5 3 2 4 4" xfId="35761"/>
    <cellStyle name="Currency 5 3 2 5" xfId="35762"/>
    <cellStyle name="Currency 5 3 2 5 2" xfId="35763"/>
    <cellStyle name="Currency 5 3 2 5 3" xfId="57110"/>
    <cellStyle name="Currency 5 3 2 6" xfId="35764"/>
    <cellStyle name="Currency 5 3 2 7" xfId="35765"/>
    <cellStyle name="Currency 5 3 3" xfId="35766"/>
    <cellStyle name="Currency 5 3 3 2" xfId="35767"/>
    <cellStyle name="Currency 5 3 3 2 2" xfId="35768"/>
    <cellStyle name="Currency 5 3 3 2 2 2" xfId="35769"/>
    <cellStyle name="Currency 5 3 3 2 2 3" xfId="57111"/>
    <cellStyle name="Currency 5 3 3 2 3" xfId="35770"/>
    <cellStyle name="Currency 5 3 3 2 4" xfId="35771"/>
    <cellStyle name="Currency 5 3 3 3" xfId="35772"/>
    <cellStyle name="Currency 5 3 3 3 2" xfId="35773"/>
    <cellStyle name="Currency 5 3 3 3 2 2" xfId="35774"/>
    <cellStyle name="Currency 5 3 3 3 2 3" xfId="57112"/>
    <cellStyle name="Currency 5 3 3 3 3" xfId="35775"/>
    <cellStyle name="Currency 5 3 3 3 4" xfId="35776"/>
    <cellStyle name="Currency 5 3 3 4" xfId="35777"/>
    <cellStyle name="Currency 5 3 3 4 2" xfId="35778"/>
    <cellStyle name="Currency 5 3 3 4 3" xfId="57113"/>
    <cellStyle name="Currency 5 3 3 5" xfId="35779"/>
    <cellStyle name="Currency 5 3 3 6" xfId="35780"/>
    <cellStyle name="Currency 5 3 4" xfId="35781"/>
    <cellStyle name="Currency 5 3 4 2" xfId="35782"/>
    <cellStyle name="Currency 5 3 4 2 2" xfId="35783"/>
    <cellStyle name="Currency 5 3 4 2 2 2" xfId="35784"/>
    <cellStyle name="Currency 5 3 4 2 2 3" xfId="57114"/>
    <cellStyle name="Currency 5 3 4 2 3" xfId="35785"/>
    <cellStyle name="Currency 5 3 4 2 4" xfId="35786"/>
    <cellStyle name="Currency 5 3 4 3" xfId="35787"/>
    <cellStyle name="Currency 5 3 4 3 2" xfId="35788"/>
    <cellStyle name="Currency 5 3 4 3 3" xfId="57115"/>
    <cellStyle name="Currency 5 3 4 4" xfId="35789"/>
    <cellStyle name="Currency 5 3 4 5" xfId="35790"/>
    <cellStyle name="Currency 5 3 5" xfId="35791"/>
    <cellStyle name="Currency 5 3 5 2" xfId="35792"/>
    <cellStyle name="Currency 5 3 5 2 2" xfId="35793"/>
    <cellStyle name="Currency 5 3 5 2 3" xfId="57116"/>
    <cellStyle name="Currency 5 3 5 3" xfId="35794"/>
    <cellStyle name="Currency 5 3 5 4" xfId="35795"/>
    <cellStyle name="Currency 5 3 6" xfId="35796"/>
    <cellStyle name="Currency 5 3 6 2" xfId="35797"/>
    <cellStyle name="Currency 5 3 6 2 2" xfId="35798"/>
    <cellStyle name="Currency 5 3 6 2 3" xfId="57117"/>
    <cellStyle name="Currency 5 3 6 3" xfId="35799"/>
    <cellStyle name="Currency 5 3 6 4" xfId="35800"/>
    <cellStyle name="Currency 5 3 7" xfId="35801"/>
    <cellStyle name="Currency 5 3 7 2" xfId="35802"/>
    <cellStyle name="Currency 5 3 7 3" xfId="57118"/>
    <cellStyle name="Currency 5 3 8" xfId="35803"/>
    <cellStyle name="Currency 5 3 9" xfId="35804"/>
    <cellStyle name="Currency 5 4" xfId="35805"/>
    <cellStyle name="Currency 5 4 2" xfId="35806"/>
    <cellStyle name="Currency 5 4 2 2" xfId="35807"/>
    <cellStyle name="Currency 5 4 2 2 2" xfId="35808"/>
    <cellStyle name="Currency 5 4 2 2 2 2" xfId="35809"/>
    <cellStyle name="Currency 5 4 2 2 2 3" xfId="57119"/>
    <cellStyle name="Currency 5 4 2 2 3" xfId="35810"/>
    <cellStyle name="Currency 5 4 2 2 4" xfId="35811"/>
    <cellStyle name="Currency 5 4 2 3" xfId="35812"/>
    <cellStyle name="Currency 5 4 2 3 2" xfId="35813"/>
    <cellStyle name="Currency 5 4 2 3 2 2" xfId="35814"/>
    <cellStyle name="Currency 5 4 2 3 2 3" xfId="57120"/>
    <cellStyle name="Currency 5 4 2 3 3" xfId="35815"/>
    <cellStyle name="Currency 5 4 2 3 4" xfId="35816"/>
    <cellStyle name="Currency 5 4 2 4" xfId="35817"/>
    <cellStyle name="Currency 5 4 2 4 2" xfId="35818"/>
    <cellStyle name="Currency 5 4 2 4 3" xfId="57121"/>
    <cellStyle name="Currency 5 4 2 5" xfId="35819"/>
    <cellStyle name="Currency 5 4 2 6" xfId="35820"/>
    <cellStyle name="Currency 5 4 3" xfId="35821"/>
    <cellStyle name="Currency 5 4 3 2" xfId="35822"/>
    <cellStyle name="Currency 5 4 3 2 2" xfId="35823"/>
    <cellStyle name="Currency 5 4 3 2 3" xfId="57122"/>
    <cellStyle name="Currency 5 4 3 3" xfId="35824"/>
    <cellStyle name="Currency 5 4 3 4" xfId="35825"/>
    <cellStyle name="Currency 5 4 4" xfId="35826"/>
    <cellStyle name="Currency 5 4 4 2" xfId="35827"/>
    <cellStyle name="Currency 5 4 4 2 2" xfId="35828"/>
    <cellStyle name="Currency 5 4 4 2 3" xfId="57123"/>
    <cellStyle name="Currency 5 4 4 3" xfId="35829"/>
    <cellStyle name="Currency 5 4 4 4" xfId="35830"/>
    <cellStyle name="Currency 5 4 5" xfId="35831"/>
    <cellStyle name="Currency 5 4 5 2" xfId="35832"/>
    <cellStyle name="Currency 5 4 5 3" xfId="57124"/>
    <cellStyle name="Currency 5 4 6" xfId="35833"/>
    <cellStyle name="Currency 5 4 7" xfId="35834"/>
    <cellStyle name="Currency 5 5" xfId="35835"/>
    <cellStyle name="Currency 5 5 2" xfId="35836"/>
    <cellStyle name="Currency 5 5 2 2" xfId="35837"/>
    <cellStyle name="Currency 5 5 2 2 2" xfId="35838"/>
    <cellStyle name="Currency 5 5 2 2 3" xfId="57125"/>
    <cellStyle name="Currency 5 5 2 3" xfId="35839"/>
    <cellStyle name="Currency 5 5 2 4" xfId="35840"/>
    <cellStyle name="Currency 5 5 3" xfId="35841"/>
    <cellStyle name="Currency 5 5 3 2" xfId="35842"/>
    <cellStyle name="Currency 5 5 3 2 2" xfId="35843"/>
    <cellStyle name="Currency 5 5 3 2 3" xfId="57126"/>
    <cellStyle name="Currency 5 5 3 3" xfId="35844"/>
    <cellStyle name="Currency 5 5 3 4" xfId="35845"/>
    <cellStyle name="Currency 5 5 4" xfId="35846"/>
    <cellStyle name="Currency 5 5 4 2" xfId="35847"/>
    <cellStyle name="Currency 5 5 4 3" xfId="57127"/>
    <cellStyle name="Currency 5 5 5" xfId="35848"/>
    <cellStyle name="Currency 5 5 6" xfId="35849"/>
    <cellStyle name="Currency 5 6" xfId="35850"/>
    <cellStyle name="Currency 5 6 2" xfId="35851"/>
    <cellStyle name="Currency 5 6 2 2" xfId="35852"/>
    <cellStyle name="Currency 5 6 2 2 2" xfId="35853"/>
    <cellStyle name="Currency 5 6 2 2 3" xfId="57128"/>
    <cellStyle name="Currency 5 6 2 3" xfId="35854"/>
    <cellStyle name="Currency 5 6 2 4" xfId="35855"/>
    <cellStyle name="Currency 5 6 3" xfId="35856"/>
    <cellStyle name="Currency 5 6 3 2" xfId="35857"/>
    <cellStyle name="Currency 5 6 3 3" xfId="57129"/>
    <cellStyle name="Currency 5 6 4" xfId="35858"/>
    <cellStyle name="Currency 5 6 5" xfId="35859"/>
    <cellStyle name="Currency 5 7" xfId="35860"/>
    <cellStyle name="Currency 5 7 2" xfId="35861"/>
    <cellStyle name="Currency 5 7 2 2" xfId="35862"/>
    <cellStyle name="Currency 5 7 2 3" xfId="57130"/>
    <cellStyle name="Currency 5 7 3" xfId="35863"/>
    <cellStyle name="Currency 5 7 4" xfId="35864"/>
    <cellStyle name="Currency 5 8" xfId="35865"/>
    <cellStyle name="Currency 5 8 2" xfId="35866"/>
    <cellStyle name="Currency 5 8 2 2" xfId="35867"/>
    <cellStyle name="Currency 5 8 2 3" xfId="57131"/>
    <cellStyle name="Currency 5 8 3" xfId="35868"/>
    <cellStyle name="Currency 5 8 4" xfId="35869"/>
    <cellStyle name="Currency 5 9" xfId="35870"/>
    <cellStyle name="Currency 5 9 2" xfId="35871"/>
    <cellStyle name="Currency 5 9 3" xfId="57132"/>
    <cellStyle name="Currency 6" xfId="35872"/>
    <cellStyle name="Currency 6 2" xfId="35873"/>
    <cellStyle name="Currency 6 2 2" xfId="35874"/>
    <cellStyle name="Currency 6 2 2 2" xfId="35875"/>
    <cellStyle name="Currency 6 2 2 2 2" xfId="35876"/>
    <cellStyle name="Currency 6 2 2 2 2 2" xfId="35877"/>
    <cellStyle name="Currency 6 2 2 2 2 3" xfId="57133"/>
    <cellStyle name="Currency 6 2 2 2 3" xfId="35878"/>
    <cellStyle name="Currency 6 2 2 2 4" xfId="35879"/>
    <cellStyle name="Currency 6 2 2 3" xfId="35880"/>
    <cellStyle name="Currency 6 2 2 3 2" xfId="35881"/>
    <cellStyle name="Currency 6 2 2 3 2 2" xfId="35882"/>
    <cellStyle name="Currency 6 2 2 3 2 3" xfId="57134"/>
    <cellStyle name="Currency 6 2 2 3 3" xfId="35883"/>
    <cellStyle name="Currency 6 2 2 3 4" xfId="35884"/>
    <cellStyle name="Currency 6 2 2 4" xfId="35885"/>
    <cellStyle name="Currency 6 2 2 4 2" xfId="35886"/>
    <cellStyle name="Currency 6 2 2 4 3" xfId="57135"/>
    <cellStyle name="Currency 6 2 2 5" xfId="35887"/>
    <cellStyle name="Currency 6 2 2 6" xfId="35888"/>
    <cellStyle name="Currency 6 2 3" xfId="35889"/>
    <cellStyle name="Currency 6 2 3 2" xfId="35890"/>
    <cellStyle name="Currency 6 2 3 2 2" xfId="35891"/>
    <cellStyle name="Currency 6 2 3 2 3" xfId="57136"/>
    <cellStyle name="Currency 6 2 3 3" xfId="35892"/>
    <cellStyle name="Currency 6 2 3 4" xfId="35893"/>
    <cellStyle name="Currency 6 2 4" xfId="35894"/>
    <cellStyle name="Currency 6 2 4 2" xfId="35895"/>
    <cellStyle name="Currency 6 2 4 2 2" xfId="35896"/>
    <cellStyle name="Currency 6 2 4 2 3" xfId="57137"/>
    <cellStyle name="Currency 6 2 4 3" xfId="35897"/>
    <cellStyle name="Currency 6 2 4 4" xfId="35898"/>
    <cellStyle name="Currency 6 2 5" xfId="35899"/>
    <cellStyle name="Currency 6 2 5 2" xfId="35900"/>
    <cellStyle name="Currency 6 2 5 3" xfId="57138"/>
    <cellStyle name="Currency 6 2 6" xfId="35901"/>
    <cellStyle name="Currency 6 2 7" xfId="35902"/>
    <cellStyle name="Currency 6 3" xfId="35903"/>
    <cellStyle name="Currency 6 3 2" xfId="35904"/>
    <cellStyle name="Currency 6 3 2 2" xfId="35905"/>
    <cellStyle name="Currency 6 3 2 2 2" xfId="35906"/>
    <cellStyle name="Currency 6 3 2 2 3" xfId="57139"/>
    <cellStyle name="Currency 6 3 2 3" xfId="35907"/>
    <cellStyle name="Currency 6 3 2 4" xfId="35908"/>
    <cellStyle name="Currency 6 3 3" xfId="35909"/>
    <cellStyle name="Currency 6 3 3 2" xfId="35910"/>
    <cellStyle name="Currency 6 3 3 2 2" xfId="35911"/>
    <cellStyle name="Currency 6 3 3 2 3" xfId="57140"/>
    <cellStyle name="Currency 6 3 3 3" xfId="35912"/>
    <cellStyle name="Currency 6 3 3 4" xfId="35913"/>
    <cellStyle name="Currency 6 3 4" xfId="35914"/>
    <cellStyle name="Currency 6 3 4 2" xfId="35915"/>
    <cellStyle name="Currency 6 3 4 3" xfId="57141"/>
    <cellStyle name="Currency 6 3 5" xfId="35916"/>
    <cellStyle name="Currency 6 3 6" xfId="35917"/>
    <cellStyle name="Currency 6 4" xfId="35918"/>
    <cellStyle name="Currency 6 4 2" xfId="35919"/>
    <cellStyle name="Currency 6 4 2 2" xfId="35920"/>
    <cellStyle name="Currency 6 4 2 3" xfId="57142"/>
    <cellStyle name="Currency 6 4 3" xfId="35921"/>
    <cellStyle name="Currency 6 4 4" xfId="35922"/>
    <cellStyle name="Currency 6 5" xfId="35923"/>
    <cellStyle name="Currency 6 5 2" xfId="35924"/>
    <cellStyle name="Currency 6 5 2 2" xfId="35925"/>
    <cellStyle name="Currency 6 5 2 3" xfId="57143"/>
    <cellStyle name="Currency 6 5 3" xfId="35926"/>
    <cellStyle name="Currency 6 5 4" xfId="35927"/>
    <cellStyle name="Currency 6 6" xfId="35928"/>
    <cellStyle name="Currency 6 6 2" xfId="35929"/>
    <cellStyle name="Currency 6 6 3" xfId="57144"/>
    <cellStyle name="Currency 6 7" xfId="35930"/>
    <cellStyle name="Currency 6 8" xfId="35931"/>
    <cellStyle name="Currency 7" xfId="35932"/>
    <cellStyle name="Currency 7 2" xfId="35933"/>
    <cellStyle name="Currency 7 2 2" xfId="35934"/>
    <cellStyle name="Currency 7 2 2 2" xfId="35935"/>
    <cellStyle name="Currency 7 2 2 2 2" xfId="35936"/>
    <cellStyle name="Currency 7 2 2 2 3" xfId="57145"/>
    <cellStyle name="Currency 7 2 2 3" xfId="35937"/>
    <cellStyle name="Currency 7 2 2 4" xfId="35938"/>
    <cellStyle name="Currency 7 2 3" xfId="35939"/>
    <cellStyle name="Currency 7 2 3 2" xfId="35940"/>
    <cellStyle name="Currency 7 2 3 2 2" xfId="35941"/>
    <cellStyle name="Currency 7 2 3 2 3" xfId="57146"/>
    <cellStyle name="Currency 7 2 3 3" xfId="35942"/>
    <cellStyle name="Currency 7 2 3 4" xfId="35943"/>
    <cellStyle name="Currency 7 2 4" xfId="35944"/>
    <cellStyle name="Currency 7 2 4 2" xfId="35945"/>
    <cellStyle name="Currency 7 2 4 3" xfId="57147"/>
    <cellStyle name="Currency 7 2 5" xfId="35946"/>
    <cellStyle name="Currency 7 2 6" xfId="35947"/>
    <cellStyle name="Currency 7 3" xfId="35948"/>
    <cellStyle name="Currency 7 3 2" xfId="35949"/>
    <cellStyle name="Currency 7 3 2 2" xfId="35950"/>
    <cellStyle name="Currency 7 3 2 3" xfId="57148"/>
    <cellStyle name="Currency 7 3 3" xfId="35951"/>
    <cellStyle name="Currency 7 3 4" xfId="35952"/>
    <cellStyle name="Currency 7 4" xfId="35953"/>
    <cellStyle name="Currency 7 4 2" xfId="35954"/>
    <cellStyle name="Currency 7 4 2 2" xfId="35955"/>
    <cellStyle name="Currency 7 4 2 3" xfId="57149"/>
    <cellStyle name="Currency 7 4 3" xfId="35956"/>
    <cellStyle name="Currency 7 4 4" xfId="35957"/>
    <cellStyle name="Currency 7 5" xfId="35958"/>
    <cellStyle name="Currency 7 5 2" xfId="35959"/>
    <cellStyle name="Currency 7 5 3" xfId="57150"/>
    <cellStyle name="Currency 7 6" xfId="35960"/>
    <cellStyle name="Currency 7 7" xfId="35961"/>
    <cellStyle name="Currency 8" xfId="35962"/>
    <cellStyle name="Currency 8 2" xfId="35963"/>
    <cellStyle name="Currency 8 2 2" xfId="35964"/>
    <cellStyle name="Currency 8 2 2 2" xfId="35965"/>
    <cellStyle name="Currency 8 2 2 3" xfId="57151"/>
    <cellStyle name="Currency 8 2 3" xfId="35966"/>
    <cellStyle name="Currency 8 2 4" xfId="35967"/>
    <cellStyle name="Currency 8 3" xfId="35968"/>
    <cellStyle name="Currency 8 3 2" xfId="35969"/>
    <cellStyle name="Currency 8 3 2 2" xfId="35970"/>
    <cellStyle name="Currency 8 3 2 3" xfId="57152"/>
    <cellStyle name="Currency 8 3 3" xfId="35971"/>
    <cellStyle name="Currency 8 3 4" xfId="35972"/>
    <cellStyle name="Currency 8 4" xfId="35973"/>
    <cellStyle name="Currency 8 4 2" xfId="35974"/>
    <cellStyle name="Currency 8 4 3" xfId="57153"/>
    <cellStyle name="Currency 8 5" xfId="35975"/>
    <cellStyle name="Currency 8 6" xfId="35976"/>
    <cellStyle name="Currency 9" xfId="35977"/>
    <cellStyle name="Currency 9 2" xfId="57154"/>
    <cellStyle name="data column" xfId="59994"/>
    <cellStyle name="Explanatory Text 2" xfId="60122"/>
    <cellStyle name="Good 2" xfId="60113"/>
    <cellStyle name="Heading 1 2" xfId="60109"/>
    <cellStyle name="Heading 2 2" xfId="60110"/>
    <cellStyle name="Heading 3 2" xfId="60111"/>
    <cellStyle name="Heading 4 2" xfId="60112"/>
    <cellStyle name="Hyperlink" xfId="59992" builtinId="8"/>
    <cellStyle name="Input 2" xfId="60116"/>
    <cellStyle name="Left Column" xfId="59995"/>
    <cellStyle name="Linked Cell 2" xfId="60119"/>
    <cellStyle name="Neutral 2" xfId="60115"/>
    <cellStyle name="Normal" xfId="0" builtinId="0"/>
    <cellStyle name="Normal 10" xfId="35978"/>
    <cellStyle name="Normal 10 2" xfId="35979"/>
    <cellStyle name="Normal 10 2 2" xfId="35980"/>
    <cellStyle name="Normal 10 2 2 2" xfId="35981"/>
    <cellStyle name="Normal 10 2 2 2 2" xfId="35982"/>
    <cellStyle name="Normal 10 2 2 2 2 2" xfId="35983"/>
    <cellStyle name="Normal 10 2 2 2 2 3" xfId="57155"/>
    <cellStyle name="Normal 10 2 2 2 3" xfId="35984"/>
    <cellStyle name="Normal 10 2 2 2 4" xfId="35985"/>
    <cellStyle name="Normal 10 2 2 3" xfId="35986"/>
    <cellStyle name="Normal 10 2 2 3 2" xfId="35987"/>
    <cellStyle name="Normal 10 2 2 3 2 2" xfId="35988"/>
    <cellStyle name="Normal 10 2 2 3 2 3" xfId="57156"/>
    <cellStyle name="Normal 10 2 2 3 3" xfId="35989"/>
    <cellStyle name="Normal 10 2 2 3 4" xfId="35990"/>
    <cellStyle name="Normal 10 2 2 4" xfId="35991"/>
    <cellStyle name="Normal 10 2 2 4 2" xfId="35992"/>
    <cellStyle name="Normal 10 2 2 4 3" xfId="57157"/>
    <cellStyle name="Normal 10 2 2 5" xfId="35993"/>
    <cellStyle name="Normal 10 2 2 6" xfId="35994"/>
    <cellStyle name="Normal 10 2 2 7" xfId="60772"/>
    <cellStyle name="Normal 10 2 3" xfId="35995"/>
    <cellStyle name="Normal 10 2 3 2" xfId="35996"/>
    <cellStyle name="Normal 10 2 3 2 2" xfId="35997"/>
    <cellStyle name="Normal 10 2 3 2 3" xfId="57158"/>
    <cellStyle name="Normal 10 2 3 3" xfId="35998"/>
    <cellStyle name="Normal 10 2 3 4" xfId="35999"/>
    <cellStyle name="Normal 10 2 4" xfId="36000"/>
    <cellStyle name="Normal 10 2 4 2" xfId="36001"/>
    <cellStyle name="Normal 10 2 4 2 2" xfId="36002"/>
    <cellStyle name="Normal 10 2 4 2 3" xfId="57159"/>
    <cellStyle name="Normal 10 2 4 3" xfId="36003"/>
    <cellStyle name="Normal 10 2 4 4" xfId="36004"/>
    <cellStyle name="Normal 10 2 5" xfId="36005"/>
    <cellStyle name="Normal 10 2 5 2" xfId="36006"/>
    <cellStyle name="Normal 10 2 5 3" xfId="57160"/>
    <cellStyle name="Normal 10 2 6" xfId="36007"/>
    <cellStyle name="Normal 10 2 7" xfId="36008"/>
    <cellStyle name="Normal 10 2 8" xfId="60404"/>
    <cellStyle name="Normal 10 3" xfId="36009"/>
    <cellStyle name="Normal 10 3 2" xfId="36010"/>
    <cellStyle name="Normal 10 3 2 2" xfId="36011"/>
    <cellStyle name="Normal 10 3 2 2 2" xfId="36012"/>
    <cellStyle name="Normal 10 3 2 2 3" xfId="57161"/>
    <cellStyle name="Normal 10 3 2 3" xfId="36013"/>
    <cellStyle name="Normal 10 3 2 4" xfId="36014"/>
    <cellStyle name="Normal 10 3 3" xfId="36015"/>
    <cellStyle name="Normal 10 3 3 2" xfId="36016"/>
    <cellStyle name="Normal 10 3 3 2 2" xfId="36017"/>
    <cellStyle name="Normal 10 3 3 2 3" xfId="57162"/>
    <cellStyle name="Normal 10 3 3 3" xfId="36018"/>
    <cellStyle name="Normal 10 3 3 4" xfId="36019"/>
    <cellStyle name="Normal 10 3 4" xfId="36020"/>
    <cellStyle name="Normal 10 3 4 2" xfId="36021"/>
    <cellStyle name="Normal 10 3 4 3" xfId="57163"/>
    <cellStyle name="Normal 10 3 5" xfId="36022"/>
    <cellStyle name="Normal 10 3 6" xfId="36023"/>
    <cellStyle name="Normal 10 3 7" xfId="60589"/>
    <cellStyle name="Normal 10 4" xfId="36024"/>
    <cellStyle name="Normal 10 4 2" xfId="36025"/>
    <cellStyle name="Normal 10 4 2 2" xfId="36026"/>
    <cellStyle name="Normal 10 4 2 3" xfId="57164"/>
    <cellStyle name="Normal 10 4 3" xfId="36027"/>
    <cellStyle name="Normal 10 4 4" xfId="36028"/>
    <cellStyle name="Normal 10 5" xfId="36029"/>
    <cellStyle name="Normal 10 5 2" xfId="36030"/>
    <cellStyle name="Normal 10 5 2 2" xfId="36031"/>
    <cellStyle name="Normal 10 5 2 3" xfId="57165"/>
    <cellStyle name="Normal 10 5 3" xfId="36032"/>
    <cellStyle name="Normal 10 5 4" xfId="36033"/>
    <cellStyle name="Normal 10 6" xfId="36034"/>
    <cellStyle name="Normal 10 6 2" xfId="36035"/>
    <cellStyle name="Normal 10 6 3" xfId="57166"/>
    <cellStyle name="Normal 10 7" xfId="36036"/>
    <cellStyle name="Normal 10 8" xfId="36037"/>
    <cellStyle name="Normal 10 9" xfId="60221"/>
    <cellStyle name="Normal 11" xfId="36038"/>
    <cellStyle name="Normal 11 2" xfId="36039"/>
    <cellStyle name="Normal 11 2 2" xfId="36040"/>
    <cellStyle name="Normal 11 2 2 2" xfId="36041"/>
    <cellStyle name="Normal 11 2 2 2 2" xfId="36042"/>
    <cellStyle name="Normal 11 2 2 2 3" xfId="57167"/>
    <cellStyle name="Normal 11 2 2 3" xfId="36043"/>
    <cellStyle name="Normal 11 2 2 4" xfId="36044"/>
    <cellStyle name="Normal 11 2 2 5" xfId="60786"/>
    <cellStyle name="Normal 11 2 3" xfId="36045"/>
    <cellStyle name="Normal 11 2 3 2" xfId="36046"/>
    <cellStyle name="Normal 11 2 3 2 2" xfId="36047"/>
    <cellStyle name="Normal 11 2 3 2 3" xfId="57168"/>
    <cellStyle name="Normal 11 2 3 3" xfId="36048"/>
    <cellStyle name="Normal 11 2 3 4" xfId="36049"/>
    <cellStyle name="Normal 11 2 4" xfId="36050"/>
    <cellStyle name="Normal 11 2 4 2" xfId="36051"/>
    <cellStyle name="Normal 11 2 4 3" xfId="57169"/>
    <cellStyle name="Normal 11 2 5" xfId="36052"/>
    <cellStyle name="Normal 11 2 6" xfId="36053"/>
    <cellStyle name="Normal 11 2 7" xfId="60418"/>
    <cellStyle name="Normal 11 3" xfId="36054"/>
    <cellStyle name="Normal 11 3 2" xfId="36055"/>
    <cellStyle name="Normal 11 3 2 2" xfId="36056"/>
    <cellStyle name="Normal 11 3 2 3" xfId="57170"/>
    <cellStyle name="Normal 11 3 3" xfId="36057"/>
    <cellStyle name="Normal 11 3 4" xfId="36058"/>
    <cellStyle name="Normal 11 3 5" xfId="60603"/>
    <cellStyle name="Normal 11 4" xfId="36059"/>
    <cellStyle name="Normal 11 4 2" xfId="36060"/>
    <cellStyle name="Normal 11 4 2 2" xfId="36061"/>
    <cellStyle name="Normal 11 4 2 3" xfId="57171"/>
    <cellStyle name="Normal 11 4 3" xfId="36062"/>
    <cellStyle name="Normal 11 4 4" xfId="36063"/>
    <cellStyle name="Normal 11 5" xfId="36064"/>
    <cellStyle name="Normal 11 5 2" xfId="36065"/>
    <cellStyle name="Normal 11 5 3" xfId="57172"/>
    <cellStyle name="Normal 11 6" xfId="36066"/>
    <cellStyle name="Normal 11 7" xfId="36067"/>
    <cellStyle name="Normal 11 8" xfId="60235"/>
    <cellStyle name="Normal 12" xfId="36068"/>
    <cellStyle name="Normal 12 2" xfId="36069"/>
    <cellStyle name="Normal 12 2 2" xfId="36070"/>
    <cellStyle name="Normal 12 2 2 2" xfId="36071"/>
    <cellStyle name="Normal 12 2 2 3" xfId="57173"/>
    <cellStyle name="Normal 12 2 2 4" xfId="60800"/>
    <cellStyle name="Normal 12 2 3" xfId="36072"/>
    <cellStyle name="Normal 12 2 4" xfId="36073"/>
    <cellStyle name="Normal 12 2 5" xfId="60432"/>
    <cellStyle name="Normal 12 3" xfId="36074"/>
    <cellStyle name="Normal 12 3 2" xfId="36075"/>
    <cellStyle name="Normal 12 3 2 2" xfId="36076"/>
    <cellStyle name="Normal 12 3 2 3" xfId="57174"/>
    <cellStyle name="Normal 12 3 3" xfId="36077"/>
    <cellStyle name="Normal 12 3 4" xfId="36078"/>
    <cellStyle name="Normal 12 3 5" xfId="60617"/>
    <cellStyle name="Normal 12 4" xfId="36079"/>
    <cellStyle name="Normal 12 4 2" xfId="36080"/>
    <cellStyle name="Normal 12 4 3" xfId="57175"/>
    <cellStyle name="Normal 12 5" xfId="36081"/>
    <cellStyle name="Normal 12 6" xfId="36082"/>
    <cellStyle name="Normal 12 7" xfId="60249"/>
    <cellStyle name="Normal 13" xfId="36083"/>
    <cellStyle name="Normal 13 2" xfId="36084"/>
    <cellStyle name="Normal 13 2 2" xfId="57176"/>
    <cellStyle name="Normal 13 2 2 2" xfId="60814"/>
    <cellStyle name="Normal 13 2 3" xfId="60446"/>
    <cellStyle name="Normal 13 3" xfId="36085"/>
    <cellStyle name="Normal 13 3 2" xfId="60631"/>
    <cellStyle name="Normal 13 4" xfId="57177"/>
    <cellStyle name="Normal 13 5" xfId="60263"/>
    <cellStyle name="Normal 14" xfId="36086"/>
    <cellStyle name="Normal 14 2" xfId="36087"/>
    <cellStyle name="Normal 14 2 2" xfId="36088"/>
    <cellStyle name="Normal 14 2 2 2" xfId="60828"/>
    <cellStyle name="Normal 14 2 3" xfId="57178"/>
    <cellStyle name="Normal 14 2 4" xfId="60460"/>
    <cellStyle name="Normal 14 3" xfId="36089"/>
    <cellStyle name="Normal 14 3 2" xfId="60645"/>
    <cellStyle name="Normal 14 4" xfId="36090"/>
    <cellStyle name="Normal 14 5" xfId="60277"/>
    <cellStyle name="Normal 15" xfId="36091"/>
    <cellStyle name="Normal 15 2" xfId="36092"/>
    <cellStyle name="Normal 15 2 2" xfId="59958"/>
    <cellStyle name="Normal 15 2 2 2" xfId="60842"/>
    <cellStyle name="Normal 15 2 3" xfId="60474"/>
    <cellStyle name="Normal 15 3" xfId="57179"/>
    <cellStyle name="Normal 15 3 2" xfId="60659"/>
    <cellStyle name="Normal 15 4" xfId="60291"/>
    <cellStyle name="Normal 16" xfId="19"/>
    <cellStyle name="Normal 16 2" xfId="59959"/>
    <cellStyle name="Normal 16 2 2" xfId="59960"/>
    <cellStyle name="Normal 16 2 2 2" xfId="60856"/>
    <cellStyle name="Normal 16 2 3" xfId="60488"/>
    <cellStyle name="Normal 16 3" xfId="59961"/>
    <cellStyle name="Normal 16 3 2" xfId="60673"/>
    <cellStyle name="Normal 16 4" xfId="60305"/>
    <cellStyle name="Normal 17" xfId="57180"/>
    <cellStyle name="Normal 17 2" xfId="60502"/>
    <cellStyle name="Normal 18" xfId="57181"/>
    <cellStyle name="Normal 18 2" xfId="60870"/>
    <cellStyle name="Normal 19" xfId="57182"/>
    <cellStyle name="Normal 19 2" xfId="60884"/>
    <cellStyle name="Normal 2" xfId="9"/>
    <cellStyle name="Normal 2 10" xfId="36093"/>
    <cellStyle name="Normal 2 11" xfId="36094"/>
    <cellStyle name="Normal 2 12" xfId="36095"/>
    <cellStyle name="Normal 2 13" xfId="36096"/>
    <cellStyle name="Normal 2 14" xfId="36097"/>
    <cellStyle name="Normal 2 15" xfId="36098"/>
    <cellStyle name="Normal 2 16" xfId="36099"/>
    <cellStyle name="Normal 2 17" xfId="36100"/>
    <cellStyle name="Normal 2 18" xfId="36101"/>
    <cellStyle name="Normal 2 19" xfId="36102"/>
    <cellStyle name="Normal 2 2" xfId="8"/>
    <cellStyle name="Normal 2 2 2" xfId="36103"/>
    <cellStyle name="Normal 2 2 2 2" xfId="60097"/>
    <cellStyle name="Normal 2 2 2 3" xfId="60687"/>
    <cellStyle name="Normal 2 2 3" xfId="49924"/>
    <cellStyle name="Normal 2 2 4" xfId="60094"/>
    <cellStyle name="Normal 2 2 5" xfId="60319"/>
    <cellStyle name="Normal 2 20" xfId="36104"/>
    <cellStyle name="Normal 2 21" xfId="60093"/>
    <cellStyle name="Normal 2 22" xfId="60099"/>
    <cellStyle name="Normal 2 23" xfId="60102"/>
    <cellStyle name="Normal 2 24" xfId="60106"/>
    <cellStyle name="Normal 2 25" xfId="60148"/>
    <cellStyle name="Normal 2 3" xfId="36105"/>
    <cellStyle name="Normal 2 3 2" xfId="60084"/>
    <cellStyle name="Normal 2 3 3" xfId="60096"/>
    <cellStyle name="Normal 2 3 4" xfId="60514"/>
    <cellStyle name="Normal 2 4" xfId="36106"/>
    <cellStyle name="Normal 2 5" xfId="36107"/>
    <cellStyle name="Normal 2 6" xfId="36108"/>
    <cellStyle name="Normal 2 7" xfId="36109"/>
    <cellStyle name="Normal 2 7 2" xfId="60085"/>
    <cellStyle name="Normal 2 8" xfId="36110"/>
    <cellStyle name="Normal 2 9" xfId="36111"/>
    <cellStyle name="Normal 20" xfId="59955"/>
    <cellStyle name="Normal 20 2" xfId="60898"/>
    <cellStyle name="Normal 21" xfId="60073"/>
    <cellStyle name="Normal 22" xfId="60074"/>
    <cellStyle name="Normal 23" xfId="60075"/>
    <cellStyle name="Normal 23 2" xfId="60912"/>
    <cellStyle name="Normal 24" xfId="60086"/>
    <cellStyle name="Normal 25" xfId="60088"/>
    <cellStyle name="Normal 26" xfId="60089"/>
    <cellStyle name="Normal 27" xfId="60090"/>
    <cellStyle name="Normal 28" xfId="60091"/>
    <cellStyle name="Normal 29" xfId="60087"/>
    <cellStyle name="Normal 3" xfId="10"/>
    <cellStyle name="Normal 3 2" xfId="7"/>
    <cellStyle name="Normal 3 2 10" xfId="36112"/>
    <cellStyle name="Normal 3 2 10 2" xfId="36113"/>
    <cellStyle name="Normal 3 2 10 2 2" xfId="36114"/>
    <cellStyle name="Normal 3 2 10 2 2 2" xfId="36115"/>
    <cellStyle name="Normal 3 2 10 2 2 3" xfId="57183"/>
    <cellStyle name="Normal 3 2 10 2 3" xfId="36116"/>
    <cellStyle name="Normal 3 2 10 2 4" xfId="36117"/>
    <cellStyle name="Normal 3 2 10 3" xfId="36118"/>
    <cellStyle name="Normal 3 2 10 3 2" xfId="36119"/>
    <cellStyle name="Normal 3 2 10 3 3" xfId="57184"/>
    <cellStyle name="Normal 3 2 10 4" xfId="36120"/>
    <cellStyle name="Normal 3 2 10 5" xfId="36121"/>
    <cellStyle name="Normal 3 2 11" xfId="36122"/>
    <cellStyle name="Normal 3 2 11 2" xfId="36123"/>
    <cellStyle name="Normal 3 2 11 2 2" xfId="36124"/>
    <cellStyle name="Normal 3 2 11 2 3" xfId="57185"/>
    <cellStyle name="Normal 3 2 11 3" xfId="36125"/>
    <cellStyle name="Normal 3 2 11 4" xfId="36126"/>
    <cellStyle name="Normal 3 2 12" xfId="36127"/>
    <cellStyle name="Normal 3 2 12 2" xfId="36128"/>
    <cellStyle name="Normal 3 2 12 2 2" xfId="36129"/>
    <cellStyle name="Normal 3 2 12 2 3" xfId="57186"/>
    <cellStyle name="Normal 3 2 12 3" xfId="36130"/>
    <cellStyle name="Normal 3 2 12 4" xfId="36131"/>
    <cellStyle name="Normal 3 2 13" xfId="36132"/>
    <cellStyle name="Normal 3 2 13 2" xfId="36133"/>
    <cellStyle name="Normal 3 2 13 3" xfId="57187"/>
    <cellStyle name="Normal 3 2 14" xfId="36134"/>
    <cellStyle name="Normal 3 2 15" xfId="36135"/>
    <cellStyle name="Normal 3 2 16" xfId="60332"/>
    <cellStyle name="Normal 3 2 2" xfId="36136"/>
    <cellStyle name="Normal 3 2 2 10" xfId="36137"/>
    <cellStyle name="Normal 3 2 2 11" xfId="36138"/>
    <cellStyle name="Normal 3 2 2 12" xfId="60700"/>
    <cellStyle name="Normal 3 2 2 2" xfId="36139"/>
    <cellStyle name="Normal 3 2 2 2 10" xfId="36140"/>
    <cellStyle name="Normal 3 2 2 2 2" xfId="36141"/>
    <cellStyle name="Normal 3 2 2 2 2 2" xfId="36142"/>
    <cellStyle name="Normal 3 2 2 2 2 2 2" xfId="36143"/>
    <cellStyle name="Normal 3 2 2 2 2 2 2 2" xfId="36144"/>
    <cellStyle name="Normal 3 2 2 2 2 2 2 2 2" xfId="36145"/>
    <cellStyle name="Normal 3 2 2 2 2 2 2 2 2 2" xfId="36146"/>
    <cellStyle name="Normal 3 2 2 2 2 2 2 2 2 3" xfId="57188"/>
    <cellStyle name="Normal 3 2 2 2 2 2 2 2 3" xfId="36147"/>
    <cellStyle name="Normal 3 2 2 2 2 2 2 2 4" xfId="36148"/>
    <cellStyle name="Normal 3 2 2 2 2 2 2 3" xfId="36149"/>
    <cellStyle name="Normal 3 2 2 2 2 2 2 3 2" xfId="36150"/>
    <cellStyle name="Normal 3 2 2 2 2 2 2 3 2 2" xfId="36151"/>
    <cellStyle name="Normal 3 2 2 2 2 2 2 3 2 3" xfId="57189"/>
    <cellStyle name="Normal 3 2 2 2 2 2 2 3 3" xfId="36152"/>
    <cellStyle name="Normal 3 2 2 2 2 2 2 3 4" xfId="36153"/>
    <cellStyle name="Normal 3 2 2 2 2 2 2 4" xfId="36154"/>
    <cellStyle name="Normal 3 2 2 2 2 2 2 4 2" xfId="36155"/>
    <cellStyle name="Normal 3 2 2 2 2 2 2 4 3" xfId="57190"/>
    <cellStyle name="Normal 3 2 2 2 2 2 2 5" xfId="36156"/>
    <cellStyle name="Normal 3 2 2 2 2 2 2 6" xfId="36157"/>
    <cellStyle name="Normal 3 2 2 2 2 2 3" xfId="36158"/>
    <cellStyle name="Normal 3 2 2 2 2 2 3 2" xfId="36159"/>
    <cellStyle name="Normal 3 2 2 2 2 2 3 2 2" xfId="36160"/>
    <cellStyle name="Normal 3 2 2 2 2 2 3 2 3" xfId="57191"/>
    <cellStyle name="Normal 3 2 2 2 2 2 3 3" xfId="36161"/>
    <cellStyle name="Normal 3 2 2 2 2 2 3 4" xfId="36162"/>
    <cellStyle name="Normal 3 2 2 2 2 2 4" xfId="36163"/>
    <cellStyle name="Normal 3 2 2 2 2 2 4 2" xfId="36164"/>
    <cellStyle name="Normal 3 2 2 2 2 2 4 2 2" xfId="36165"/>
    <cellStyle name="Normal 3 2 2 2 2 2 4 2 3" xfId="57192"/>
    <cellStyle name="Normal 3 2 2 2 2 2 4 3" xfId="36166"/>
    <cellStyle name="Normal 3 2 2 2 2 2 4 4" xfId="36167"/>
    <cellStyle name="Normal 3 2 2 2 2 2 5" xfId="36168"/>
    <cellStyle name="Normal 3 2 2 2 2 2 5 2" xfId="36169"/>
    <cellStyle name="Normal 3 2 2 2 2 2 5 3" xfId="57193"/>
    <cellStyle name="Normal 3 2 2 2 2 2 6" xfId="36170"/>
    <cellStyle name="Normal 3 2 2 2 2 2 7" xfId="36171"/>
    <cellStyle name="Normal 3 2 2 2 2 3" xfId="36172"/>
    <cellStyle name="Normal 3 2 2 2 2 3 2" xfId="36173"/>
    <cellStyle name="Normal 3 2 2 2 2 3 2 2" xfId="36174"/>
    <cellStyle name="Normal 3 2 2 2 2 3 2 2 2" xfId="36175"/>
    <cellStyle name="Normal 3 2 2 2 2 3 2 2 3" xfId="57194"/>
    <cellStyle name="Normal 3 2 2 2 2 3 2 3" xfId="36176"/>
    <cellStyle name="Normal 3 2 2 2 2 3 2 4" xfId="36177"/>
    <cellStyle name="Normal 3 2 2 2 2 3 3" xfId="36178"/>
    <cellStyle name="Normal 3 2 2 2 2 3 3 2" xfId="36179"/>
    <cellStyle name="Normal 3 2 2 2 2 3 3 2 2" xfId="36180"/>
    <cellStyle name="Normal 3 2 2 2 2 3 3 2 3" xfId="57195"/>
    <cellStyle name="Normal 3 2 2 2 2 3 3 3" xfId="36181"/>
    <cellStyle name="Normal 3 2 2 2 2 3 3 4" xfId="36182"/>
    <cellStyle name="Normal 3 2 2 2 2 3 4" xfId="36183"/>
    <cellStyle name="Normal 3 2 2 2 2 3 4 2" xfId="36184"/>
    <cellStyle name="Normal 3 2 2 2 2 3 4 3" xfId="57196"/>
    <cellStyle name="Normal 3 2 2 2 2 3 5" xfId="36185"/>
    <cellStyle name="Normal 3 2 2 2 2 3 6" xfId="36186"/>
    <cellStyle name="Normal 3 2 2 2 2 4" xfId="36187"/>
    <cellStyle name="Normal 3 2 2 2 2 4 2" xfId="36188"/>
    <cellStyle name="Normal 3 2 2 2 2 4 2 2" xfId="36189"/>
    <cellStyle name="Normal 3 2 2 2 2 4 2 3" xfId="57197"/>
    <cellStyle name="Normal 3 2 2 2 2 4 3" xfId="36190"/>
    <cellStyle name="Normal 3 2 2 2 2 4 4" xfId="36191"/>
    <cellStyle name="Normal 3 2 2 2 2 5" xfId="36192"/>
    <cellStyle name="Normal 3 2 2 2 2 5 2" xfId="36193"/>
    <cellStyle name="Normal 3 2 2 2 2 5 2 2" xfId="36194"/>
    <cellStyle name="Normal 3 2 2 2 2 5 2 3" xfId="57198"/>
    <cellStyle name="Normal 3 2 2 2 2 5 3" xfId="36195"/>
    <cellStyle name="Normal 3 2 2 2 2 5 4" xfId="36196"/>
    <cellStyle name="Normal 3 2 2 2 2 6" xfId="36197"/>
    <cellStyle name="Normal 3 2 2 2 2 6 2" xfId="36198"/>
    <cellStyle name="Normal 3 2 2 2 2 6 3" xfId="57199"/>
    <cellStyle name="Normal 3 2 2 2 2 7" xfId="36199"/>
    <cellStyle name="Normal 3 2 2 2 2 8" xfId="36200"/>
    <cellStyle name="Normal 3 2 2 2 3" xfId="36201"/>
    <cellStyle name="Normal 3 2 2 2 3 2" xfId="36202"/>
    <cellStyle name="Normal 3 2 2 2 3 2 2" xfId="36203"/>
    <cellStyle name="Normal 3 2 2 2 3 2 2 2" xfId="36204"/>
    <cellStyle name="Normal 3 2 2 2 3 2 2 2 2" xfId="36205"/>
    <cellStyle name="Normal 3 2 2 2 3 2 2 2 3" xfId="57200"/>
    <cellStyle name="Normal 3 2 2 2 3 2 2 3" xfId="36206"/>
    <cellStyle name="Normal 3 2 2 2 3 2 2 4" xfId="36207"/>
    <cellStyle name="Normal 3 2 2 2 3 2 3" xfId="36208"/>
    <cellStyle name="Normal 3 2 2 2 3 2 3 2" xfId="36209"/>
    <cellStyle name="Normal 3 2 2 2 3 2 3 2 2" xfId="36210"/>
    <cellStyle name="Normal 3 2 2 2 3 2 3 2 3" xfId="57201"/>
    <cellStyle name="Normal 3 2 2 2 3 2 3 3" xfId="36211"/>
    <cellStyle name="Normal 3 2 2 2 3 2 3 4" xfId="36212"/>
    <cellStyle name="Normal 3 2 2 2 3 2 4" xfId="36213"/>
    <cellStyle name="Normal 3 2 2 2 3 2 4 2" xfId="36214"/>
    <cellStyle name="Normal 3 2 2 2 3 2 4 3" xfId="57202"/>
    <cellStyle name="Normal 3 2 2 2 3 2 5" xfId="36215"/>
    <cellStyle name="Normal 3 2 2 2 3 2 6" xfId="36216"/>
    <cellStyle name="Normal 3 2 2 2 3 3" xfId="36217"/>
    <cellStyle name="Normal 3 2 2 2 3 3 2" xfId="36218"/>
    <cellStyle name="Normal 3 2 2 2 3 3 2 2" xfId="36219"/>
    <cellStyle name="Normal 3 2 2 2 3 3 2 3" xfId="57203"/>
    <cellStyle name="Normal 3 2 2 2 3 3 3" xfId="36220"/>
    <cellStyle name="Normal 3 2 2 2 3 3 4" xfId="36221"/>
    <cellStyle name="Normal 3 2 2 2 3 4" xfId="36222"/>
    <cellStyle name="Normal 3 2 2 2 3 4 2" xfId="36223"/>
    <cellStyle name="Normal 3 2 2 2 3 4 2 2" xfId="36224"/>
    <cellStyle name="Normal 3 2 2 2 3 4 2 3" xfId="57204"/>
    <cellStyle name="Normal 3 2 2 2 3 4 3" xfId="36225"/>
    <cellStyle name="Normal 3 2 2 2 3 4 4" xfId="36226"/>
    <cellStyle name="Normal 3 2 2 2 3 5" xfId="36227"/>
    <cellStyle name="Normal 3 2 2 2 3 5 2" xfId="36228"/>
    <cellStyle name="Normal 3 2 2 2 3 5 3" xfId="57205"/>
    <cellStyle name="Normal 3 2 2 2 3 6" xfId="36229"/>
    <cellStyle name="Normal 3 2 2 2 3 7" xfId="36230"/>
    <cellStyle name="Normal 3 2 2 2 4" xfId="36231"/>
    <cellStyle name="Normal 3 2 2 2 4 2" xfId="36232"/>
    <cellStyle name="Normal 3 2 2 2 4 2 2" xfId="36233"/>
    <cellStyle name="Normal 3 2 2 2 4 2 2 2" xfId="36234"/>
    <cellStyle name="Normal 3 2 2 2 4 2 2 3" xfId="57206"/>
    <cellStyle name="Normal 3 2 2 2 4 2 3" xfId="36235"/>
    <cellStyle name="Normal 3 2 2 2 4 2 4" xfId="36236"/>
    <cellStyle name="Normal 3 2 2 2 4 3" xfId="36237"/>
    <cellStyle name="Normal 3 2 2 2 4 3 2" xfId="36238"/>
    <cellStyle name="Normal 3 2 2 2 4 3 2 2" xfId="36239"/>
    <cellStyle name="Normal 3 2 2 2 4 3 2 3" xfId="57207"/>
    <cellStyle name="Normal 3 2 2 2 4 3 3" xfId="36240"/>
    <cellStyle name="Normal 3 2 2 2 4 3 4" xfId="36241"/>
    <cellStyle name="Normal 3 2 2 2 4 4" xfId="36242"/>
    <cellStyle name="Normal 3 2 2 2 4 4 2" xfId="36243"/>
    <cellStyle name="Normal 3 2 2 2 4 4 3" xfId="57208"/>
    <cellStyle name="Normal 3 2 2 2 4 5" xfId="36244"/>
    <cellStyle name="Normal 3 2 2 2 4 6" xfId="36245"/>
    <cellStyle name="Normal 3 2 2 2 5" xfId="36246"/>
    <cellStyle name="Normal 3 2 2 2 5 2" xfId="36247"/>
    <cellStyle name="Normal 3 2 2 2 5 2 2" xfId="36248"/>
    <cellStyle name="Normal 3 2 2 2 5 2 2 2" xfId="36249"/>
    <cellStyle name="Normal 3 2 2 2 5 2 2 3" xfId="57209"/>
    <cellStyle name="Normal 3 2 2 2 5 2 3" xfId="36250"/>
    <cellStyle name="Normal 3 2 2 2 5 2 4" xfId="36251"/>
    <cellStyle name="Normal 3 2 2 2 5 3" xfId="36252"/>
    <cellStyle name="Normal 3 2 2 2 5 3 2" xfId="36253"/>
    <cellStyle name="Normal 3 2 2 2 5 3 3" xfId="57210"/>
    <cellStyle name="Normal 3 2 2 2 5 4" xfId="36254"/>
    <cellStyle name="Normal 3 2 2 2 5 5" xfId="36255"/>
    <cellStyle name="Normal 3 2 2 2 6" xfId="36256"/>
    <cellStyle name="Normal 3 2 2 2 6 2" xfId="36257"/>
    <cellStyle name="Normal 3 2 2 2 6 2 2" xfId="36258"/>
    <cellStyle name="Normal 3 2 2 2 6 2 3" xfId="57211"/>
    <cellStyle name="Normal 3 2 2 2 6 3" xfId="36259"/>
    <cellStyle name="Normal 3 2 2 2 6 4" xfId="36260"/>
    <cellStyle name="Normal 3 2 2 2 7" xfId="36261"/>
    <cellStyle name="Normal 3 2 2 2 7 2" xfId="36262"/>
    <cellStyle name="Normal 3 2 2 2 7 2 2" xfId="36263"/>
    <cellStyle name="Normal 3 2 2 2 7 2 3" xfId="57212"/>
    <cellStyle name="Normal 3 2 2 2 7 3" xfId="36264"/>
    <cellStyle name="Normal 3 2 2 2 7 4" xfId="36265"/>
    <cellStyle name="Normal 3 2 2 2 8" xfId="36266"/>
    <cellStyle name="Normal 3 2 2 2 8 2" xfId="36267"/>
    <cellStyle name="Normal 3 2 2 2 8 3" xfId="57213"/>
    <cellStyle name="Normal 3 2 2 2 9" xfId="36268"/>
    <cellStyle name="Normal 3 2 2 3" xfId="36269"/>
    <cellStyle name="Normal 3 2 2 3 2" xfId="36270"/>
    <cellStyle name="Normal 3 2 2 3 2 2" xfId="36271"/>
    <cellStyle name="Normal 3 2 2 3 2 2 2" xfId="36272"/>
    <cellStyle name="Normal 3 2 2 3 2 2 2 2" xfId="36273"/>
    <cellStyle name="Normal 3 2 2 3 2 2 2 2 2" xfId="36274"/>
    <cellStyle name="Normal 3 2 2 3 2 2 2 2 3" xfId="57214"/>
    <cellStyle name="Normal 3 2 2 3 2 2 2 3" xfId="36275"/>
    <cellStyle name="Normal 3 2 2 3 2 2 2 4" xfId="36276"/>
    <cellStyle name="Normal 3 2 2 3 2 2 3" xfId="36277"/>
    <cellStyle name="Normal 3 2 2 3 2 2 3 2" xfId="36278"/>
    <cellStyle name="Normal 3 2 2 3 2 2 3 2 2" xfId="36279"/>
    <cellStyle name="Normal 3 2 2 3 2 2 3 2 3" xfId="57215"/>
    <cellStyle name="Normal 3 2 2 3 2 2 3 3" xfId="36280"/>
    <cellStyle name="Normal 3 2 2 3 2 2 3 4" xfId="36281"/>
    <cellStyle name="Normal 3 2 2 3 2 2 4" xfId="36282"/>
    <cellStyle name="Normal 3 2 2 3 2 2 4 2" xfId="36283"/>
    <cellStyle name="Normal 3 2 2 3 2 2 4 3" xfId="57216"/>
    <cellStyle name="Normal 3 2 2 3 2 2 5" xfId="36284"/>
    <cellStyle name="Normal 3 2 2 3 2 2 6" xfId="36285"/>
    <cellStyle name="Normal 3 2 2 3 2 3" xfId="36286"/>
    <cellStyle name="Normal 3 2 2 3 2 3 2" xfId="36287"/>
    <cellStyle name="Normal 3 2 2 3 2 3 2 2" xfId="36288"/>
    <cellStyle name="Normal 3 2 2 3 2 3 2 3" xfId="57217"/>
    <cellStyle name="Normal 3 2 2 3 2 3 3" xfId="36289"/>
    <cellStyle name="Normal 3 2 2 3 2 3 4" xfId="36290"/>
    <cellStyle name="Normal 3 2 2 3 2 4" xfId="36291"/>
    <cellStyle name="Normal 3 2 2 3 2 4 2" xfId="36292"/>
    <cellStyle name="Normal 3 2 2 3 2 4 2 2" xfId="36293"/>
    <cellStyle name="Normal 3 2 2 3 2 4 2 3" xfId="57218"/>
    <cellStyle name="Normal 3 2 2 3 2 4 3" xfId="36294"/>
    <cellStyle name="Normal 3 2 2 3 2 4 4" xfId="36295"/>
    <cellStyle name="Normal 3 2 2 3 2 5" xfId="36296"/>
    <cellStyle name="Normal 3 2 2 3 2 5 2" xfId="36297"/>
    <cellStyle name="Normal 3 2 2 3 2 5 3" xfId="57219"/>
    <cellStyle name="Normal 3 2 2 3 2 6" xfId="36298"/>
    <cellStyle name="Normal 3 2 2 3 2 7" xfId="36299"/>
    <cellStyle name="Normal 3 2 2 3 3" xfId="36300"/>
    <cellStyle name="Normal 3 2 2 3 3 2" xfId="36301"/>
    <cellStyle name="Normal 3 2 2 3 3 2 2" xfId="36302"/>
    <cellStyle name="Normal 3 2 2 3 3 2 2 2" xfId="36303"/>
    <cellStyle name="Normal 3 2 2 3 3 2 2 3" xfId="57220"/>
    <cellStyle name="Normal 3 2 2 3 3 2 3" xfId="36304"/>
    <cellStyle name="Normal 3 2 2 3 3 2 4" xfId="36305"/>
    <cellStyle name="Normal 3 2 2 3 3 3" xfId="36306"/>
    <cellStyle name="Normal 3 2 2 3 3 3 2" xfId="36307"/>
    <cellStyle name="Normal 3 2 2 3 3 3 2 2" xfId="36308"/>
    <cellStyle name="Normal 3 2 2 3 3 3 2 3" xfId="57221"/>
    <cellStyle name="Normal 3 2 2 3 3 3 3" xfId="36309"/>
    <cellStyle name="Normal 3 2 2 3 3 3 4" xfId="36310"/>
    <cellStyle name="Normal 3 2 2 3 3 4" xfId="36311"/>
    <cellStyle name="Normal 3 2 2 3 3 4 2" xfId="36312"/>
    <cellStyle name="Normal 3 2 2 3 3 4 3" xfId="57222"/>
    <cellStyle name="Normal 3 2 2 3 3 5" xfId="36313"/>
    <cellStyle name="Normal 3 2 2 3 3 6" xfId="36314"/>
    <cellStyle name="Normal 3 2 2 3 4" xfId="36315"/>
    <cellStyle name="Normal 3 2 2 3 4 2" xfId="36316"/>
    <cellStyle name="Normal 3 2 2 3 4 2 2" xfId="36317"/>
    <cellStyle name="Normal 3 2 2 3 4 2 2 2" xfId="36318"/>
    <cellStyle name="Normal 3 2 2 3 4 2 2 3" xfId="57223"/>
    <cellStyle name="Normal 3 2 2 3 4 2 3" xfId="36319"/>
    <cellStyle name="Normal 3 2 2 3 4 2 4" xfId="36320"/>
    <cellStyle name="Normal 3 2 2 3 4 3" xfId="36321"/>
    <cellStyle name="Normal 3 2 2 3 4 3 2" xfId="36322"/>
    <cellStyle name="Normal 3 2 2 3 4 3 3" xfId="57224"/>
    <cellStyle name="Normal 3 2 2 3 4 4" xfId="36323"/>
    <cellStyle name="Normal 3 2 2 3 4 5" xfId="36324"/>
    <cellStyle name="Normal 3 2 2 3 5" xfId="36325"/>
    <cellStyle name="Normal 3 2 2 3 5 2" xfId="36326"/>
    <cellStyle name="Normal 3 2 2 3 5 2 2" xfId="36327"/>
    <cellStyle name="Normal 3 2 2 3 5 2 3" xfId="57225"/>
    <cellStyle name="Normal 3 2 2 3 5 3" xfId="36328"/>
    <cellStyle name="Normal 3 2 2 3 5 4" xfId="36329"/>
    <cellStyle name="Normal 3 2 2 3 6" xfId="36330"/>
    <cellStyle name="Normal 3 2 2 3 6 2" xfId="36331"/>
    <cellStyle name="Normal 3 2 2 3 6 2 2" xfId="36332"/>
    <cellStyle name="Normal 3 2 2 3 6 2 3" xfId="57226"/>
    <cellStyle name="Normal 3 2 2 3 6 3" xfId="36333"/>
    <cellStyle name="Normal 3 2 2 3 6 4" xfId="36334"/>
    <cellStyle name="Normal 3 2 2 3 7" xfId="36335"/>
    <cellStyle name="Normal 3 2 2 3 7 2" xfId="36336"/>
    <cellStyle name="Normal 3 2 2 3 7 3" xfId="57227"/>
    <cellStyle name="Normal 3 2 2 3 8" xfId="36337"/>
    <cellStyle name="Normal 3 2 2 3 9" xfId="36338"/>
    <cellStyle name="Normal 3 2 2 4" xfId="36339"/>
    <cellStyle name="Normal 3 2 2 4 2" xfId="36340"/>
    <cellStyle name="Normal 3 2 2 4 2 2" xfId="36341"/>
    <cellStyle name="Normal 3 2 2 4 2 2 2" xfId="36342"/>
    <cellStyle name="Normal 3 2 2 4 2 2 2 2" xfId="36343"/>
    <cellStyle name="Normal 3 2 2 4 2 2 2 3" xfId="57228"/>
    <cellStyle name="Normal 3 2 2 4 2 2 3" xfId="36344"/>
    <cellStyle name="Normal 3 2 2 4 2 2 4" xfId="36345"/>
    <cellStyle name="Normal 3 2 2 4 2 3" xfId="36346"/>
    <cellStyle name="Normal 3 2 2 4 2 3 2" xfId="36347"/>
    <cellStyle name="Normal 3 2 2 4 2 3 2 2" xfId="36348"/>
    <cellStyle name="Normal 3 2 2 4 2 3 2 3" xfId="57229"/>
    <cellStyle name="Normal 3 2 2 4 2 3 3" xfId="36349"/>
    <cellStyle name="Normal 3 2 2 4 2 3 4" xfId="36350"/>
    <cellStyle name="Normal 3 2 2 4 2 4" xfId="36351"/>
    <cellStyle name="Normal 3 2 2 4 2 4 2" xfId="36352"/>
    <cellStyle name="Normal 3 2 2 4 2 4 3" xfId="57230"/>
    <cellStyle name="Normal 3 2 2 4 2 5" xfId="36353"/>
    <cellStyle name="Normal 3 2 2 4 2 6" xfId="36354"/>
    <cellStyle name="Normal 3 2 2 4 3" xfId="36355"/>
    <cellStyle name="Normal 3 2 2 4 3 2" xfId="36356"/>
    <cellStyle name="Normal 3 2 2 4 3 2 2" xfId="36357"/>
    <cellStyle name="Normal 3 2 2 4 3 2 3" xfId="57231"/>
    <cellStyle name="Normal 3 2 2 4 3 3" xfId="36358"/>
    <cellStyle name="Normal 3 2 2 4 3 4" xfId="36359"/>
    <cellStyle name="Normal 3 2 2 4 4" xfId="36360"/>
    <cellStyle name="Normal 3 2 2 4 4 2" xfId="36361"/>
    <cellStyle name="Normal 3 2 2 4 4 2 2" xfId="36362"/>
    <cellStyle name="Normal 3 2 2 4 4 2 3" xfId="57232"/>
    <cellStyle name="Normal 3 2 2 4 4 3" xfId="36363"/>
    <cellStyle name="Normal 3 2 2 4 4 4" xfId="36364"/>
    <cellStyle name="Normal 3 2 2 4 5" xfId="36365"/>
    <cellStyle name="Normal 3 2 2 4 5 2" xfId="36366"/>
    <cellStyle name="Normal 3 2 2 4 5 3" xfId="57233"/>
    <cellStyle name="Normal 3 2 2 4 6" xfId="36367"/>
    <cellStyle name="Normal 3 2 2 4 7" xfId="36368"/>
    <cellStyle name="Normal 3 2 2 5" xfId="36369"/>
    <cellStyle name="Normal 3 2 2 5 2" xfId="36370"/>
    <cellStyle name="Normal 3 2 2 5 2 2" xfId="36371"/>
    <cellStyle name="Normal 3 2 2 5 2 2 2" xfId="36372"/>
    <cellStyle name="Normal 3 2 2 5 2 2 3" xfId="57234"/>
    <cellStyle name="Normal 3 2 2 5 2 3" xfId="36373"/>
    <cellStyle name="Normal 3 2 2 5 2 4" xfId="36374"/>
    <cellStyle name="Normal 3 2 2 5 3" xfId="36375"/>
    <cellStyle name="Normal 3 2 2 5 3 2" xfId="36376"/>
    <cellStyle name="Normal 3 2 2 5 3 2 2" xfId="36377"/>
    <cellStyle name="Normal 3 2 2 5 3 2 3" xfId="57235"/>
    <cellStyle name="Normal 3 2 2 5 3 3" xfId="36378"/>
    <cellStyle name="Normal 3 2 2 5 3 4" xfId="36379"/>
    <cellStyle name="Normal 3 2 2 5 4" xfId="36380"/>
    <cellStyle name="Normal 3 2 2 5 4 2" xfId="36381"/>
    <cellStyle name="Normal 3 2 2 5 4 3" xfId="57236"/>
    <cellStyle name="Normal 3 2 2 5 5" xfId="36382"/>
    <cellStyle name="Normal 3 2 2 5 6" xfId="36383"/>
    <cellStyle name="Normal 3 2 2 6" xfId="36384"/>
    <cellStyle name="Normal 3 2 2 6 2" xfId="36385"/>
    <cellStyle name="Normal 3 2 2 6 2 2" xfId="36386"/>
    <cellStyle name="Normal 3 2 2 6 2 2 2" xfId="36387"/>
    <cellStyle name="Normal 3 2 2 6 2 2 3" xfId="57237"/>
    <cellStyle name="Normal 3 2 2 6 2 3" xfId="36388"/>
    <cellStyle name="Normal 3 2 2 6 2 4" xfId="36389"/>
    <cellStyle name="Normal 3 2 2 6 3" xfId="36390"/>
    <cellStyle name="Normal 3 2 2 6 3 2" xfId="36391"/>
    <cellStyle name="Normal 3 2 2 6 3 3" xfId="57238"/>
    <cellStyle name="Normal 3 2 2 6 4" xfId="36392"/>
    <cellStyle name="Normal 3 2 2 6 5" xfId="36393"/>
    <cellStyle name="Normal 3 2 2 7" xfId="36394"/>
    <cellStyle name="Normal 3 2 2 7 2" xfId="36395"/>
    <cellStyle name="Normal 3 2 2 7 2 2" xfId="36396"/>
    <cellStyle name="Normal 3 2 2 7 2 3" xfId="57239"/>
    <cellStyle name="Normal 3 2 2 7 3" xfId="36397"/>
    <cellStyle name="Normal 3 2 2 7 4" xfId="36398"/>
    <cellStyle name="Normal 3 2 2 8" xfId="36399"/>
    <cellStyle name="Normal 3 2 2 8 2" xfId="36400"/>
    <cellStyle name="Normal 3 2 2 8 2 2" xfId="36401"/>
    <cellStyle name="Normal 3 2 2 8 2 3" xfId="57240"/>
    <cellStyle name="Normal 3 2 2 8 3" xfId="36402"/>
    <cellStyle name="Normal 3 2 2 8 4" xfId="36403"/>
    <cellStyle name="Normal 3 2 2 9" xfId="36404"/>
    <cellStyle name="Normal 3 2 2 9 2" xfId="36405"/>
    <cellStyle name="Normal 3 2 2 9 3" xfId="57241"/>
    <cellStyle name="Normal 3 2 3" xfId="36406"/>
    <cellStyle name="Normal 3 2 3 10" xfId="36407"/>
    <cellStyle name="Normal 3 2 3 11" xfId="36408"/>
    <cellStyle name="Normal 3 2 3 2" xfId="36409"/>
    <cellStyle name="Normal 3 2 3 2 10" xfId="36410"/>
    <cellStyle name="Normal 3 2 3 2 2" xfId="36411"/>
    <cellStyle name="Normal 3 2 3 2 2 2" xfId="36412"/>
    <cellStyle name="Normal 3 2 3 2 2 2 2" xfId="36413"/>
    <cellStyle name="Normal 3 2 3 2 2 2 2 2" xfId="36414"/>
    <cellStyle name="Normal 3 2 3 2 2 2 2 2 2" xfId="36415"/>
    <cellStyle name="Normal 3 2 3 2 2 2 2 2 2 2" xfId="36416"/>
    <cellStyle name="Normal 3 2 3 2 2 2 2 2 2 3" xfId="57242"/>
    <cellStyle name="Normal 3 2 3 2 2 2 2 2 3" xfId="36417"/>
    <cellStyle name="Normal 3 2 3 2 2 2 2 2 4" xfId="36418"/>
    <cellStyle name="Normal 3 2 3 2 2 2 2 3" xfId="36419"/>
    <cellStyle name="Normal 3 2 3 2 2 2 2 3 2" xfId="36420"/>
    <cellStyle name="Normal 3 2 3 2 2 2 2 3 2 2" xfId="36421"/>
    <cellStyle name="Normal 3 2 3 2 2 2 2 3 2 3" xfId="57243"/>
    <cellStyle name="Normal 3 2 3 2 2 2 2 3 3" xfId="36422"/>
    <cellStyle name="Normal 3 2 3 2 2 2 2 3 4" xfId="36423"/>
    <cellStyle name="Normal 3 2 3 2 2 2 2 4" xfId="36424"/>
    <cellStyle name="Normal 3 2 3 2 2 2 2 4 2" xfId="36425"/>
    <cellStyle name="Normal 3 2 3 2 2 2 2 4 3" xfId="57244"/>
    <cellStyle name="Normal 3 2 3 2 2 2 2 5" xfId="36426"/>
    <cellStyle name="Normal 3 2 3 2 2 2 2 6" xfId="36427"/>
    <cellStyle name="Normal 3 2 3 2 2 2 3" xfId="36428"/>
    <cellStyle name="Normal 3 2 3 2 2 2 3 2" xfId="36429"/>
    <cellStyle name="Normal 3 2 3 2 2 2 3 2 2" xfId="36430"/>
    <cellStyle name="Normal 3 2 3 2 2 2 3 2 3" xfId="57245"/>
    <cellStyle name="Normal 3 2 3 2 2 2 3 3" xfId="36431"/>
    <cellStyle name="Normal 3 2 3 2 2 2 3 4" xfId="36432"/>
    <cellStyle name="Normal 3 2 3 2 2 2 4" xfId="36433"/>
    <cellStyle name="Normal 3 2 3 2 2 2 4 2" xfId="36434"/>
    <cellStyle name="Normal 3 2 3 2 2 2 4 2 2" xfId="36435"/>
    <cellStyle name="Normal 3 2 3 2 2 2 4 2 3" xfId="57246"/>
    <cellStyle name="Normal 3 2 3 2 2 2 4 3" xfId="36436"/>
    <cellStyle name="Normal 3 2 3 2 2 2 4 4" xfId="36437"/>
    <cellStyle name="Normal 3 2 3 2 2 2 5" xfId="36438"/>
    <cellStyle name="Normal 3 2 3 2 2 2 5 2" xfId="36439"/>
    <cellStyle name="Normal 3 2 3 2 2 2 5 3" xfId="57247"/>
    <cellStyle name="Normal 3 2 3 2 2 2 6" xfId="36440"/>
    <cellStyle name="Normal 3 2 3 2 2 2 7" xfId="36441"/>
    <cellStyle name="Normal 3 2 3 2 2 3" xfId="36442"/>
    <cellStyle name="Normal 3 2 3 2 2 3 2" xfId="36443"/>
    <cellStyle name="Normal 3 2 3 2 2 3 2 2" xfId="36444"/>
    <cellStyle name="Normal 3 2 3 2 2 3 2 2 2" xfId="36445"/>
    <cellStyle name="Normal 3 2 3 2 2 3 2 2 3" xfId="57248"/>
    <cellStyle name="Normal 3 2 3 2 2 3 2 3" xfId="36446"/>
    <cellStyle name="Normal 3 2 3 2 2 3 2 4" xfId="36447"/>
    <cellStyle name="Normal 3 2 3 2 2 3 3" xfId="36448"/>
    <cellStyle name="Normal 3 2 3 2 2 3 3 2" xfId="36449"/>
    <cellStyle name="Normal 3 2 3 2 2 3 3 2 2" xfId="36450"/>
    <cellStyle name="Normal 3 2 3 2 2 3 3 2 3" xfId="57249"/>
    <cellStyle name="Normal 3 2 3 2 2 3 3 3" xfId="36451"/>
    <cellStyle name="Normal 3 2 3 2 2 3 3 4" xfId="36452"/>
    <cellStyle name="Normal 3 2 3 2 2 3 4" xfId="36453"/>
    <cellStyle name="Normal 3 2 3 2 2 3 4 2" xfId="36454"/>
    <cellStyle name="Normal 3 2 3 2 2 3 4 3" xfId="57250"/>
    <cellStyle name="Normal 3 2 3 2 2 3 5" xfId="36455"/>
    <cellStyle name="Normal 3 2 3 2 2 3 6" xfId="36456"/>
    <cellStyle name="Normal 3 2 3 2 2 4" xfId="36457"/>
    <cellStyle name="Normal 3 2 3 2 2 4 2" xfId="36458"/>
    <cellStyle name="Normal 3 2 3 2 2 4 2 2" xfId="36459"/>
    <cellStyle name="Normal 3 2 3 2 2 4 2 3" xfId="57251"/>
    <cellStyle name="Normal 3 2 3 2 2 4 3" xfId="36460"/>
    <cellStyle name="Normal 3 2 3 2 2 4 4" xfId="36461"/>
    <cellStyle name="Normal 3 2 3 2 2 5" xfId="36462"/>
    <cellStyle name="Normal 3 2 3 2 2 5 2" xfId="36463"/>
    <cellStyle name="Normal 3 2 3 2 2 5 2 2" xfId="36464"/>
    <cellStyle name="Normal 3 2 3 2 2 5 2 3" xfId="57252"/>
    <cellStyle name="Normal 3 2 3 2 2 5 3" xfId="36465"/>
    <cellStyle name="Normal 3 2 3 2 2 5 4" xfId="36466"/>
    <cellStyle name="Normal 3 2 3 2 2 6" xfId="36467"/>
    <cellStyle name="Normal 3 2 3 2 2 6 2" xfId="36468"/>
    <cellStyle name="Normal 3 2 3 2 2 6 3" xfId="57253"/>
    <cellStyle name="Normal 3 2 3 2 2 7" xfId="36469"/>
    <cellStyle name="Normal 3 2 3 2 2 8" xfId="36470"/>
    <cellStyle name="Normal 3 2 3 2 3" xfId="36471"/>
    <cellStyle name="Normal 3 2 3 2 3 2" xfId="36472"/>
    <cellStyle name="Normal 3 2 3 2 3 2 2" xfId="36473"/>
    <cellStyle name="Normal 3 2 3 2 3 2 2 2" xfId="36474"/>
    <cellStyle name="Normal 3 2 3 2 3 2 2 2 2" xfId="36475"/>
    <cellStyle name="Normal 3 2 3 2 3 2 2 2 3" xfId="57254"/>
    <cellStyle name="Normal 3 2 3 2 3 2 2 3" xfId="36476"/>
    <cellStyle name="Normal 3 2 3 2 3 2 2 4" xfId="36477"/>
    <cellStyle name="Normal 3 2 3 2 3 2 3" xfId="36478"/>
    <cellStyle name="Normal 3 2 3 2 3 2 3 2" xfId="36479"/>
    <cellStyle name="Normal 3 2 3 2 3 2 3 2 2" xfId="36480"/>
    <cellStyle name="Normal 3 2 3 2 3 2 3 2 3" xfId="57255"/>
    <cellStyle name="Normal 3 2 3 2 3 2 3 3" xfId="36481"/>
    <cellStyle name="Normal 3 2 3 2 3 2 3 4" xfId="36482"/>
    <cellStyle name="Normal 3 2 3 2 3 2 4" xfId="36483"/>
    <cellStyle name="Normal 3 2 3 2 3 2 4 2" xfId="36484"/>
    <cellStyle name="Normal 3 2 3 2 3 2 4 3" xfId="57256"/>
    <cellStyle name="Normal 3 2 3 2 3 2 5" xfId="36485"/>
    <cellStyle name="Normal 3 2 3 2 3 2 6" xfId="36486"/>
    <cellStyle name="Normal 3 2 3 2 3 3" xfId="36487"/>
    <cellStyle name="Normal 3 2 3 2 3 3 2" xfId="36488"/>
    <cellStyle name="Normal 3 2 3 2 3 3 2 2" xfId="36489"/>
    <cellStyle name="Normal 3 2 3 2 3 3 2 3" xfId="57257"/>
    <cellStyle name="Normal 3 2 3 2 3 3 3" xfId="36490"/>
    <cellStyle name="Normal 3 2 3 2 3 3 4" xfId="36491"/>
    <cellStyle name="Normal 3 2 3 2 3 4" xfId="36492"/>
    <cellStyle name="Normal 3 2 3 2 3 4 2" xfId="36493"/>
    <cellStyle name="Normal 3 2 3 2 3 4 2 2" xfId="36494"/>
    <cellStyle name="Normal 3 2 3 2 3 4 2 3" xfId="57258"/>
    <cellStyle name="Normal 3 2 3 2 3 4 3" xfId="36495"/>
    <cellStyle name="Normal 3 2 3 2 3 4 4" xfId="36496"/>
    <cellStyle name="Normal 3 2 3 2 3 5" xfId="36497"/>
    <cellStyle name="Normal 3 2 3 2 3 5 2" xfId="36498"/>
    <cellStyle name="Normal 3 2 3 2 3 5 3" xfId="57259"/>
    <cellStyle name="Normal 3 2 3 2 3 6" xfId="36499"/>
    <cellStyle name="Normal 3 2 3 2 3 7" xfId="36500"/>
    <cellStyle name="Normal 3 2 3 2 4" xfId="36501"/>
    <cellStyle name="Normal 3 2 3 2 4 2" xfId="36502"/>
    <cellStyle name="Normal 3 2 3 2 4 2 2" xfId="36503"/>
    <cellStyle name="Normal 3 2 3 2 4 2 2 2" xfId="36504"/>
    <cellStyle name="Normal 3 2 3 2 4 2 2 3" xfId="57260"/>
    <cellStyle name="Normal 3 2 3 2 4 2 3" xfId="36505"/>
    <cellStyle name="Normal 3 2 3 2 4 2 4" xfId="36506"/>
    <cellStyle name="Normal 3 2 3 2 4 3" xfId="36507"/>
    <cellStyle name="Normal 3 2 3 2 4 3 2" xfId="36508"/>
    <cellStyle name="Normal 3 2 3 2 4 3 2 2" xfId="36509"/>
    <cellStyle name="Normal 3 2 3 2 4 3 2 3" xfId="57261"/>
    <cellStyle name="Normal 3 2 3 2 4 3 3" xfId="36510"/>
    <cellStyle name="Normal 3 2 3 2 4 3 4" xfId="36511"/>
    <cellStyle name="Normal 3 2 3 2 4 4" xfId="36512"/>
    <cellStyle name="Normal 3 2 3 2 4 4 2" xfId="36513"/>
    <cellStyle name="Normal 3 2 3 2 4 4 3" xfId="57262"/>
    <cellStyle name="Normal 3 2 3 2 4 5" xfId="36514"/>
    <cellStyle name="Normal 3 2 3 2 4 6" xfId="36515"/>
    <cellStyle name="Normal 3 2 3 2 5" xfId="36516"/>
    <cellStyle name="Normal 3 2 3 2 5 2" xfId="36517"/>
    <cellStyle name="Normal 3 2 3 2 5 2 2" xfId="36518"/>
    <cellStyle name="Normal 3 2 3 2 5 2 2 2" xfId="36519"/>
    <cellStyle name="Normal 3 2 3 2 5 2 2 3" xfId="57263"/>
    <cellStyle name="Normal 3 2 3 2 5 2 3" xfId="36520"/>
    <cellStyle name="Normal 3 2 3 2 5 2 4" xfId="36521"/>
    <cellStyle name="Normal 3 2 3 2 5 3" xfId="36522"/>
    <cellStyle name="Normal 3 2 3 2 5 3 2" xfId="36523"/>
    <cellStyle name="Normal 3 2 3 2 5 3 3" xfId="57264"/>
    <cellStyle name="Normal 3 2 3 2 5 4" xfId="36524"/>
    <cellStyle name="Normal 3 2 3 2 5 5" xfId="36525"/>
    <cellStyle name="Normal 3 2 3 2 6" xfId="36526"/>
    <cellStyle name="Normal 3 2 3 2 6 2" xfId="36527"/>
    <cellStyle name="Normal 3 2 3 2 6 2 2" xfId="36528"/>
    <cellStyle name="Normal 3 2 3 2 6 2 3" xfId="57265"/>
    <cellStyle name="Normal 3 2 3 2 6 3" xfId="36529"/>
    <cellStyle name="Normal 3 2 3 2 6 4" xfId="36530"/>
    <cellStyle name="Normal 3 2 3 2 7" xfId="36531"/>
    <cellStyle name="Normal 3 2 3 2 7 2" xfId="36532"/>
    <cellStyle name="Normal 3 2 3 2 7 2 2" xfId="36533"/>
    <cellStyle name="Normal 3 2 3 2 7 2 3" xfId="57266"/>
    <cellStyle name="Normal 3 2 3 2 7 3" xfId="36534"/>
    <cellStyle name="Normal 3 2 3 2 7 4" xfId="36535"/>
    <cellStyle name="Normal 3 2 3 2 8" xfId="36536"/>
    <cellStyle name="Normal 3 2 3 2 8 2" xfId="36537"/>
    <cellStyle name="Normal 3 2 3 2 8 3" xfId="57267"/>
    <cellStyle name="Normal 3 2 3 2 9" xfId="36538"/>
    <cellStyle name="Normal 3 2 3 3" xfId="36539"/>
    <cellStyle name="Normal 3 2 3 3 2" xfId="36540"/>
    <cellStyle name="Normal 3 2 3 3 2 2" xfId="36541"/>
    <cellStyle name="Normal 3 2 3 3 2 2 2" xfId="36542"/>
    <cellStyle name="Normal 3 2 3 3 2 2 2 2" xfId="36543"/>
    <cellStyle name="Normal 3 2 3 3 2 2 2 2 2" xfId="36544"/>
    <cellStyle name="Normal 3 2 3 3 2 2 2 2 3" xfId="57268"/>
    <cellStyle name="Normal 3 2 3 3 2 2 2 3" xfId="36545"/>
    <cellStyle name="Normal 3 2 3 3 2 2 2 4" xfId="36546"/>
    <cellStyle name="Normal 3 2 3 3 2 2 3" xfId="36547"/>
    <cellStyle name="Normal 3 2 3 3 2 2 3 2" xfId="36548"/>
    <cellStyle name="Normal 3 2 3 3 2 2 3 2 2" xfId="36549"/>
    <cellStyle name="Normal 3 2 3 3 2 2 3 2 3" xfId="57269"/>
    <cellStyle name="Normal 3 2 3 3 2 2 3 3" xfId="36550"/>
    <cellStyle name="Normal 3 2 3 3 2 2 3 4" xfId="36551"/>
    <cellStyle name="Normal 3 2 3 3 2 2 4" xfId="36552"/>
    <cellStyle name="Normal 3 2 3 3 2 2 4 2" xfId="36553"/>
    <cellStyle name="Normal 3 2 3 3 2 2 4 3" xfId="57270"/>
    <cellStyle name="Normal 3 2 3 3 2 2 5" xfId="36554"/>
    <cellStyle name="Normal 3 2 3 3 2 2 6" xfId="36555"/>
    <cellStyle name="Normal 3 2 3 3 2 3" xfId="36556"/>
    <cellStyle name="Normal 3 2 3 3 2 3 2" xfId="36557"/>
    <cellStyle name="Normal 3 2 3 3 2 3 2 2" xfId="36558"/>
    <cellStyle name="Normal 3 2 3 3 2 3 2 3" xfId="57271"/>
    <cellStyle name="Normal 3 2 3 3 2 3 3" xfId="36559"/>
    <cellStyle name="Normal 3 2 3 3 2 3 4" xfId="36560"/>
    <cellStyle name="Normal 3 2 3 3 2 4" xfId="36561"/>
    <cellStyle name="Normal 3 2 3 3 2 4 2" xfId="36562"/>
    <cellStyle name="Normal 3 2 3 3 2 4 2 2" xfId="36563"/>
    <cellStyle name="Normal 3 2 3 3 2 4 2 3" xfId="57272"/>
    <cellStyle name="Normal 3 2 3 3 2 4 3" xfId="36564"/>
    <cellStyle name="Normal 3 2 3 3 2 4 4" xfId="36565"/>
    <cellStyle name="Normal 3 2 3 3 2 5" xfId="36566"/>
    <cellStyle name="Normal 3 2 3 3 2 5 2" xfId="36567"/>
    <cellStyle name="Normal 3 2 3 3 2 5 3" xfId="57273"/>
    <cellStyle name="Normal 3 2 3 3 2 6" xfId="36568"/>
    <cellStyle name="Normal 3 2 3 3 2 7" xfId="36569"/>
    <cellStyle name="Normal 3 2 3 3 3" xfId="36570"/>
    <cellStyle name="Normal 3 2 3 3 3 2" xfId="36571"/>
    <cellStyle name="Normal 3 2 3 3 3 2 2" xfId="36572"/>
    <cellStyle name="Normal 3 2 3 3 3 2 2 2" xfId="36573"/>
    <cellStyle name="Normal 3 2 3 3 3 2 2 3" xfId="57274"/>
    <cellStyle name="Normal 3 2 3 3 3 2 3" xfId="36574"/>
    <cellStyle name="Normal 3 2 3 3 3 2 4" xfId="36575"/>
    <cellStyle name="Normal 3 2 3 3 3 3" xfId="36576"/>
    <cellStyle name="Normal 3 2 3 3 3 3 2" xfId="36577"/>
    <cellStyle name="Normal 3 2 3 3 3 3 2 2" xfId="36578"/>
    <cellStyle name="Normal 3 2 3 3 3 3 2 3" xfId="57275"/>
    <cellStyle name="Normal 3 2 3 3 3 3 3" xfId="36579"/>
    <cellStyle name="Normal 3 2 3 3 3 3 4" xfId="36580"/>
    <cellStyle name="Normal 3 2 3 3 3 4" xfId="36581"/>
    <cellStyle name="Normal 3 2 3 3 3 4 2" xfId="36582"/>
    <cellStyle name="Normal 3 2 3 3 3 4 3" xfId="57276"/>
    <cellStyle name="Normal 3 2 3 3 3 5" xfId="36583"/>
    <cellStyle name="Normal 3 2 3 3 3 6" xfId="36584"/>
    <cellStyle name="Normal 3 2 3 3 4" xfId="36585"/>
    <cellStyle name="Normal 3 2 3 3 4 2" xfId="36586"/>
    <cellStyle name="Normal 3 2 3 3 4 2 2" xfId="36587"/>
    <cellStyle name="Normal 3 2 3 3 4 2 3" xfId="57277"/>
    <cellStyle name="Normal 3 2 3 3 4 3" xfId="36588"/>
    <cellStyle name="Normal 3 2 3 3 4 4" xfId="36589"/>
    <cellStyle name="Normal 3 2 3 3 5" xfId="36590"/>
    <cellStyle name="Normal 3 2 3 3 5 2" xfId="36591"/>
    <cellStyle name="Normal 3 2 3 3 5 2 2" xfId="36592"/>
    <cellStyle name="Normal 3 2 3 3 5 2 3" xfId="57278"/>
    <cellStyle name="Normal 3 2 3 3 5 3" xfId="36593"/>
    <cellStyle name="Normal 3 2 3 3 5 4" xfId="36594"/>
    <cellStyle name="Normal 3 2 3 3 6" xfId="36595"/>
    <cellStyle name="Normal 3 2 3 3 6 2" xfId="36596"/>
    <cellStyle name="Normal 3 2 3 3 6 3" xfId="57279"/>
    <cellStyle name="Normal 3 2 3 3 7" xfId="36597"/>
    <cellStyle name="Normal 3 2 3 3 8" xfId="36598"/>
    <cellStyle name="Normal 3 2 3 4" xfId="36599"/>
    <cellStyle name="Normal 3 2 3 4 2" xfId="36600"/>
    <cellStyle name="Normal 3 2 3 4 2 2" xfId="36601"/>
    <cellStyle name="Normal 3 2 3 4 2 2 2" xfId="36602"/>
    <cellStyle name="Normal 3 2 3 4 2 2 2 2" xfId="36603"/>
    <cellStyle name="Normal 3 2 3 4 2 2 2 3" xfId="57280"/>
    <cellStyle name="Normal 3 2 3 4 2 2 3" xfId="36604"/>
    <cellStyle name="Normal 3 2 3 4 2 2 4" xfId="36605"/>
    <cellStyle name="Normal 3 2 3 4 2 3" xfId="36606"/>
    <cellStyle name="Normal 3 2 3 4 2 3 2" xfId="36607"/>
    <cellStyle name="Normal 3 2 3 4 2 3 2 2" xfId="36608"/>
    <cellStyle name="Normal 3 2 3 4 2 3 2 3" xfId="57281"/>
    <cellStyle name="Normal 3 2 3 4 2 3 3" xfId="36609"/>
    <cellStyle name="Normal 3 2 3 4 2 3 4" xfId="36610"/>
    <cellStyle name="Normal 3 2 3 4 2 4" xfId="36611"/>
    <cellStyle name="Normal 3 2 3 4 2 4 2" xfId="36612"/>
    <cellStyle name="Normal 3 2 3 4 2 4 3" xfId="57282"/>
    <cellStyle name="Normal 3 2 3 4 2 5" xfId="36613"/>
    <cellStyle name="Normal 3 2 3 4 2 6" xfId="36614"/>
    <cellStyle name="Normal 3 2 3 4 3" xfId="36615"/>
    <cellStyle name="Normal 3 2 3 4 3 2" xfId="36616"/>
    <cellStyle name="Normal 3 2 3 4 3 2 2" xfId="36617"/>
    <cellStyle name="Normal 3 2 3 4 3 2 3" xfId="57283"/>
    <cellStyle name="Normal 3 2 3 4 3 3" xfId="36618"/>
    <cellStyle name="Normal 3 2 3 4 3 4" xfId="36619"/>
    <cellStyle name="Normal 3 2 3 4 4" xfId="36620"/>
    <cellStyle name="Normal 3 2 3 4 4 2" xfId="36621"/>
    <cellStyle name="Normal 3 2 3 4 4 2 2" xfId="36622"/>
    <cellStyle name="Normal 3 2 3 4 4 2 3" xfId="57284"/>
    <cellStyle name="Normal 3 2 3 4 4 3" xfId="36623"/>
    <cellStyle name="Normal 3 2 3 4 4 4" xfId="36624"/>
    <cellStyle name="Normal 3 2 3 4 5" xfId="36625"/>
    <cellStyle name="Normal 3 2 3 4 5 2" xfId="36626"/>
    <cellStyle name="Normal 3 2 3 4 5 3" xfId="57285"/>
    <cellStyle name="Normal 3 2 3 4 6" xfId="36627"/>
    <cellStyle name="Normal 3 2 3 4 7" xfId="36628"/>
    <cellStyle name="Normal 3 2 3 5" xfId="36629"/>
    <cellStyle name="Normal 3 2 3 5 2" xfId="36630"/>
    <cellStyle name="Normal 3 2 3 5 2 2" xfId="36631"/>
    <cellStyle name="Normal 3 2 3 5 2 2 2" xfId="36632"/>
    <cellStyle name="Normal 3 2 3 5 2 2 3" xfId="57286"/>
    <cellStyle name="Normal 3 2 3 5 2 3" xfId="36633"/>
    <cellStyle name="Normal 3 2 3 5 2 4" xfId="36634"/>
    <cellStyle name="Normal 3 2 3 5 3" xfId="36635"/>
    <cellStyle name="Normal 3 2 3 5 3 2" xfId="36636"/>
    <cellStyle name="Normal 3 2 3 5 3 2 2" xfId="36637"/>
    <cellStyle name="Normal 3 2 3 5 3 2 3" xfId="57287"/>
    <cellStyle name="Normal 3 2 3 5 3 3" xfId="36638"/>
    <cellStyle name="Normal 3 2 3 5 3 4" xfId="36639"/>
    <cellStyle name="Normal 3 2 3 5 4" xfId="36640"/>
    <cellStyle name="Normal 3 2 3 5 4 2" xfId="36641"/>
    <cellStyle name="Normal 3 2 3 5 4 3" xfId="57288"/>
    <cellStyle name="Normal 3 2 3 5 5" xfId="36642"/>
    <cellStyle name="Normal 3 2 3 5 6" xfId="36643"/>
    <cellStyle name="Normal 3 2 3 6" xfId="36644"/>
    <cellStyle name="Normal 3 2 3 6 2" xfId="36645"/>
    <cellStyle name="Normal 3 2 3 6 2 2" xfId="36646"/>
    <cellStyle name="Normal 3 2 3 6 2 2 2" xfId="36647"/>
    <cellStyle name="Normal 3 2 3 6 2 2 3" xfId="57289"/>
    <cellStyle name="Normal 3 2 3 6 2 3" xfId="36648"/>
    <cellStyle name="Normal 3 2 3 6 2 4" xfId="36649"/>
    <cellStyle name="Normal 3 2 3 6 3" xfId="36650"/>
    <cellStyle name="Normal 3 2 3 6 3 2" xfId="36651"/>
    <cellStyle name="Normal 3 2 3 6 3 3" xfId="57290"/>
    <cellStyle name="Normal 3 2 3 6 4" xfId="36652"/>
    <cellStyle name="Normal 3 2 3 6 5" xfId="36653"/>
    <cellStyle name="Normal 3 2 3 7" xfId="36654"/>
    <cellStyle name="Normal 3 2 3 7 2" xfId="36655"/>
    <cellStyle name="Normal 3 2 3 7 2 2" xfId="36656"/>
    <cellStyle name="Normal 3 2 3 7 2 3" xfId="57291"/>
    <cellStyle name="Normal 3 2 3 7 3" xfId="36657"/>
    <cellStyle name="Normal 3 2 3 7 4" xfId="36658"/>
    <cellStyle name="Normal 3 2 3 8" xfId="36659"/>
    <cellStyle name="Normal 3 2 3 8 2" xfId="36660"/>
    <cellStyle name="Normal 3 2 3 8 2 2" xfId="36661"/>
    <cellStyle name="Normal 3 2 3 8 2 3" xfId="57292"/>
    <cellStyle name="Normal 3 2 3 8 3" xfId="36662"/>
    <cellStyle name="Normal 3 2 3 8 4" xfId="36663"/>
    <cellStyle name="Normal 3 2 3 9" xfId="36664"/>
    <cellStyle name="Normal 3 2 3 9 2" xfId="36665"/>
    <cellStyle name="Normal 3 2 3 9 3" xfId="57293"/>
    <cellStyle name="Normal 3 2 4" xfId="36666"/>
    <cellStyle name="Normal 3 2 4 10" xfId="36667"/>
    <cellStyle name="Normal 3 2 4 2" xfId="36668"/>
    <cellStyle name="Normal 3 2 4 2 2" xfId="36669"/>
    <cellStyle name="Normal 3 2 4 2 2 2" xfId="36670"/>
    <cellStyle name="Normal 3 2 4 2 2 2 2" xfId="36671"/>
    <cellStyle name="Normal 3 2 4 2 2 2 2 2" xfId="36672"/>
    <cellStyle name="Normal 3 2 4 2 2 2 2 2 2" xfId="36673"/>
    <cellStyle name="Normal 3 2 4 2 2 2 2 2 3" xfId="57294"/>
    <cellStyle name="Normal 3 2 4 2 2 2 2 3" xfId="36674"/>
    <cellStyle name="Normal 3 2 4 2 2 2 2 4" xfId="36675"/>
    <cellStyle name="Normal 3 2 4 2 2 2 3" xfId="36676"/>
    <cellStyle name="Normal 3 2 4 2 2 2 3 2" xfId="36677"/>
    <cellStyle name="Normal 3 2 4 2 2 2 3 2 2" xfId="36678"/>
    <cellStyle name="Normal 3 2 4 2 2 2 3 2 3" xfId="57295"/>
    <cellStyle name="Normal 3 2 4 2 2 2 3 3" xfId="36679"/>
    <cellStyle name="Normal 3 2 4 2 2 2 3 4" xfId="36680"/>
    <cellStyle name="Normal 3 2 4 2 2 2 4" xfId="36681"/>
    <cellStyle name="Normal 3 2 4 2 2 2 4 2" xfId="36682"/>
    <cellStyle name="Normal 3 2 4 2 2 2 4 3" xfId="57296"/>
    <cellStyle name="Normal 3 2 4 2 2 2 5" xfId="36683"/>
    <cellStyle name="Normal 3 2 4 2 2 2 6" xfId="36684"/>
    <cellStyle name="Normal 3 2 4 2 2 3" xfId="36685"/>
    <cellStyle name="Normal 3 2 4 2 2 3 2" xfId="36686"/>
    <cellStyle name="Normal 3 2 4 2 2 3 2 2" xfId="36687"/>
    <cellStyle name="Normal 3 2 4 2 2 3 2 3" xfId="57297"/>
    <cellStyle name="Normal 3 2 4 2 2 3 3" xfId="36688"/>
    <cellStyle name="Normal 3 2 4 2 2 3 4" xfId="36689"/>
    <cellStyle name="Normal 3 2 4 2 2 4" xfId="36690"/>
    <cellStyle name="Normal 3 2 4 2 2 4 2" xfId="36691"/>
    <cellStyle name="Normal 3 2 4 2 2 4 2 2" xfId="36692"/>
    <cellStyle name="Normal 3 2 4 2 2 4 2 3" xfId="57298"/>
    <cellStyle name="Normal 3 2 4 2 2 4 3" xfId="36693"/>
    <cellStyle name="Normal 3 2 4 2 2 4 4" xfId="36694"/>
    <cellStyle name="Normal 3 2 4 2 2 5" xfId="36695"/>
    <cellStyle name="Normal 3 2 4 2 2 5 2" xfId="36696"/>
    <cellStyle name="Normal 3 2 4 2 2 5 3" xfId="57299"/>
    <cellStyle name="Normal 3 2 4 2 2 6" xfId="36697"/>
    <cellStyle name="Normal 3 2 4 2 2 7" xfId="36698"/>
    <cellStyle name="Normal 3 2 4 2 3" xfId="36699"/>
    <cellStyle name="Normal 3 2 4 2 3 2" xfId="36700"/>
    <cellStyle name="Normal 3 2 4 2 3 2 2" xfId="36701"/>
    <cellStyle name="Normal 3 2 4 2 3 2 2 2" xfId="36702"/>
    <cellStyle name="Normal 3 2 4 2 3 2 2 3" xfId="57300"/>
    <cellStyle name="Normal 3 2 4 2 3 2 3" xfId="36703"/>
    <cellStyle name="Normal 3 2 4 2 3 2 4" xfId="36704"/>
    <cellStyle name="Normal 3 2 4 2 3 3" xfId="36705"/>
    <cellStyle name="Normal 3 2 4 2 3 3 2" xfId="36706"/>
    <cellStyle name="Normal 3 2 4 2 3 3 2 2" xfId="36707"/>
    <cellStyle name="Normal 3 2 4 2 3 3 2 3" xfId="57301"/>
    <cellStyle name="Normal 3 2 4 2 3 3 3" xfId="36708"/>
    <cellStyle name="Normal 3 2 4 2 3 3 4" xfId="36709"/>
    <cellStyle name="Normal 3 2 4 2 3 4" xfId="36710"/>
    <cellStyle name="Normal 3 2 4 2 3 4 2" xfId="36711"/>
    <cellStyle name="Normal 3 2 4 2 3 4 3" xfId="57302"/>
    <cellStyle name="Normal 3 2 4 2 3 5" xfId="36712"/>
    <cellStyle name="Normal 3 2 4 2 3 6" xfId="36713"/>
    <cellStyle name="Normal 3 2 4 2 4" xfId="36714"/>
    <cellStyle name="Normal 3 2 4 2 4 2" xfId="36715"/>
    <cellStyle name="Normal 3 2 4 2 4 2 2" xfId="36716"/>
    <cellStyle name="Normal 3 2 4 2 4 2 3" xfId="57303"/>
    <cellStyle name="Normal 3 2 4 2 4 3" xfId="36717"/>
    <cellStyle name="Normal 3 2 4 2 4 4" xfId="36718"/>
    <cellStyle name="Normal 3 2 4 2 5" xfId="36719"/>
    <cellStyle name="Normal 3 2 4 2 5 2" xfId="36720"/>
    <cellStyle name="Normal 3 2 4 2 5 2 2" xfId="36721"/>
    <cellStyle name="Normal 3 2 4 2 5 2 3" xfId="57304"/>
    <cellStyle name="Normal 3 2 4 2 5 3" xfId="36722"/>
    <cellStyle name="Normal 3 2 4 2 5 4" xfId="36723"/>
    <cellStyle name="Normal 3 2 4 2 6" xfId="36724"/>
    <cellStyle name="Normal 3 2 4 2 6 2" xfId="36725"/>
    <cellStyle name="Normal 3 2 4 2 6 3" xfId="57305"/>
    <cellStyle name="Normal 3 2 4 2 7" xfId="36726"/>
    <cellStyle name="Normal 3 2 4 2 8" xfId="36727"/>
    <cellStyle name="Normal 3 2 4 3" xfId="36728"/>
    <cellStyle name="Normal 3 2 4 3 2" xfId="36729"/>
    <cellStyle name="Normal 3 2 4 3 2 2" xfId="36730"/>
    <cellStyle name="Normal 3 2 4 3 2 2 2" xfId="36731"/>
    <cellStyle name="Normal 3 2 4 3 2 2 2 2" xfId="36732"/>
    <cellStyle name="Normal 3 2 4 3 2 2 2 3" xfId="57306"/>
    <cellStyle name="Normal 3 2 4 3 2 2 3" xfId="36733"/>
    <cellStyle name="Normal 3 2 4 3 2 2 4" xfId="36734"/>
    <cellStyle name="Normal 3 2 4 3 2 3" xfId="36735"/>
    <cellStyle name="Normal 3 2 4 3 2 3 2" xfId="36736"/>
    <cellStyle name="Normal 3 2 4 3 2 3 2 2" xfId="36737"/>
    <cellStyle name="Normal 3 2 4 3 2 3 2 3" xfId="57307"/>
    <cellStyle name="Normal 3 2 4 3 2 3 3" xfId="36738"/>
    <cellStyle name="Normal 3 2 4 3 2 3 4" xfId="36739"/>
    <cellStyle name="Normal 3 2 4 3 2 4" xfId="36740"/>
    <cellStyle name="Normal 3 2 4 3 2 4 2" xfId="36741"/>
    <cellStyle name="Normal 3 2 4 3 2 4 3" xfId="57308"/>
    <cellStyle name="Normal 3 2 4 3 2 5" xfId="36742"/>
    <cellStyle name="Normal 3 2 4 3 2 6" xfId="36743"/>
    <cellStyle name="Normal 3 2 4 3 3" xfId="36744"/>
    <cellStyle name="Normal 3 2 4 3 3 2" xfId="36745"/>
    <cellStyle name="Normal 3 2 4 3 3 2 2" xfId="36746"/>
    <cellStyle name="Normal 3 2 4 3 3 2 3" xfId="57309"/>
    <cellStyle name="Normal 3 2 4 3 3 3" xfId="36747"/>
    <cellStyle name="Normal 3 2 4 3 3 4" xfId="36748"/>
    <cellStyle name="Normal 3 2 4 3 4" xfId="36749"/>
    <cellStyle name="Normal 3 2 4 3 4 2" xfId="36750"/>
    <cellStyle name="Normal 3 2 4 3 4 2 2" xfId="36751"/>
    <cellStyle name="Normal 3 2 4 3 4 2 3" xfId="57310"/>
    <cellStyle name="Normal 3 2 4 3 4 3" xfId="36752"/>
    <cellStyle name="Normal 3 2 4 3 4 4" xfId="36753"/>
    <cellStyle name="Normal 3 2 4 3 5" xfId="36754"/>
    <cellStyle name="Normal 3 2 4 3 5 2" xfId="36755"/>
    <cellStyle name="Normal 3 2 4 3 5 3" xfId="57311"/>
    <cellStyle name="Normal 3 2 4 3 6" xfId="36756"/>
    <cellStyle name="Normal 3 2 4 3 7" xfId="36757"/>
    <cellStyle name="Normal 3 2 4 4" xfId="36758"/>
    <cellStyle name="Normal 3 2 4 4 2" xfId="36759"/>
    <cellStyle name="Normal 3 2 4 4 2 2" xfId="36760"/>
    <cellStyle name="Normal 3 2 4 4 2 2 2" xfId="36761"/>
    <cellStyle name="Normal 3 2 4 4 2 2 3" xfId="57312"/>
    <cellStyle name="Normal 3 2 4 4 2 3" xfId="36762"/>
    <cellStyle name="Normal 3 2 4 4 2 4" xfId="36763"/>
    <cellStyle name="Normal 3 2 4 4 3" xfId="36764"/>
    <cellStyle name="Normal 3 2 4 4 3 2" xfId="36765"/>
    <cellStyle name="Normal 3 2 4 4 3 2 2" xfId="36766"/>
    <cellStyle name="Normal 3 2 4 4 3 2 3" xfId="57313"/>
    <cellStyle name="Normal 3 2 4 4 3 3" xfId="36767"/>
    <cellStyle name="Normal 3 2 4 4 3 4" xfId="36768"/>
    <cellStyle name="Normal 3 2 4 4 4" xfId="36769"/>
    <cellStyle name="Normal 3 2 4 4 4 2" xfId="36770"/>
    <cellStyle name="Normal 3 2 4 4 4 3" xfId="57314"/>
    <cellStyle name="Normal 3 2 4 4 5" xfId="36771"/>
    <cellStyle name="Normal 3 2 4 4 6" xfId="36772"/>
    <cellStyle name="Normal 3 2 4 5" xfId="36773"/>
    <cellStyle name="Normal 3 2 4 5 2" xfId="36774"/>
    <cellStyle name="Normal 3 2 4 5 2 2" xfId="36775"/>
    <cellStyle name="Normal 3 2 4 5 2 2 2" xfId="36776"/>
    <cellStyle name="Normal 3 2 4 5 2 2 3" xfId="57315"/>
    <cellStyle name="Normal 3 2 4 5 2 3" xfId="36777"/>
    <cellStyle name="Normal 3 2 4 5 2 4" xfId="36778"/>
    <cellStyle name="Normal 3 2 4 5 3" xfId="36779"/>
    <cellStyle name="Normal 3 2 4 5 3 2" xfId="36780"/>
    <cellStyle name="Normal 3 2 4 5 3 3" xfId="57316"/>
    <cellStyle name="Normal 3 2 4 5 4" xfId="36781"/>
    <cellStyle name="Normal 3 2 4 5 5" xfId="36782"/>
    <cellStyle name="Normal 3 2 4 6" xfId="36783"/>
    <cellStyle name="Normal 3 2 4 6 2" xfId="36784"/>
    <cellStyle name="Normal 3 2 4 6 2 2" xfId="36785"/>
    <cellStyle name="Normal 3 2 4 6 2 3" xfId="57317"/>
    <cellStyle name="Normal 3 2 4 6 3" xfId="36786"/>
    <cellStyle name="Normal 3 2 4 6 4" xfId="36787"/>
    <cellStyle name="Normal 3 2 4 7" xfId="36788"/>
    <cellStyle name="Normal 3 2 4 7 2" xfId="36789"/>
    <cellStyle name="Normal 3 2 4 7 2 2" xfId="36790"/>
    <cellStyle name="Normal 3 2 4 7 2 3" xfId="57318"/>
    <cellStyle name="Normal 3 2 4 7 3" xfId="36791"/>
    <cellStyle name="Normal 3 2 4 7 4" xfId="36792"/>
    <cellStyle name="Normal 3 2 4 8" xfId="36793"/>
    <cellStyle name="Normal 3 2 4 8 2" xfId="36794"/>
    <cellStyle name="Normal 3 2 4 8 3" xfId="57319"/>
    <cellStyle name="Normal 3 2 4 9" xfId="36795"/>
    <cellStyle name="Normal 3 2 5" xfId="36796"/>
    <cellStyle name="Normal 3 2 5 10" xfId="36797"/>
    <cellStyle name="Normal 3 2 5 2" xfId="36798"/>
    <cellStyle name="Normal 3 2 5 2 2" xfId="36799"/>
    <cellStyle name="Normal 3 2 5 2 2 2" xfId="36800"/>
    <cellStyle name="Normal 3 2 5 2 2 2 2" xfId="36801"/>
    <cellStyle name="Normal 3 2 5 2 2 2 2 2" xfId="36802"/>
    <cellStyle name="Normal 3 2 5 2 2 2 2 2 2" xfId="36803"/>
    <cellStyle name="Normal 3 2 5 2 2 2 2 2 3" xfId="57320"/>
    <cellStyle name="Normal 3 2 5 2 2 2 2 3" xfId="36804"/>
    <cellStyle name="Normal 3 2 5 2 2 2 2 4" xfId="36805"/>
    <cellStyle name="Normal 3 2 5 2 2 2 3" xfId="36806"/>
    <cellStyle name="Normal 3 2 5 2 2 2 3 2" xfId="36807"/>
    <cellStyle name="Normal 3 2 5 2 2 2 3 2 2" xfId="36808"/>
    <cellStyle name="Normal 3 2 5 2 2 2 3 2 3" xfId="57321"/>
    <cellStyle name="Normal 3 2 5 2 2 2 3 3" xfId="36809"/>
    <cellStyle name="Normal 3 2 5 2 2 2 3 4" xfId="36810"/>
    <cellStyle name="Normal 3 2 5 2 2 2 4" xfId="36811"/>
    <cellStyle name="Normal 3 2 5 2 2 2 4 2" xfId="36812"/>
    <cellStyle name="Normal 3 2 5 2 2 2 4 3" xfId="57322"/>
    <cellStyle name="Normal 3 2 5 2 2 2 5" xfId="36813"/>
    <cellStyle name="Normal 3 2 5 2 2 2 6" xfId="36814"/>
    <cellStyle name="Normal 3 2 5 2 2 3" xfId="36815"/>
    <cellStyle name="Normal 3 2 5 2 2 3 2" xfId="36816"/>
    <cellStyle name="Normal 3 2 5 2 2 3 2 2" xfId="36817"/>
    <cellStyle name="Normal 3 2 5 2 2 3 2 3" xfId="57323"/>
    <cellStyle name="Normal 3 2 5 2 2 3 3" xfId="36818"/>
    <cellStyle name="Normal 3 2 5 2 2 3 4" xfId="36819"/>
    <cellStyle name="Normal 3 2 5 2 2 4" xfId="36820"/>
    <cellStyle name="Normal 3 2 5 2 2 4 2" xfId="36821"/>
    <cellStyle name="Normal 3 2 5 2 2 4 2 2" xfId="36822"/>
    <cellStyle name="Normal 3 2 5 2 2 4 2 3" xfId="57324"/>
    <cellStyle name="Normal 3 2 5 2 2 4 3" xfId="36823"/>
    <cellStyle name="Normal 3 2 5 2 2 4 4" xfId="36824"/>
    <cellStyle name="Normal 3 2 5 2 2 5" xfId="36825"/>
    <cellStyle name="Normal 3 2 5 2 2 5 2" xfId="36826"/>
    <cellStyle name="Normal 3 2 5 2 2 5 3" xfId="57325"/>
    <cellStyle name="Normal 3 2 5 2 2 6" xfId="36827"/>
    <cellStyle name="Normal 3 2 5 2 2 7" xfId="36828"/>
    <cellStyle name="Normal 3 2 5 2 3" xfId="36829"/>
    <cellStyle name="Normal 3 2 5 2 3 2" xfId="36830"/>
    <cellStyle name="Normal 3 2 5 2 3 2 2" xfId="36831"/>
    <cellStyle name="Normal 3 2 5 2 3 2 2 2" xfId="36832"/>
    <cellStyle name="Normal 3 2 5 2 3 2 2 3" xfId="57326"/>
    <cellStyle name="Normal 3 2 5 2 3 2 3" xfId="36833"/>
    <cellStyle name="Normal 3 2 5 2 3 2 4" xfId="36834"/>
    <cellStyle name="Normal 3 2 5 2 3 3" xfId="36835"/>
    <cellStyle name="Normal 3 2 5 2 3 3 2" xfId="36836"/>
    <cellStyle name="Normal 3 2 5 2 3 3 2 2" xfId="36837"/>
    <cellStyle name="Normal 3 2 5 2 3 3 2 3" xfId="57327"/>
    <cellStyle name="Normal 3 2 5 2 3 3 3" xfId="36838"/>
    <cellStyle name="Normal 3 2 5 2 3 3 4" xfId="36839"/>
    <cellStyle name="Normal 3 2 5 2 3 4" xfId="36840"/>
    <cellStyle name="Normal 3 2 5 2 3 4 2" xfId="36841"/>
    <cellStyle name="Normal 3 2 5 2 3 4 3" xfId="57328"/>
    <cellStyle name="Normal 3 2 5 2 3 5" xfId="36842"/>
    <cellStyle name="Normal 3 2 5 2 3 6" xfId="36843"/>
    <cellStyle name="Normal 3 2 5 2 4" xfId="36844"/>
    <cellStyle name="Normal 3 2 5 2 4 2" xfId="36845"/>
    <cellStyle name="Normal 3 2 5 2 4 2 2" xfId="36846"/>
    <cellStyle name="Normal 3 2 5 2 4 2 3" xfId="57329"/>
    <cellStyle name="Normal 3 2 5 2 4 3" xfId="36847"/>
    <cellStyle name="Normal 3 2 5 2 4 4" xfId="36848"/>
    <cellStyle name="Normal 3 2 5 2 5" xfId="36849"/>
    <cellStyle name="Normal 3 2 5 2 5 2" xfId="36850"/>
    <cellStyle name="Normal 3 2 5 2 5 2 2" xfId="36851"/>
    <cellStyle name="Normal 3 2 5 2 5 2 3" xfId="57330"/>
    <cellStyle name="Normal 3 2 5 2 5 3" xfId="36852"/>
    <cellStyle name="Normal 3 2 5 2 5 4" xfId="36853"/>
    <cellStyle name="Normal 3 2 5 2 6" xfId="36854"/>
    <cellStyle name="Normal 3 2 5 2 6 2" xfId="36855"/>
    <cellStyle name="Normal 3 2 5 2 6 3" xfId="57331"/>
    <cellStyle name="Normal 3 2 5 2 7" xfId="36856"/>
    <cellStyle name="Normal 3 2 5 2 8" xfId="36857"/>
    <cellStyle name="Normal 3 2 5 3" xfId="36858"/>
    <cellStyle name="Normal 3 2 5 3 2" xfId="36859"/>
    <cellStyle name="Normal 3 2 5 3 2 2" xfId="36860"/>
    <cellStyle name="Normal 3 2 5 3 2 2 2" xfId="36861"/>
    <cellStyle name="Normal 3 2 5 3 2 2 2 2" xfId="36862"/>
    <cellStyle name="Normal 3 2 5 3 2 2 2 3" xfId="57332"/>
    <cellStyle name="Normal 3 2 5 3 2 2 3" xfId="36863"/>
    <cellStyle name="Normal 3 2 5 3 2 2 4" xfId="36864"/>
    <cellStyle name="Normal 3 2 5 3 2 3" xfId="36865"/>
    <cellStyle name="Normal 3 2 5 3 2 3 2" xfId="36866"/>
    <cellStyle name="Normal 3 2 5 3 2 3 2 2" xfId="36867"/>
    <cellStyle name="Normal 3 2 5 3 2 3 2 3" xfId="57333"/>
    <cellStyle name="Normal 3 2 5 3 2 3 3" xfId="36868"/>
    <cellStyle name="Normal 3 2 5 3 2 3 4" xfId="36869"/>
    <cellStyle name="Normal 3 2 5 3 2 4" xfId="36870"/>
    <cellStyle name="Normal 3 2 5 3 2 4 2" xfId="36871"/>
    <cellStyle name="Normal 3 2 5 3 2 4 3" xfId="57334"/>
    <cellStyle name="Normal 3 2 5 3 2 5" xfId="36872"/>
    <cellStyle name="Normal 3 2 5 3 2 6" xfId="36873"/>
    <cellStyle name="Normal 3 2 5 3 3" xfId="36874"/>
    <cellStyle name="Normal 3 2 5 3 3 2" xfId="36875"/>
    <cellStyle name="Normal 3 2 5 3 3 2 2" xfId="36876"/>
    <cellStyle name="Normal 3 2 5 3 3 2 3" xfId="57335"/>
    <cellStyle name="Normal 3 2 5 3 3 3" xfId="36877"/>
    <cellStyle name="Normal 3 2 5 3 3 4" xfId="36878"/>
    <cellStyle name="Normal 3 2 5 3 4" xfId="36879"/>
    <cellStyle name="Normal 3 2 5 3 4 2" xfId="36880"/>
    <cellStyle name="Normal 3 2 5 3 4 2 2" xfId="36881"/>
    <cellStyle name="Normal 3 2 5 3 4 2 3" xfId="57336"/>
    <cellStyle name="Normal 3 2 5 3 4 3" xfId="36882"/>
    <cellStyle name="Normal 3 2 5 3 4 4" xfId="36883"/>
    <cellStyle name="Normal 3 2 5 3 5" xfId="36884"/>
    <cellStyle name="Normal 3 2 5 3 5 2" xfId="36885"/>
    <cellStyle name="Normal 3 2 5 3 5 3" xfId="57337"/>
    <cellStyle name="Normal 3 2 5 3 6" xfId="36886"/>
    <cellStyle name="Normal 3 2 5 3 7" xfId="36887"/>
    <cellStyle name="Normal 3 2 5 4" xfId="36888"/>
    <cellStyle name="Normal 3 2 5 4 2" xfId="36889"/>
    <cellStyle name="Normal 3 2 5 4 2 2" xfId="36890"/>
    <cellStyle name="Normal 3 2 5 4 2 2 2" xfId="36891"/>
    <cellStyle name="Normal 3 2 5 4 2 2 3" xfId="57338"/>
    <cellStyle name="Normal 3 2 5 4 2 3" xfId="36892"/>
    <cellStyle name="Normal 3 2 5 4 2 4" xfId="36893"/>
    <cellStyle name="Normal 3 2 5 4 3" xfId="36894"/>
    <cellStyle name="Normal 3 2 5 4 3 2" xfId="36895"/>
    <cellStyle name="Normal 3 2 5 4 3 2 2" xfId="36896"/>
    <cellStyle name="Normal 3 2 5 4 3 2 3" xfId="57339"/>
    <cellStyle name="Normal 3 2 5 4 3 3" xfId="36897"/>
    <cellStyle name="Normal 3 2 5 4 3 4" xfId="36898"/>
    <cellStyle name="Normal 3 2 5 4 4" xfId="36899"/>
    <cellStyle name="Normal 3 2 5 4 4 2" xfId="36900"/>
    <cellStyle name="Normal 3 2 5 4 4 3" xfId="57340"/>
    <cellStyle name="Normal 3 2 5 4 5" xfId="36901"/>
    <cellStyle name="Normal 3 2 5 4 6" xfId="36902"/>
    <cellStyle name="Normal 3 2 5 5" xfId="36903"/>
    <cellStyle name="Normal 3 2 5 5 2" xfId="36904"/>
    <cellStyle name="Normal 3 2 5 5 2 2" xfId="36905"/>
    <cellStyle name="Normal 3 2 5 5 2 2 2" xfId="36906"/>
    <cellStyle name="Normal 3 2 5 5 2 2 3" xfId="57341"/>
    <cellStyle name="Normal 3 2 5 5 2 3" xfId="36907"/>
    <cellStyle name="Normal 3 2 5 5 2 4" xfId="36908"/>
    <cellStyle name="Normal 3 2 5 5 3" xfId="36909"/>
    <cellStyle name="Normal 3 2 5 5 3 2" xfId="36910"/>
    <cellStyle name="Normal 3 2 5 5 3 3" xfId="57342"/>
    <cellStyle name="Normal 3 2 5 5 4" xfId="36911"/>
    <cellStyle name="Normal 3 2 5 5 5" xfId="36912"/>
    <cellStyle name="Normal 3 2 5 6" xfId="36913"/>
    <cellStyle name="Normal 3 2 5 6 2" xfId="36914"/>
    <cellStyle name="Normal 3 2 5 6 2 2" xfId="36915"/>
    <cellStyle name="Normal 3 2 5 6 2 3" xfId="57343"/>
    <cellStyle name="Normal 3 2 5 6 3" xfId="36916"/>
    <cellStyle name="Normal 3 2 5 6 4" xfId="36917"/>
    <cellStyle name="Normal 3 2 5 7" xfId="36918"/>
    <cellStyle name="Normal 3 2 5 7 2" xfId="36919"/>
    <cellStyle name="Normal 3 2 5 7 2 2" xfId="36920"/>
    <cellStyle name="Normal 3 2 5 7 2 3" xfId="57344"/>
    <cellStyle name="Normal 3 2 5 7 3" xfId="36921"/>
    <cellStyle name="Normal 3 2 5 7 4" xfId="36922"/>
    <cellStyle name="Normal 3 2 5 8" xfId="36923"/>
    <cellStyle name="Normal 3 2 5 8 2" xfId="36924"/>
    <cellStyle name="Normal 3 2 5 8 3" xfId="57345"/>
    <cellStyle name="Normal 3 2 5 9" xfId="36925"/>
    <cellStyle name="Normal 3 2 6" xfId="36926"/>
    <cellStyle name="Normal 3 2 6 10" xfId="36927"/>
    <cellStyle name="Normal 3 2 6 2" xfId="36928"/>
    <cellStyle name="Normal 3 2 6 2 2" xfId="36929"/>
    <cellStyle name="Normal 3 2 6 2 2 2" xfId="36930"/>
    <cellStyle name="Normal 3 2 6 2 2 2 2" xfId="36931"/>
    <cellStyle name="Normal 3 2 6 2 2 2 2 2" xfId="36932"/>
    <cellStyle name="Normal 3 2 6 2 2 2 2 2 2" xfId="36933"/>
    <cellStyle name="Normal 3 2 6 2 2 2 2 2 3" xfId="57346"/>
    <cellStyle name="Normal 3 2 6 2 2 2 2 3" xfId="36934"/>
    <cellStyle name="Normal 3 2 6 2 2 2 2 4" xfId="36935"/>
    <cellStyle name="Normal 3 2 6 2 2 2 3" xfId="36936"/>
    <cellStyle name="Normal 3 2 6 2 2 2 3 2" xfId="36937"/>
    <cellStyle name="Normal 3 2 6 2 2 2 3 2 2" xfId="36938"/>
    <cellStyle name="Normal 3 2 6 2 2 2 3 2 3" xfId="57347"/>
    <cellStyle name="Normal 3 2 6 2 2 2 3 3" xfId="36939"/>
    <cellStyle name="Normal 3 2 6 2 2 2 3 4" xfId="36940"/>
    <cellStyle name="Normal 3 2 6 2 2 2 4" xfId="36941"/>
    <cellStyle name="Normal 3 2 6 2 2 2 4 2" xfId="36942"/>
    <cellStyle name="Normal 3 2 6 2 2 2 4 3" xfId="57348"/>
    <cellStyle name="Normal 3 2 6 2 2 2 5" xfId="36943"/>
    <cellStyle name="Normal 3 2 6 2 2 2 6" xfId="36944"/>
    <cellStyle name="Normal 3 2 6 2 2 3" xfId="36945"/>
    <cellStyle name="Normal 3 2 6 2 2 3 2" xfId="36946"/>
    <cellStyle name="Normal 3 2 6 2 2 3 2 2" xfId="36947"/>
    <cellStyle name="Normal 3 2 6 2 2 3 2 3" xfId="57349"/>
    <cellStyle name="Normal 3 2 6 2 2 3 3" xfId="36948"/>
    <cellStyle name="Normal 3 2 6 2 2 3 4" xfId="36949"/>
    <cellStyle name="Normal 3 2 6 2 2 4" xfId="36950"/>
    <cellStyle name="Normal 3 2 6 2 2 4 2" xfId="36951"/>
    <cellStyle name="Normal 3 2 6 2 2 4 2 2" xfId="36952"/>
    <cellStyle name="Normal 3 2 6 2 2 4 2 3" xfId="57350"/>
    <cellStyle name="Normal 3 2 6 2 2 4 3" xfId="36953"/>
    <cellStyle name="Normal 3 2 6 2 2 4 4" xfId="36954"/>
    <cellStyle name="Normal 3 2 6 2 2 5" xfId="36955"/>
    <cellStyle name="Normal 3 2 6 2 2 5 2" xfId="36956"/>
    <cellStyle name="Normal 3 2 6 2 2 5 3" xfId="57351"/>
    <cellStyle name="Normal 3 2 6 2 2 6" xfId="36957"/>
    <cellStyle name="Normal 3 2 6 2 2 7" xfId="36958"/>
    <cellStyle name="Normal 3 2 6 2 3" xfId="36959"/>
    <cellStyle name="Normal 3 2 6 2 3 2" xfId="36960"/>
    <cellStyle name="Normal 3 2 6 2 3 2 2" xfId="36961"/>
    <cellStyle name="Normal 3 2 6 2 3 2 2 2" xfId="36962"/>
    <cellStyle name="Normal 3 2 6 2 3 2 2 3" xfId="57352"/>
    <cellStyle name="Normal 3 2 6 2 3 2 3" xfId="36963"/>
    <cellStyle name="Normal 3 2 6 2 3 2 4" xfId="36964"/>
    <cellStyle name="Normal 3 2 6 2 3 3" xfId="36965"/>
    <cellStyle name="Normal 3 2 6 2 3 3 2" xfId="36966"/>
    <cellStyle name="Normal 3 2 6 2 3 3 2 2" xfId="36967"/>
    <cellStyle name="Normal 3 2 6 2 3 3 2 3" xfId="57353"/>
    <cellStyle name="Normal 3 2 6 2 3 3 3" xfId="36968"/>
    <cellStyle name="Normal 3 2 6 2 3 3 4" xfId="36969"/>
    <cellStyle name="Normal 3 2 6 2 3 4" xfId="36970"/>
    <cellStyle name="Normal 3 2 6 2 3 4 2" xfId="36971"/>
    <cellStyle name="Normal 3 2 6 2 3 4 3" xfId="57354"/>
    <cellStyle name="Normal 3 2 6 2 3 5" xfId="36972"/>
    <cellStyle name="Normal 3 2 6 2 3 6" xfId="36973"/>
    <cellStyle name="Normal 3 2 6 2 4" xfId="36974"/>
    <cellStyle name="Normal 3 2 6 2 4 2" xfId="36975"/>
    <cellStyle name="Normal 3 2 6 2 4 2 2" xfId="36976"/>
    <cellStyle name="Normal 3 2 6 2 4 2 3" xfId="57355"/>
    <cellStyle name="Normal 3 2 6 2 4 3" xfId="36977"/>
    <cellStyle name="Normal 3 2 6 2 4 4" xfId="36978"/>
    <cellStyle name="Normal 3 2 6 2 5" xfId="36979"/>
    <cellStyle name="Normal 3 2 6 2 5 2" xfId="36980"/>
    <cellStyle name="Normal 3 2 6 2 5 2 2" xfId="36981"/>
    <cellStyle name="Normal 3 2 6 2 5 2 3" xfId="57356"/>
    <cellStyle name="Normal 3 2 6 2 5 3" xfId="36982"/>
    <cellStyle name="Normal 3 2 6 2 5 4" xfId="36983"/>
    <cellStyle name="Normal 3 2 6 2 6" xfId="36984"/>
    <cellStyle name="Normal 3 2 6 2 6 2" xfId="36985"/>
    <cellStyle name="Normal 3 2 6 2 6 3" xfId="57357"/>
    <cellStyle name="Normal 3 2 6 2 7" xfId="36986"/>
    <cellStyle name="Normal 3 2 6 2 8" xfId="36987"/>
    <cellStyle name="Normal 3 2 6 3" xfId="36988"/>
    <cellStyle name="Normal 3 2 6 3 2" xfId="36989"/>
    <cellStyle name="Normal 3 2 6 3 2 2" xfId="36990"/>
    <cellStyle name="Normal 3 2 6 3 2 2 2" xfId="36991"/>
    <cellStyle name="Normal 3 2 6 3 2 2 2 2" xfId="36992"/>
    <cellStyle name="Normal 3 2 6 3 2 2 2 3" xfId="57358"/>
    <cellStyle name="Normal 3 2 6 3 2 2 3" xfId="36993"/>
    <cellStyle name="Normal 3 2 6 3 2 2 4" xfId="36994"/>
    <cellStyle name="Normal 3 2 6 3 2 3" xfId="36995"/>
    <cellStyle name="Normal 3 2 6 3 2 3 2" xfId="36996"/>
    <cellStyle name="Normal 3 2 6 3 2 3 2 2" xfId="36997"/>
    <cellStyle name="Normal 3 2 6 3 2 3 2 3" xfId="57359"/>
    <cellStyle name="Normal 3 2 6 3 2 3 3" xfId="36998"/>
    <cellStyle name="Normal 3 2 6 3 2 3 4" xfId="36999"/>
    <cellStyle name="Normal 3 2 6 3 2 4" xfId="37000"/>
    <cellStyle name="Normal 3 2 6 3 2 4 2" xfId="37001"/>
    <cellStyle name="Normal 3 2 6 3 2 4 3" xfId="57360"/>
    <cellStyle name="Normal 3 2 6 3 2 5" xfId="37002"/>
    <cellStyle name="Normal 3 2 6 3 2 6" xfId="37003"/>
    <cellStyle name="Normal 3 2 6 3 3" xfId="37004"/>
    <cellStyle name="Normal 3 2 6 3 3 2" xfId="37005"/>
    <cellStyle name="Normal 3 2 6 3 3 2 2" xfId="37006"/>
    <cellStyle name="Normal 3 2 6 3 3 2 3" xfId="57361"/>
    <cellStyle name="Normal 3 2 6 3 3 3" xfId="37007"/>
    <cellStyle name="Normal 3 2 6 3 3 4" xfId="37008"/>
    <cellStyle name="Normal 3 2 6 3 4" xfId="37009"/>
    <cellStyle name="Normal 3 2 6 3 4 2" xfId="37010"/>
    <cellStyle name="Normal 3 2 6 3 4 2 2" xfId="37011"/>
    <cellStyle name="Normal 3 2 6 3 4 2 3" xfId="57362"/>
    <cellStyle name="Normal 3 2 6 3 4 3" xfId="37012"/>
    <cellStyle name="Normal 3 2 6 3 4 4" xfId="37013"/>
    <cellStyle name="Normal 3 2 6 3 5" xfId="37014"/>
    <cellStyle name="Normal 3 2 6 3 5 2" xfId="37015"/>
    <cellStyle name="Normal 3 2 6 3 5 3" xfId="57363"/>
    <cellStyle name="Normal 3 2 6 3 6" xfId="37016"/>
    <cellStyle name="Normal 3 2 6 3 7" xfId="37017"/>
    <cellStyle name="Normal 3 2 6 4" xfId="37018"/>
    <cellStyle name="Normal 3 2 6 4 2" xfId="37019"/>
    <cellStyle name="Normal 3 2 6 4 2 2" xfId="37020"/>
    <cellStyle name="Normal 3 2 6 4 2 2 2" xfId="37021"/>
    <cellStyle name="Normal 3 2 6 4 2 2 3" xfId="57364"/>
    <cellStyle name="Normal 3 2 6 4 2 3" xfId="37022"/>
    <cellStyle name="Normal 3 2 6 4 2 4" xfId="37023"/>
    <cellStyle name="Normal 3 2 6 4 3" xfId="37024"/>
    <cellStyle name="Normal 3 2 6 4 3 2" xfId="37025"/>
    <cellStyle name="Normal 3 2 6 4 3 2 2" xfId="37026"/>
    <cellStyle name="Normal 3 2 6 4 3 2 3" xfId="57365"/>
    <cellStyle name="Normal 3 2 6 4 3 3" xfId="37027"/>
    <cellStyle name="Normal 3 2 6 4 3 4" xfId="37028"/>
    <cellStyle name="Normal 3 2 6 4 4" xfId="37029"/>
    <cellStyle name="Normal 3 2 6 4 4 2" xfId="37030"/>
    <cellStyle name="Normal 3 2 6 4 4 3" xfId="57366"/>
    <cellStyle name="Normal 3 2 6 4 5" xfId="37031"/>
    <cellStyle name="Normal 3 2 6 4 6" xfId="37032"/>
    <cellStyle name="Normal 3 2 6 5" xfId="37033"/>
    <cellStyle name="Normal 3 2 6 5 2" xfId="37034"/>
    <cellStyle name="Normal 3 2 6 5 2 2" xfId="37035"/>
    <cellStyle name="Normal 3 2 6 5 2 2 2" xfId="37036"/>
    <cellStyle name="Normal 3 2 6 5 2 2 3" xfId="57367"/>
    <cellStyle name="Normal 3 2 6 5 2 3" xfId="37037"/>
    <cellStyle name="Normal 3 2 6 5 2 4" xfId="37038"/>
    <cellStyle name="Normal 3 2 6 5 3" xfId="37039"/>
    <cellStyle name="Normal 3 2 6 5 3 2" xfId="37040"/>
    <cellStyle name="Normal 3 2 6 5 3 3" xfId="57368"/>
    <cellStyle name="Normal 3 2 6 5 4" xfId="37041"/>
    <cellStyle name="Normal 3 2 6 5 5" xfId="37042"/>
    <cellStyle name="Normal 3 2 6 6" xfId="37043"/>
    <cellStyle name="Normal 3 2 6 6 2" xfId="37044"/>
    <cellStyle name="Normal 3 2 6 6 2 2" xfId="37045"/>
    <cellStyle name="Normal 3 2 6 6 2 3" xfId="57369"/>
    <cellStyle name="Normal 3 2 6 6 3" xfId="37046"/>
    <cellStyle name="Normal 3 2 6 6 4" xfId="37047"/>
    <cellStyle name="Normal 3 2 6 7" xfId="37048"/>
    <cellStyle name="Normal 3 2 6 7 2" xfId="37049"/>
    <cellStyle name="Normal 3 2 6 7 2 2" xfId="37050"/>
    <cellStyle name="Normal 3 2 6 7 2 3" xfId="57370"/>
    <cellStyle name="Normal 3 2 6 7 3" xfId="37051"/>
    <cellStyle name="Normal 3 2 6 7 4" xfId="37052"/>
    <cellStyle name="Normal 3 2 6 8" xfId="37053"/>
    <cellStyle name="Normal 3 2 6 8 2" xfId="37054"/>
    <cellStyle name="Normal 3 2 6 8 3" xfId="57371"/>
    <cellStyle name="Normal 3 2 6 9" xfId="37055"/>
    <cellStyle name="Normal 3 2 7" xfId="37056"/>
    <cellStyle name="Normal 3 2 7 2" xfId="37057"/>
    <cellStyle name="Normal 3 2 7 2 2" xfId="37058"/>
    <cellStyle name="Normal 3 2 7 2 2 2" xfId="37059"/>
    <cellStyle name="Normal 3 2 7 2 2 2 2" xfId="37060"/>
    <cellStyle name="Normal 3 2 7 2 2 2 2 2" xfId="37061"/>
    <cellStyle name="Normal 3 2 7 2 2 2 2 3" xfId="57372"/>
    <cellStyle name="Normal 3 2 7 2 2 2 3" xfId="37062"/>
    <cellStyle name="Normal 3 2 7 2 2 2 4" xfId="37063"/>
    <cellStyle name="Normal 3 2 7 2 2 3" xfId="37064"/>
    <cellStyle name="Normal 3 2 7 2 2 3 2" xfId="37065"/>
    <cellStyle name="Normal 3 2 7 2 2 3 2 2" xfId="37066"/>
    <cellStyle name="Normal 3 2 7 2 2 3 2 3" xfId="57373"/>
    <cellStyle name="Normal 3 2 7 2 2 3 3" xfId="37067"/>
    <cellStyle name="Normal 3 2 7 2 2 3 4" xfId="37068"/>
    <cellStyle name="Normal 3 2 7 2 2 4" xfId="37069"/>
    <cellStyle name="Normal 3 2 7 2 2 4 2" xfId="37070"/>
    <cellStyle name="Normal 3 2 7 2 2 4 3" xfId="57374"/>
    <cellStyle name="Normal 3 2 7 2 2 5" xfId="37071"/>
    <cellStyle name="Normal 3 2 7 2 2 6" xfId="37072"/>
    <cellStyle name="Normal 3 2 7 2 3" xfId="37073"/>
    <cellStyle name="Normal 3 2 7 2 3 2" xfId="37074"/>
    <cellStyle name="Normal 3 2 7 2 3 2 2" xfId="37075"/>
    <cellStyle name="Normal 3 2 7 2 3 2 3" xfId="57375"/>
    <cellStyle name="Normal 3 2 7 2 3 3" xfId="37076"/>
    <cellStyle name="Normal 3 2 7 2 3 4" xfId="37077"/>
    <cellStyle name="Normal 3 2 7 2 4" xfId="37078"/>
    <cellStyle name="Normal 3 2 7 2 4 2" xfId="37079"/>
    <cellStyle name="Normal 3 2 7 2 4 2 2" xfId="37080"/>
    <cellStyle name="Normal 3 2 7 2 4 2 3" xfId="57376"/>
    <cellStyle name="Normal 3 2 7 2 4 3" xfId="37081"/>
    <cellStyle name="Normal 3 2 7 2 4 4" xfId="37082"/>
    <cellStyle name="Normal 3 2 7 2 5" xfId="37083"/>
    <cellStyle name="Normal 3 2 7 2 5 2" xfId="37084"/>
    <cellStyle name="Normal 3 2 7 2 5 3" xfId="57377"/>
    <cellStyle name="Normal 3 2 7 2 6" xfId="37085"/>
    <cellStyle name="Normal 3 2 7 2 7" xfId="37086"/>
    <cellStyle name="Normal 3 2 7 3" xfId="37087"/>
    <cellStyle name="Normal 3 2 7 3 2" xfId="37088"/>
    <cellStyle name="Normal 3 2 7 3 2 2" xfId="37089"/>
    <cellStyle name="Normal 3 2 7 3 2 2 2" xfId="37090"/>
    <cellStyle name="Normal 3 2 7 3 2 2 3" xfId="57378"/>
    <cellStyle name="Normal 3 2 7 3 2 3" xfId="37091"/>
    <cellStyle name="Normal 3 2 7 3 2 4" xfId="37092"/>
    <cellStyle name="Normal 3 2 7 3 3" xfId="37093"/>
    <cellStyle name="Normal 3 2 7 3 3 2" xfId="37094"/>
    <cellStyle name="Normal 3 2 7 3 3 2 2" xfId="37095"/>
    <cellStyle name="Normal 3 2 7 3 3 2 3" xfId="57379"/>
    <cellStyle name="Normal 3 2 7 3 3 3" xfId="37096"/>
    <cellStyle name="Normal 3 2 7 3 3 4" xfId="37097"/>
    <cellStyle name="Normal 3 2 7 3 4" xfId="37098"/>
    <cellStyle name="Normal 3 2 7 3 4 2" xfId="37099"/>
    <cellStyle name="Normal 3 2 7 3 4 3" xfId="57380"/>
    <cellStyle name="Normal 3 2 7 3 5" xfId="37100"/>
    <cellStyle name="Normal 3 2 7 3 6" xfId="37101"/>
    <cellStyle name="Normal 3 2 7 4" xfId="37102"/>
    <cellStyle name="Normal 3 2 7 4 2" xfId="37103"/>
    <cellStyle name="Normal 3 2 7 4 2 2" xfId="37104"/>
    <cellStyle name="Normal 3 2 7 4 2 3" xfId="57381"/>
    <cellStyle name="Normal 3 2 7 4 3" xfId="37105"/>
    <cellStyle name="Normal 3 2 7 4 4" xfId="37106"/>
    <cellStyle name="Normal 3 2 7 5" xfId="37107"/>
    <cellStyle name="Normal 3 2 7 5 2" xfId="37108"/>
    <cellStyle name="Normal 3 2 7 5 2 2" xfId="37109"/>
    <cellStyle name="Normal 3 2 7 5 2 3" xfId="57382"/>
    <cellStyle name="Normal 3 2 7 5 3" xfId="37110"/>
    <cellStyle name="Normal 3 2 7 5 4" xfId="37111"/>
    <cellStyle name="Normal 3 2 7 6" xfId="37112"/>
    <cellStyle name="Normal 3 2 7 6 2" xfId="37113"/>
    <cellStyle name="Normal 3 2 7 6 3" xfId="57383"/>
    <cellStyle name="Normal 3 2 7 7" xfId="37114"/>
    <cellStyle name="Normal 3 2 7 8" xfId="37115"/>
    <cellStyle name="Normal 3 2 8" xfId="37116"/>
    <cellStyle name="Normal 3 2 8 2" xfId="37117"/>
    <cellStyle name="Normal 3 2 8 2 2" xfId="37118"/>
    <cellStyle name="Normal 3 2 8 2 2 2" xfId="37119"/>
    <cellStyle name="Normal 3 2 8 2 2 2 2" xfId="37120"/>
    <cellStyle name="Normal 3 2 8 2 2 2 3" xfId="57384"/>
    <cellStyle name="Normal 3 2 8 2 2 3" xfId="37121"/>
    <cellStyle name="Normal 3 2 8 2 2 4" xfId="37122"/>
    <cellStyle name="Normal 3 2 8 2 3" xfId="37123"/>
    <cellStyle name="Normal 3 2 8 2 3 2" xfId="37124"/>
    <cellStyle name="Normal 3 2 8 2 3 2 2" xfId="37125"/>
    <cellStyle name="Normal 3 2 8 2 3 2 3" xfId="57385"/>
    <cellStyle name="Normal 3 2 8 2 3 3" xfId="37126"/>
    <cellStyle name="Normal 3 2 8 2 3 4" xfId="37127"/>
    <cellStyle name="Normal 3 2 8 2 4" xfId="37128"/>
    <cellStyle name="Normal 3 2 8 2 4 2" xfId="37129"/>
    <cellStyle name="Normal 3 2 8 2 4 3" xfId="57386"/>
    <cellStyle name="Normal 3 2 8 2 5" xfId="37130"/>
    <cellStyle name="Normal 3 2 8 2 6" xfId="37131"/>
    <cellStyle name="Normal 3 2 8 3" xfId="37132"/>
    <cellStyle name="Normal 3 2 8 3 2" xfId="37133"/>
    <cellStyle name="Normal 3 2 8 3 2 2" xfId="37134"/>
    <cellStyle name="Normal 3 2 8 3 2 3" xfId="57387"/>
    <cellStyle name="Normal 3 2 8 3 3" xfId="37135"/>
    <cellStyle name="Normal 3 2 8 3 4" xfId="37136"/>
    <cellStyle name="Normal 3 2 8 4" xfId="37137"/>
    <cellStyle name="Normal 3 2 8 4 2" xfId="37138"/>
    <cellStyle name="Normal 3 2 8 4 2 2" xfId="37139"/>
    <cellStyle name="Normal 3 2 8 4 2 3" xfId="57388"/>
    <cellStyle name="Normal 3 2 8 4 3" xfId="37140"/>
    <cellStyle name="Normal 3 2 8 4 4" xfId="37141"/>
    <cellStyle name="Normal 3 2 8 5" xfId="37142"/>
    <cellStyle name="Normal 3 2 8 5 2" xfId="37143"/>
    <cellStyle name="Normal 3 2 8 5 3" xfId="57389"/>
    <cellStyle name="Normal 3 2 8 6" xfId="37144"/>
    <cellStyle name="Normal 3 2 8 7" xfId="37145"/>
    <cellStyle name="Normal 3 2 9" xfId="37146"/>
    <cellStyle name="Normal 3 2 9 2" xfId="37147"/>
    <cellStyle name="Normal 3 2 9 2 2" xfId="37148"/>
    <cellStyle name="Normal 3 2 9 2 2 2" xfId="37149"/>
    <cellStyle name="Normal 3 2 9 2 2 3" xfId="57390"/>
    <cellStyle name="Normal 3 2 9 2 3" xfId="37150"/>
    <cellStyle name="Normal 3 2 9 2 4" xfId="37151"/>
    <cellStyle name="Normal 3 2 9 3" xfId="37152"/>
    <cellStyle name="Normal 3 2 9 3 2" xfId="37153"/>
    <cellStyle name="Normal 3 2 9 3 2 2" xfId="37154"/>
    <cellStyle name="Normal 3 2 9 3 2 3" xfId="57391"/>
    <cellStyle name="Normal 3 2 9 3 3" xfId="37155"/>
    <cellStyle name="Normal 3 2 9 3 4" xfId="37156"/>
    <cellStyle name="Normal 3 2 9 4" xfId="37157"/>
    <cellStyle name="Normal 3 2 9 4 2" xfId="37158"/>
    <cellStyle name="Normal 3 2 9 4 3" xfId="57392"/>
    <cellStyle name="Normal 3 2 9 5" xfId="37159"/>
    <cellStyle name="Normal 3 2 9 6" xfId="37160"/>
    <cellStyle name="Normal 3 3" xfId="59962"/>
    <cellStyle name="Normal 3 3 2" xfId="60517"/>
    <cellStyle name="Normal 3 4" xfId="60092"/>
    <cellStyle name="Normal 3 5" xfId="60098"/>
    <cellStyle name="Normal 3 6" xfId="60101"/>
    <cellStyle name="Normal 3 7" xfId="60105"/>
    <cellStyle name="Normal 30" xfId="60100"/>
    <cellStyle name="Normal 31" xfId="60103"/>
    <cellStyle name="Normal 32" xfId="60104"/>
    <cellStyle name="Normal 33" xfId="60107"/>
    <cellStyle name="Normal 4" xfId="11"/>
    <cellStyle name="Normal 4 2" xfId="59963"/>
    <cellStyle name="Normal 4 2 2" xfId="59964"/>
    <cellStyle name="Normal 4 2 2 2" xfId="60702"/>
    <cellStyle name="Normal 4 2 3" xfId="60334"/>
    <cellStyle name="Normal 4 3" xfId="59965"/>
    <cellStyle name="Normal 4 3 2" xfId="60519"/>
    <cellStyle name="Normal 4 4" xfId="60150"/>
    <cellStyle name="Normal 5" xfId="12"/>
    <cellStyle name="Normal 5 10" xfId="37161"/>
    <cellStyle name="Normal 5 10 2" xfId="37162"/>
    <cellStyle name="Normal 5 10 2 2" xfId="37163"/>
    <cellStyle name="Normal 5 10 2 2 2" xfId="37164"/>
    <cellStyle name="Normal 5 10 2 2 2 2" xfId="37165"/>
    <cellStyle name="Normal 5 10 2 2 2 2 2" xfId="37166"/>
    <cellStyle name="Normal 5 10 2 2 2 2 3" xfId="57393"/>
    <cellStyle name="Normal 5 10 2 2 2 3" xfId="37167"/>
    <cellStyle name="Normal 5 10 2 2 2 4" xfId="37168"/>
    <cellStyle name="Normal 5 10 2 2 3" xfId="37169"/>
    <cellStyle name="Normal 5 10 2 2 3 2" xfId="37170"/>
    <cellStyle name="Normal 5 10 2 2 3 2 2" xfId="37171"/>
    <cellStyle name="Normal 5 10 2 2 3 2 3" xfId="57394"/>
    <cellStyle name="Normal 5 10 2 2 3 3" xfId="37172"/>
    <cellStyle name="Normal 5 10 2 2 3 4" xfId="37173"/>
    <cellStyle name="Normal 5 10 2 2 4" xfId="37174"/>
    <cellStyle name="Normal 5 10 2 2 4 2" xfId="37175"/>
    <cellStyle name="Normal 5 10 2 2 4 3" xfId="57395"/>
    <cellStyle name="Normal 5 10 2 2 5" xfId="37176"/>
    <cellStyle name="Normal 5 10 2 2 6" xfId="37177"/>
    <cellStyle name="Normal 5 10 2 3" xfId="37178"/>
    <cellStyle name="Normal 5 10 2 3 2" xfId="37179"/>
    <cellStyle name="Normal 5 10 2 3 2 2" xfId="37180"/>
    <cellStyle name="Normal 5 10 2 3 2 3" xfId="57396"/>
    <cellStyle name="Normal 5 10 2 3 3" xfId="37181"/>
    <cellStyle name="Normal 5 10 2 3 4" xfId="37182"/>
    <cellStyle name="Normal 5 10 2 4" xfId="37183"/>
    <cellStyle name="Normal 5 10 2 4 2" xfId="37184"/>
    <cellStyle name="Normal 5 10 2 4 2 2" xfId="37185"/>
    <cellStyle name="Normal 5 10 2 4 2 3" xfId="57397"/>
    <cellStyle name="Normal 5 10 2 4 3" xfId="37186"/>
    <cellStyle name="Normal 5 10 2 4 4" xfId="37187"/>
    <cellStyle name="Normal 5 10 2 5" xfId="37188"/>
    <cellStyle name="Normal 5 10 2 5 2" xfId="37189"/>
    <cellStyle name="Normal 5 10 2 5 3" xfId="57398"/>
    <cellStyle name="Normal 5 10 2 6" xfId="37190"/>
    <cellStyle name="Normal 5 10 2 7" xfId="37191"/>
    <cellStyle name="Normal 5 10 3" xfId="37192"/>
    <cellStyle name="Normal 5 10 3 2" xfId="37193"/>
    <cellStyle name="Normal 5 10 3 2 2" xfId="37194"/>
    <cellStyle name="Normal 5 10 3 2 2 2" xfId="37195"/>
    <cellStyle name="Normal 5 10 3 2 2 3" xfId="57399"/>
    <cellStyle name="Normal 5 10 3 2 3" xfId="37196"/>
    <cellStyle name="Normal 5 10 3 2 4" xfId="37197"/>
    <cellStyle name="Normal 5 10 3 3" xfId="37198"/>
    <cellStyle name="Normal 5 10 3 3 2" xfId="37199"/>
    <cellStyle name="Normal 5 10 3 3 2 2" xfId="37200"/>
    <cellStyle name="Normal 5 10 3 3 2 3" xfId="57400"/>
    <cellStyle name="Normal 5 10 3 3 3" xfId="37201"/>
    <cellStyle name="Normal 5 10 3 3 4" xfId="37202"/>
    <cellStyle name="Normal 5 10 3 4" xfId="37203"/>
    <cellStyle name="Normal 5 10 3 4 2" xfId="37204"/>
    <cellStyle name="Normal 5 10 3 4 3" xfId="57401"/>
    <cellStyle name="Normal 5 10 3 5" xfId="37205"/>
    <cellStyle name="Normal 5 10 3 6" xfId="37206"/>
    <cellStyle name="Normal 5 10 4" xfId="37207"/>
    <cellStyle name="Normal 5 10 4 2" xfId="37208"/>
    <cellStyle name="Normal 5 10 4 2 2" xfId="37209"/>
    <cellStyle name="Normal 5 10 4 2 3" xfId="57402"/>
    <cellStyle name="Normal 5 10 4 3" xfId="37210"/>
    <cellStyle name="Normal 5 10 4 4" xfId="37211"/>
    <cellStyle name="Normal 5 10 5" xfId="37212"/>
    <cellStyle name="Normal 5 10 5 2" xfId="37213"/>
    <cellStyle name="Normal 5 10 5 2 2" xfId="37214"/>
    <cellStyle name="Normal 5 10 5 2 3" xfId="57403"/>
    <cellStyle name="Normal 5 10 5 3" xfId="37215"/>
    <cellStyle name="Normal 5 10 5 4" xfId="37216"/>
    <cellStyle name="Normal 5 10 6" xfId="37217"/>
    <cellStyle name="Normal 5 10 6 2" xfId="37218"/>
    <cellStyle name="Normal 5 10 6 3" xfId="57404"/>
    <cellStyle name="Normal 5 10 7" xfId="37219"/>
    <cellStyle name="Normal 5 10 8" xfId="37220"/>
    <cellStyle name="Normal 5 11" xfId="37221"/>
    <cellStyle name="Normal 5 11 2" xfId="37222"/>
    <cellStyle name="Normal 5 11 2 2" xfId="37223"/>
    <cellStyle name="Normal 5 11 2 2 2" xfId="37224"/>
    <cellStyle name="Normal 5 11 2 2 2 2" xfId="37225"/>
    <cellStyle name="Normal 5 11 2 2 2 3" xfId="57405"/>
    <cellStyle name="Normal 5 11 2 2 3" xfId="37226"/>
    <cellStyle name="Normal 5 11 2 2 4" xfId="37227"/>
    <cellStyle name="Normal 5 11 2 3" xfId="37228"/>
    <cellStyle name="Normal 5 11 2 3 2" xfId="37229"/>
    <cellStyle name="Normal 5 11 2 3 2 2" xfId="37230"/>
    <cellStyle name="Normal 5 11 2 3 2 3" xfId="57406"/>
    <cellStyle name="Normal 5 11 2 3 3" xfId="37231"/>
    <cellStyle name="Normal 5 11 2 3 4" xfId="37232"/>
    <cellStyle name="Normal 5 11 2 4" xfId="37233"/>
    <cellStyle name="Normal 5 11 2 4 2" xfId="37234"/>
    <cellStyle name="Normal 5 11 2 4 3" xfId="57407"/>
    <cellStyle name="Normal 5 11 2 5" xfId="37235"/>
    <cellStyle name="Normal 5 11 2 6" xfId="37236"/>
    <cellStyle name="Normal 5 11 3" xfId="37237"/>
    <cellStyle name="Normal 5 11 3 2" xfId="37238"/>
    <cellStyle name="Normal 5 11 3 2 2" xfId="37239"/>
    <cellStyle name="Normal 5 11 3 2 3" xfId="57408"/>
    <cellStyle name="Normal 5 11 3 3" xfId="37240"/>
    <cellStyle name="Normal 5 11 3 4" xfId="37241"/>
    <cellStyle name="Normal 5 11 4" xfId="37242"/>
    <cellStyle name="Normal 5 11 4 2" xfId="37243"/>
    <cellStyle name="Normal 5 11 4 2 2" xfId="37244"/>
    <cellStyle name="Normal 5 11 4 2 3" xfId="57409"/>
    <cellStyle name="Normal 5 11 4 3" xfId="37245"/>
    <cellStyle name="Normal 5 11 4 4" xfId="37246"/>
    <cellStyle name="Normal 5 11 5" xfId="37247"/>
    <cellStyle name="Normal 5 11 5 2" xfId="37248"/>
    <cellStyle name="Normal 5 11 5 3" xfId="57410"/>
    <cellStyle name="Normal 5 11 6" xfId="37249"/>
    <cellStyle name="Normal 5 11 7" xfId="37250"/>
    <cellStyle name="Normal 5 12" xfId="37251"/>
    <cellStyle name="Normal 5 12 2" xfId="37252"/>
    <cellStyle name="Normal 5 12 2 2" xfId="37253"/>
    <cellStyle name="Normal 5 12 2 2 2" xfId="37254"/>
    <cellStyle name="Normal 5 12 2 2 3" xfId="57411"/>
    <cellStyle name="Normal 5 12 2 3" xfId="37255"/>
    <cellStyle name="Normal 5 12 2 4" xfId="37256"/>
    <cellStyle name="Normal 5 12 3" xfId="37257"/>
    <cellStyle name="Normal 5 12 3 2" xfId="37258"/>
    <cellStyle name="Normal 5 12 3 2 2" xfId="37259"/>
    <cellStyle name="Normal 5 12 3 2 3" xfId="57412"/>
    <cellStyle name="Normal 5 12 3 3" xfId="37260"/>
    <cellStyle name="Normal 5 12 3 4" xfId="37261"/>
    <cellStyle name="Normal 5 12 4" xfId="37262"/>
    <cellStyle name="Normal 5 12 4 2" xfId="37263"/>
    <cellStyle name="Normal 5 12 4 3" xfId="57413"/>
    <cellStyle name="Normal 5 12 5" xfId="37264"/>
    <cellStyle name="Normal 5 12 6" xfId="37265"/>
    <cellStyle name="Normal 5 13" xfId="37266"/>
    <cellStyle name="Normal 5 13 2" xfId="37267"/>
    <cellStyle name="Normal 5 13 2 2" xfId="37268"/>
    <cellStyle name="Normal 5 13 2 2 2" xfId="37269"/>
    <cellStyle name="Normal 5 13 2 2 3" xfId="57414"/>
    <cellStyle name="Normal 5 13 2 3" xfId="37270"/>
    <cellStyle name="Normal 5 13 2 4" xfId="37271"/>
    <cellStyle name="Normal 5 13 3" xfId="37272"/>
    <cellStyle name="Normal 5 13 3 2" xfId="37273"/>
    <cellStyle name="Normal 5 13 3 3" xfId="57415"/>
    <cellStyle name="Normal 5 13 4" xfId="37274"/>
    <cellStyle name="Normal 5 13 5" xfId="37275"/>
    <cellStyle name="Normal 5 14" xfId="37276"/>
    <cellStyle name="Normal 5 14 2" xfId="37277"/>
    <cellStyle name="Normal 5 14 2 2" xfId="37278"/>
    <cellStyle name="Normal 5 14 2 3" xfId="57416"/>
    <cellStyle name="Normal 5 14 3" xfId="37279"/>
    <cellStyle name="Normal 5 14 4" xfId="37280"/>
    <cellStyle name="Normal 5 15" xfId="37281"/>
    <cellStyle name="Normal 5 15 2" xfId="37282"/>
    <cellStyle name="Normal 5 15 2 2" xfId="37283"/>
    <cellStyle name="Normal 5 15 2 3" xfId="57417"/>
    <cellStyle name="Normal 5 15 3" xfId="37284"/>
    <cellStyle name="Normal 5 15 4" xfId="37285"/>
    <cellStyle name="Normal 5 16" xfId="37286"/>
    <cellStyle name="Normal 5 16 2" xfId="37287"/>
    <cellStyle name="Normal 5 16 3" xfId="57418"/>
    <cellStyle name="Normal 5 17" xfId="37288"/>
    <cellStyle name="Normal 5 18" xfId="37289"/>
    <cellStyle name="Normal 5 19" xfId="60070"/>
    <cellStyle name="Normal 5 2" xfId="37290"/>
    <cellStyle name="Normal 5 2 10" xfId="37291"/>
    <cellStyle name="Normal 5 2 10 2" xfId="37292"/>
    <cellStyle name="Normal 5 2 10 2 2" xfId="37293"/>
    <cellStyle name="Normal 5 2 10 2 2 2" xfId="37294"/>
    <cellStyle name="Normal 5 2 10 2 2 3" xfId="57419"/>
    <cellStyle name="Normal 5 2 10 2 3" xfId="37295"/>
    <cellStyle name="Normal 5 2 10 2 4" xfId="37296"/>
    <cellStyle name="Normal 5 2 10 3" xfId="37297"/>
    <cellStyle name="Normal 5 2 10 3 2" xfId="37298"/>
    <cellStyle name="Normal 5 2 10 3 2 2" xfId="37299"/>
    <cellStyle name="Normal 5 2 10 3 2 3" xfId="57420"/>
    <cellStyle name="Normal 5 2 10 3 3" xfId="37300"/>
    <cellStyle name="Normal 5 2 10 3 4" xfId="37301"/>
    <cellStyle name="Normal 5 2 10 4" xfId="37302"/>
    <cellStyle name="Normal 5 2 10 4 2" xfId="37303"/>
    <cellStyle name="Normal 5 2 10 4 3" xfId="57421"/>
    <cellStyle name="Normal 5 2 10 5" xfId="37304"/>
    <cellStyle name="Normal 5 2 10 6" xfId="37305"/>
    <cellStyle name="Normal 5 2 11" xfId="37306"/>
    <cellStyle name="Normal 5 2 11 2" xfId="37307"/>
    <cellStyle name="Normal 5 2 11 2 2" xfId="37308"/>
    <cellStyle name="Normal 5 2 11 2 2 2" xfId="37309"/>
    <cellStyle name="Normal 5 2 11 2 2 3" xfId="57422"/>
    <cellStyle name="Normal 5 2 11 2 3" xfId="37310"/>
    <cellStyle name="Normal 5 2 11 2 4" xfId="37311"/>
    <cellStyle name="Normal 5 2 11 3" xfId="37312"/>
    <cellStyle name="Normal 5 2 11 3 2" xfId="37313"/>
    <cellStyle name="Normal 5 2 11 3 3" xfId="57423"/>
    <cellStyle name="Normal 5 2 11 4" xfId="37314"/>
    <cellStyle name="Normal 5 2 11 5" xfId="37315"/>
    <cellStyle name="Normal 5 2 12" xfId="37316"/>
    <cellStyle name="Normal 5 2 12 2" xfId="37317"/>
    <cellStyle name="Normal 5 2 12 2 2" xfId="37318"/>
    <cellStyle name="Normal 5 2 12 2 3" xfId="57424"/>
    <cellStyle name="Normal 5 2 12 3" xfId="37319"/>
    <cellStyle name="Normal 5 2 12 4" xfId="37320"/>
    <cellStyle name="Normal 5 2 13" xfId="37321"/>
    <cellStyle name="Normal 5 2 13 2" xfId="37322"/>
    <cellStyle name="Normal 5 2 13 2 2" xfId="37323"/>
    <cellStyle name="Normal 5 2 13 2 3" xfId="57425"/>
    <cellStyle name="Normal 5 2 13 3" xfId="37324"/>
    <cellStyle name="Normal 5 2 13 4" xfId="37325"/>
    <cellStyle name="Normal 5 2 14" xfId="37326"/>
    <cellStyle name="Normal 5 2 14 2" xfId="37327"/>
    <cellStyle name="Normal 5 2 14 3" xfId="57426"/>
    <cellStyle name="Normal 5 2 15" xfId="37328"/>
    <cellStyle name="Normal 5 2 16" xfId="37329"/>
    <cellStyle name="Normal 5 2 2" xfId="37330"/>
    <cellStyle name="Normal 5 2 2 10" xfId="37331"/>
    <cellStyle name="Normal 5 2 2 10 2" xfId="37332"/>
    <cellStyle name="Normal 5 2 2 10 2 2" xfId="37333"/>
    <cellStyle name="Normal 5 2 2 10 2 2 2" xfId="37334"/>
    <cellStyle name="Normal 5 2 2 10 2 2 3" xfId="57427"/>
    <cellStyle name="Normal 5 2 2 10 2 3" xfId="37335"/>
    <cellStyle name="Normal 5 2 2 10 2 4" xfId="37336"/>
    <cellStyle name="Normal 5 2 2 10 3" xfId="37337"/>
    <cellStyle name="Normal 5 2 2 10 3 2" xfId="37338"/>
    <cellStyle name="Normal 5 2 2 10 3 3" xfId="57428"/>
    <cellStyle name="Normal 5 2 2 10 4" xfId="37339"/>
    <cellStyle name="Normal 5 2 2 10 5" xfId="37340"/>
    <cellStyle name="Normal 5 2 2 11" xfId="37341"/>
    <cellStyle name="Normal 5 2 2 11 2" xfId="37342"/>
    <cellStyle name="Normal 5 2 2 11 2 2" xfId="37343"/>
    <cellStyle name="Normal 5 2 2 11 2 3" xfId="57429"/>
    <cellStyle name="Normal 5 2 2 11 3" xfId="37344"/>
    <cellStyle name="Normal 5 2 2 11 4" xfId="37345"/>
    <cellStyle name="Normal 5 2 2 12" xfId="37346"/>
    <cellStyle name="Normal 5 2 2 12 2" xfId="37347"/>
    <cellStyle name="Normal 5 2 2 12 2 2" xfId="37348"/>
    <cellStyle name="Normal 5 2 2 12 2 3" xfId="57430"/>
    <cellStyle name="Normal 5 2 2 12 3" xfId="37349"/>
    <cellStyle name="Normal 5 2 2 12 4" xfId="37350"/>
    <cellStyle name="Normal 5 2 2 13" xfId="37351"/>
    <cellStyle name="Normal 5 2 2 13 2" xfId="37352"/>
    <cellStyle name="Normal 5 2 2 13 3" xfId="57431"/>
    <cellStyle name="Normal 5 2 2 14" xfId="37353"/>
    <cellStyle name="Normal 5 2 2 15" xfId="37354"/>
    <cellStyle name="Normal 5 2 2 2" xfId="37355"/>
    <cellStyle name="Normal 5 2 2 2 10" xfId="37356"/>
    <cellStyle name="Normal 5 2 2 2 11" xfId="37357"/>
    <cellStyle name="Normal 5 2 2 2 2" xfId="37358"/>
    <cellStyle name="Normal 5 2 2 2 2 10" xfId="37359"/>
    <cellStyle name="Normal 5 2 2 2 2 2" xfId="37360"/>
    <cellStyle name="Normal 5 2 2 2 2 2 2" xfId="37361"/>
    <cellStyle name="Normal 5 2 2 2 2 2 2 2" xfId="37362"/>
    <cellStyle name="Normal 5 2 2 2 2 2 2 2 2" xfId="37363"/>
    <cellStyle name="Normal 5 2 2 2 2 2 2 2 2 2" xfId="37364"/>
    <cellStyle name="Normal 5 2 2 2 2 2 2 2 2 2 2" xfId="37365"/>
    <cellStyle name="Normal 5 2 2 2 2 2 2 2 2 2 3" xfId="57432"/>
    <cellStyle name="Normal 5 2 2 2 2 2 2 2 2 3" xfId="37366"/>
    <cellStyle name="Normal 5 2 2 2 2 2 2 2 2 4" xfId="37367"/>
    <cellStyle name="Normal 5 2 2 2 2 2 2 2 3" xfId="37368"/>
    <cellStyle name="Normal 5 2 2 2 2 2 2 2 3 2" xfId="37369"/>
    <cellStyle name="Normal 5 2 2 2 2 2 2 2 3 2 2" xfId="37370"/>
    <cellStyle name="Normal 5 2 2 2 2 2 2 2 3 2 3" xfId="57433"/>
    <cellStyle name="Normal 5 2 2 2 2 2 2 2 3 3" xfId="37371"/>
    <cellStyle name="Normal 5 2 2 2 2 2 2 2 3 4" xfId="37372"/>
    <cellStyle name="Normal 5 2 2 2 2 2 2 2 4" xfId="37373"/>
    <cellStyle name="Normal 5 2 2 2 2 2 2 2 4 2" xfId="37374"/>
    <cellStyle name="Normal 5 2 2 2 2 2 2 2 4 3" xfId="57434"/>
    <cellStyle name="Normal 5 2 2 2 2 2 2 2 5" xfId="37375"/>
    <cellStyle name="Normal 5 2 2 2 2 2 2 2 6" xfId="37376"/>
    <cellStyle name="Normal 5 2 2 2 2 2 2 3" xfId="37377"/>
    <cellStyle name="Normal 5 2 2 2 2 2 2 3 2" xfId="37378"/>
    <cellStyle name="Normal 5 2 2 2 2 2 2 3 2 2" xfId="37379"/>
    <cellStyle name="Normal 5 2 2 2 2 2 2 3 2 3" xfId="57435"/>
    <cellStyle name="Normal 5 2 2 2 2 2 2 3 3" xfId="37380"/>
    <cellStyle name="Normal 5 2 2 2 2 2 2 3 4" xfId="37381"/>
    <cellStyle name="Normal 5 2 2 2 2 2 2 4" xfId="37382"/>
    <cellStyle name="Normal 5 2 2 2 2 2 2 4 2" xfId="37383"/>
    <cellStyle name="Normal 5 2 2 2 2 2 2 4 2 2" xfId="37384"/>
    <cellStyle name="Normal 5 2 2 2 2 2 2 4 2 3" xfId="57436"/>
    <cellStyle name="Normal 5 2 2 2 2 2 2 4 3" xfId="37385"/>
    <cellStyle name="Normal 5 2 2 2 2 2 2 4 4" xfId="37386"/>
    <cellStyle name="Normal 5 2 2 2 2 2 2 5" xfId="37387"/>
    <cellStyle name="Normal 5 2 2 2 2 2 2 5 2" xfId="37388"/>
    <cellStyle name="Normal 5 2 2 2 2 2 2 5 3" xfId="57437"/>
    <cellStyle name="Normal 5 2 2 2 2 2 2 6" xfId="37389"/>
    <cellStyle name="Normal 5 2 2 2 2 2 2 7" xfId="37390"/>
    <cellStyle name="Normal 5 2 2 2 2 2 3" xfId="37391"/>
    <cellStyle name="Normal 5 2 2 2 2 2 3 2" xfId="37392"/>
    <cellStyle name="Normal 5 2 2 2 2 2 3 2 2" xfId="37393"/>
    <cellStyle name="Normal 5 2 2 2 2 2 3 2 2 2" xfId="37394"/>
    <cellStyle name="Normal 5 2 2 2 2 2 3 2 2 3" xfId="57438"/>
    <cellStyle name="Normal 5 2 2 2 2 2 3 2 3" xfId="37395"/>
    <cellStyle name="Normal 5 2 2 2 2 2 3 2 4" xfId="37396"/>
    <cellStyle name="Normal 5 2 2 2 2 2 3 3" xfId="37397"/>
    <cellStyle name="Normal 5 2 2 2 2 2 3 3 2" xfId="37398"/>
    <cellStyle name="Normal 5 2 2 2 2 2 3 3 2 2" xfId="37399"/>
    <cellStyle name="Normal 5 2 2 2 2 2 3 3 2 3" xfId="57439"/>
    <cellStyle name="Normal 5 2 2 2 2 2 3 3 3" xfId="37400"/>
    <cellStyle name="Normal 5 2 2 2 2 2 3 3 4" xfId="37401"/>
    <cellStyle name="Normal 5 2 2 2 2 2 3 4" xfId="37402"/>
    <cellStyle name="Normal 5 2 2 2 2 2 3 4 2" xfId="37403"/>
    <cellStyle name="Normal 5 2 2 2 2 2 3 4 3" xfId="57440"/>
    <cellStyle name="Normal 5 2 2 2 2 2 3 5" xfId="37404"/>
    <cellStyle name="Normal 5 2 2 2 2 2 3 6" xfId="37405"/>
    <cellStyle name="Normal 5 2 2 2 2 2 4" xfId="37406"/>
    <cellStyle name="Normal 5 2 2 2 2 2 4 2" xfId="37407"/>
    <cellStyle name="Normal 5 2 2 2 2 2 4 2 2" xfId="37408"/>
    <cellStyle name="Normal 5 2 2 2 2 2 4 2 3" xfId="57441"/>
    <cellStyle name="Normal 5 2 2 2 2 2 4 3" xfId="37409"/>
    <cellStyle name="Normal 5 2 2 2 2 2 4 4" xfId="37410"/>
    <cellStyle name="Normal 5 2 2 2 2 2 5" xfId="37411"/>
    <cellStyle name="Normal 5 2 2 2 2 2 5 2" xfId="37412"/>
    <cellStyle name="Normal 5 2 2 2 2 2 5 2 2" xfId="37413"/>
    <cellStyle name="Normal 5 2 2 2 2 2 5 2 3" xfId="57442"/>
    <cellStyle name="Normal 5 2 2 2 2 2 5 3" xfId="37414"/>
    <cellStyle name="Normal 5 2 2 2 2 2 5 4" xfId="37415"/>
    <cellStyle name="Normal 5 2 2 2 2 2 6" xfId="37416"/>
    <cellStyle name="Normal 5 2 2 2 2 2 6 2" xfId="37417"/>
    <cellStyle name="Normal 5 2 2 2 2 2 6 3" xfId="57443"/>
    <cellStyle name="Normal 5 2 2 2 2 2 7" xfId="37418"/>
    <cellStyle name="Normal 5 2 2 2 2 2 8" xfId="37419"/>
    <cellStyle name="Normal 5 2 2 2 2 3" xfId="37420"/>
    <cellStyle name="Normal 5 2 2 2 2 3 2" xfId="37421"/>
    <cellStyle name="Normal 5 2 2 2 2 3 2 2" xfId="37422"/>
    <cellStyle name="Normal 5 2 2 2 2 3 2 2 2" xfId="37423"/>
    <cellStyle name="Normal 5 2 2 2 2 3 2 2 2 2" xfId="37424"/>
    <cellStyle name="Normal 5 2 2 2 2 3 2 2 2 3" xfId="57444"/>
    <cellStyle name="Normal 5 2 2 2 2 3 2 2 3" xfId="37425"/>
    <cellStyle name="Normal 5 2 2 2 2 3 2 2 4" xfId="37426"/>
    <cellStyle name="Normal 5 2 2 2 2 3 2 3" xfId="37427"/>
    <cellStyle name="Normal 5 2 2 2 2 3 2 3 2" xfId="37428"/>
    <cellStyle name="Normal 5 2 2 2 2 3 2 3 2 2" xfId="37429"/>
    <cellStyle name="Normal 5 2 2 2 2 3 2 3 2 3" xfId="57445"/>
    <cellStyle name="Normal 5 2 2 2 2 3 2 3 3" xfId="37430"/>
    <cellStyle name="Normal 5 2 2 2 2 3 2 3 4" xfId="37431"/>
    <cellStyle name="Normal 5 2 2 2 2 3 2 4" xfId="37432"/>
    <cellStyle name="Normal 5 2 2 2 2 3 2 4 2" xfId="37433"/>
    <cellStyle name="Normal 5 2 2 2 2 3 2 4 3" xfId="57446"/>
    <cellStyle name="Normal 5 2 2 2 2 3 2 5" xfId="37434"/>
    <cellStyle name="Normal 5 2 2 2 2 3 2 6" xfId="37435"/>
    <cellStyle name="Normal 5 2 2 2 2 3 3" xfId="37436"/>
    <cellStyle name="Normal 5 2 2 2 2 3 3 2" xfId="37437"/>
    <cellStyle name="Normal 5 2 2 2 2 3 3 2 2" xfId="37438"/>
    <cellStyle name="Normal 5 2 2 2 2 3 3 2 3" xfId="57447"/>
    <cellStyle name="Normal 5 2 2 2 2 3 3 3" xfId="37439"/>
    <cellStyle name="Normal 5 2 2 2 2 3 3 4" xfId="37440"/>
    <cellStyle name="Normal 5 2 2 2 2 3 4" xfId="37441"/>
    <cellStyle name="Normal 5 2 2 2 2 3 4 2" xfId="37442"/>
    <cellStyle name="Normal 5 2 2 2 2 3 4 2 2" xfId="37443"/>
    <cellStyle name="Normal 5 2 2 2 2 3 4 2 3" xfId="57448"/>
    <cellStyle name="Normal 5 2 2 2 2 3 4 3" xfId="37444"/>
    <cellStyle name="Normal 5 2 2 2 2 3 4 4" xfId="37445"/>
    <cellStyle name="Normal 5 2 2 2 2 3 5" xfId="37446"/>
    <cellStyle name="Normal 5 2 2 2 2 3 5 2" xfId="37447"/>
    <cellStyle name="Normal 5 2 2 2 2 3 5 3" xfId="57449"/>
    <cellStyle name="Normal 5 2 2 2 2 3 6" xfId="37448"/>
    <cellStyle name="Normal 5 2 2 2 2 3 7" xfId="37449"/>
    <cellStyle name="Normal 5 2 2 2 2 4" xfId="37450"/>
    <cellStyle name="Normal 5 2 2 2 2 4 2" xfId="37451"/>
    <cellStyle name="Normal 5 2 2 2 2 4 2 2" xfId="37452"/>
    <cellStyle name="Normal 5 2 2 2 2 4 2 2 2" xfId="37453"/>
    <cellStyle name="Normal 5 2 2 2 2 4 2 2 3" xfId="57450"/>
    <cellStyle name="Normal 5 2 2 2 2 4 2 3" xfId="37454"/>
    <cellStyle name="Normal 5 2 2 2 2 4 2 4" xfId="37455"/>
    <cellStyle name="Normal 5 2 2 2 2 4 3" xfId="37456"/>
    <cellStyle name="Normal 5 2 2 2 2 4 3 2" xfId="37457"/>
    <cellStyle name="Normal 5 2 2 2 2 4 3 2 2" xfId="37458"/>
    <cellStyle name="Normal 5 2 2 2 2 4 3 2 3" xfId="57451"/>
    <cellStyle name="Normal 5 2 2 2 2 4 3 3" xfId="37459"/>
    <cellStyle name="Normal 5 2 2 2 2 4 3 4" xfId="37460"/>
    <cellStyle name="Normal 5 2 2 2 2 4 4" xfId="37461"/>
    <cellStyle name="Normal 5 2 2 2 2 4 4 2" xfId="37462"/>
    <cellStyle name="Normal 5 2 2 2 2 4 4 3" xfId="57452"/>
    <cellStyle name="Normal 5 2 2 2 2 4 5" xfId="37463"/>
    <cellStyle name="Normal 5 2 2 2 2 4 6" xfId="37464"/>
    <cellStyle name="Normal 5 2 2 2 2 5" xfId="37465"/>
    <cellStyle name="Normal 5 2 2 2 2 5 2" xfId="37466"/>
    <cellStyle name="Normal 5 2 2 2 2 5 2 2" xfId="37467"/>
    <cellStyle name="Normal 5 2 2 2 2 5 2 2 2" xfId="37468"/>
    <cellStyle name="Normal 5 2 2 2 2 5 2 2 3" xfId="57453"/>
    <cellStyle name="Normal 5 2 2 2 2 5 2 3" xfId="37469"/>
    <cellStyle name="Normal 5 2 2 2 2 5 2 4" xfId="37470"/>
    <cellStyle name="Normal 5 2 2 2 2 5 3" xfId="37471"/>
    <cellStyle name="Normal 5 2 2 2 2 5 3 2" xfId="37472"/>
    <cellStyle name="Normal 5 2 2 2 2 5 3 3" xfId="57454"/>
    <cellStyle name="Normal 5 2 2 2 2 5 4" xfId="37473"/>
    <cellStyle name="Normal 5 2 2 2 2 5 5" xfId="37474"/>
    <cellStyle name="Normal 5 2 2 2 2 6" xfId="37475"/>
    <cellStyle name="Normal 5 2 2 2 2 6 2" xfId="37476"/>
    <cellStyle name="Normal 5 2 2 2 2 6 2 2" xfId="37477"/>
    <cellStyle name="Normal 5 2 2 2 2 6 2 3" xfId="57455"/>
    <cellStyle name="Normal 5 2 2 2 2 6 3" xfId="37478"/>
    <cellStyle name="Normal 5 2 2 2 2 6 4" xfId="37479"/>
    <cellStyle name="Normal 5 2 2 2 2 7" xfId="37480"/>
    <cellStyle name="Normal 5 2 2 2 2 7 2" xfId="37481"/>
    <cellStyle name="Normal 5 2 2 2 2 7 2 2" xfId="37482"/>
    <cellStyle name="Normal 5 2 2 2 2 7 2 3" xfId="57456"/>
    <cellStyle name="Normal 5 2 2 2 2 7 3" xfId="37483"/>
    <cellStyle name="Normal 5 2 2 2 2 7 4" xfId="37484"/>
    <cellStyle name="Normal 5 2 2 2 2 8" xfId="37485"/>
    <cellStyle name="Normal 5 2 2 2 2 8 2" xfId="37486"/>
    <cellStyle name="Normal 5 2 2 2 2 8 3" xfId="57457"/>
    <cellStyle name="Normal 5 2 2 2 2 9" xfId="37487"/>
    <cellStyle name="Normal 5 2 2 2 3" xfId="37488"/>
    <cellStyle name="Normal 5 2 2 2 3 2" xfId="37489"/>
    <cellStyle name="Normal 5 2 2 2 3 2 2" xfId="37490"/>
    <cellStyle name="Normal 5 2 2 2 3 2 2 2" xfId="37491"/>
    <cellStyle name="Normal 5 2 2 2 3 2 2 2 2" xfId="37492"/>
    <cellStyle name="Normal 5 2 2 2 3 2 2 2 2 2" xfId="37493"/>
    <cellStyle name="Normal 5 2 2 2 3 2 2 2 2 3" xfId="57458"/>
    <cellStyle name="Normal 5 2 2 2 3 2 2 2 3" xfId="37494"/>
    <cellStyle name="Normal 5 2 2 2 3 2 2 2 4" xfId="37495"/>
    <cellStyle name="Normal 5 2 2 2 3 2 2 3" xfId="37496"/>
    <cellStyle name="Normal 5 2 2 2 3 2 2 3 2" xfId="37497"/>
    <cellStyle name="Normal 5 2 2 2 3 2 2 3 2 2" xfId="37498"/>
    <cellStyle name="Normal 5 2 2 2 3 2 2 3 2 3" xfId="57459"/>
    <cellStyle name="Normal 5 2 2 2 3 2 2 3 3" xfId="37499"/>
    <cellStyle name="Normal 5 2 2 2 3 2 2 3 4" xfId="37500"/>
    <cellStyle name="Normal 5 2 2 2 3 2 2 4" xfId="37501"/>
    <cellStyle name="Normal 5 2 2 2 3 2 2 4 2" xfId="37502"/>
    <cellStyle name="Normal 5 2 2 2 3 2 2 4 3" xfId="57460"/>
    <cellStyle name="Normal 5 2 2 2 3 2 2 5" xfId="37503"/>
    <cellStyle name="Normal 5 2 2 2 3 2 2 6" xfId="37504"/>
    <cellStyle name="Normal 5 2 2 2 3 2 3" xfId="37505"/>
    <cellStyle name="Normal 5 2 2 2 3 2 3 2" xfId="37506"/>
    <cellStyle name="Normal 5 2 2 2 3 2 3 2 2" xfId="37507"/>
    <cellStyle name="Normal 5 2 2 2 3 2 3 2 3" xfId="57461"/>
    <cellStyle name="Normal 5 2 2 2 3 2 3 3" xfId="37508"/>
    <cellStyle name="Normal 5 2 2 2 3 2 3 4" xfId="37509"/>
    <cellStyle name="Normal 5 2 2 2 3 2 4" xfId="37510"/>
    <cellStyle name="Normal 5 2 2 2 3 2 4 2" xfId="37511"/>
    <cellStyle name="Normal 5 2 2 2 3 2 4 2 2" xfId="37512"/>
    <cellStyle name="Normal 5 2 2 2 3 2 4 2 3" xfId="57462"/>
    <cellStyle name="Normal 5 2 2 2 3 2 4 3" xfId="37513"/>
    <cellStyle name="Normal 5 2 2 2 3 2 4 4" xfId="37514"/>
    <cellStyle name="Normal 5 2 2 2 3 2 5" xfId="37515"/>
    <cellStyle name="Normal 5 2 2 2 3 2 5 2" xfId="37516"/>
    <cellStyle name="Normal 5 2 2 2 3 2 5 3" xfId="57463"/>
    <cellStyle name="Normal 5 2 2 2 3 2 6" xfId="37517"/>
    <cellStyle name="Normal 5 2 2 2 3 2 7" xfId="37518"/>
    <cellStyle name="Normal 5 2 2 2 3 3" xfId="37519"/>
    <cellStyle name="Normal 5 2 2 2 3 3 2" xfId="37520"/>
    <cellStyle name="Normal 5 2 2 2 3 3 2 2" xfId="37521"/>
    <cellStyle name="Normal 5 2 2 2 3 3 2 2 2" xfId="37522"/>
    <cellStyle name="Normal 5 2 2 2 3 3 2 2 3" xfId="57464"/>
    <cellStyle name="Normal 5 2 2 2 3 3 2 3" xfId="37523"/>
    <cellStyle name="Normal 5 2 2 2 3 3 2 4" xfId="37524"/>
    <cellStyle name="Normal 5 2 2 2 3 3 3" xfId="37525"/>
    <cellStyle name="Normal 5 2 2 2 3 3 3 2" xfId="37526"/>
    <cellStyle name="Normal 5 2 2 2 3 3 3 2 2" xfId="37527"/>
    <cellStyle name="Normal 5 2 2 2 3 3 3 2 3" xfId="57465"/>
    <cellStyle name="Normal 5 2 2 2 3 3 3 3" xfId="37528"/>
    <cellStyle name="Normal 5 2 2 2 3 3 3 4" xfId="37529"/>
    <cellStyle name="Normal 5 2 2 2 3 3 4" xfId="37530"/>
    <cellStyle name="Normal 5 2 2 2 3 3 4 2" xfId="37531"/>
    <cellStyle name="Normal 5 2 2 2 3 3 4 3" xfId="57466"/>
    <cellStyle name="Normal 5 2 2 2 3 3 5" xfId="37532"/>
    <cellStyle name="Normal 5 2 2 2 3 3 6" xfId="37533"/>
    <cellStyle name="Normal 5 2 2 2 3 4" xfId="37534"/>
    <cellStyle name="Normal 5 2 2 2 3 4 2" xfId="37535"/>
    <cellStyle name="Normal 5 2 2 2 3 4 2 2" xfId="37536"/>
    <cellStyle name="Normal 5 2 2 2 3 4 2 2 2" xfId="37537"/>
    <cellStyle name="Normal 5 2 2 2 3 4 2 2 3" xfId="57467"/>
    <cellStyle name="Normal 5 2 2 2 3 4 2 3" xfId="37538"/>
    <cellStyle name="Normal 5 2 2 2 3 4 2 4" xfId="37539"/>
    <cellStyle name="Normal 5 2 2 2 3 4 3" xfId="37540"/>
    <cellStyle name="Normal 5 2 2 2 3 4 3 2" xfId="37541"/>
    <cellStyle name="Normal 5 2 2 2 3 4 3 3" xfId="57468"/>
    <cellStyle name="Normal 5 2 2 2 3 4 4" xfId="37542"/>
    <cellStyle name="Normal 5 2 2 2 3 4 5" xfId="37543"/>
    <cellStyle name="Normal 5 2 2 2 3 5" xfId="37544"/>
    <cellStyle name="Normal 5 2 2 2 3 5 2" xfId="37545"/>
    <cellStyle name="Normal 5 2 2 2 3 5 2 2" xfId="37546"/>
    <cellStyle name="Normal 5 2 2 2 3 5 2 3" xfId="57469"/>
    <cellStyle name="Normal 5 2 2 2 3 5 3" xfId="37547"/>
    <cellStyle name="Normal 5 2 2 2 3 5 4" xfId="37548"/>
    <cellStyle name="Normal 5 2 2 2 3 6" xfId="37549"/>
    <cellStyle name="Normal 5 2 2 2 3 6 2" xfId="37550"/>
    <cellStyle name="Normal 5 2 2 2 3 6 2 2" xfId="37551"/>
    <cellStyle name="Normal 5 2 2 2 3 6 2 3" xfId="57470"/>
    <cellStyle name="Normal 5 2 2 2 3 6 3" xfId="37552"/>
    <cellStyle name="Normal 5 2 2 2 3 6 4" xfId="37553"/>
    <cellStyle name="Normal 5 2 2 2 3 7" xfId="37554"/>
    <cellStyle name="Normal 5 2 2 2 3 7 2" xfId="37555"/>
    <cellStyle name="Normal 5 2 2 2 3 7 3" xfId="57471"/>
    <cellStyle name="Normal 5 2 2 2 3 8" xfId="37556"/>
    <cellStyle name="Normal 5 2 2 2 3 9" xfId="37557"/>
    <cellStyle name="Normal 5 2 2 2 4" xfId="37558"/>
    <cellStyle name="Normal 5 2 2 2 4 2" xfId="37559"/>
    <cellStyle name="Normal 5 2 2 2 4 2 2" xfId="37560"/>
    <cellStyle name="Normal 5 2 2 2 4 2 2 2" xfId="37561"/>
    <cellStyle name="Normal 5 2 2 2 4 2 2 2 2" xfId="37562"/>
    <cellStyle name="Normal 5 2 2 2 4 2 2 2 3" xfId="57472"/>
    <cellStyle name="Normal 5 2 2 2 4 2 2 3" xfId="37563"/>
    <cellStyle name="Normal 5 2 2 2 4 2 2 4" xfId="37564"/>
    <cellStyle name="Normal 5 2 2 2 4 2 3" xfId="37565"/>
    <cellStyle name="Normal 5 2 2 2 4 2 3 2" xfId="37566"/>
    <cellStyle name="Normal 5 2 2 2 4 2 3 2 2" xfId="37567"/>
    <cellStyle name="Normal 5 2 2 2 4 2 3 2 3" xfId="57473"/>
    <cellStyle name="Normal 5 2 2 2 4 2 3 3" xfId="37568"/>
    <cellStyle name="Normal 5 2 2 2 4 2 3 4" xfId="37569"/>
    <cellStyle name="Normal 5 2 2 2 4 2 4" xfId="37570"/>
    <cellStyle name="Normal 5 2 2 2 4 2 4 2" xfId="37571"/>
    <cellStyle name="Normal 5 2 2 2 4 2 4 3" xfId="57474"/>
    <cellStyle name="Normal 5 2 2 2 4 2 5" xfId="37572"/>
    <cellStyle name="Normal 5 2 2 2 4 2 6" xfId="37573"/>
    <cellStyle name="Normal 5 2 2 2 4 3" xfId="37574"/>
    <cellStyle name="Normal 5 2 2 2 4 3 2" xfId="37575"/>
    <cellStyle name="Normal 5 2 2 2 4 3 2 2" xfId="37576"/>
    <cellStyle name="Normal 5 2 2 2 4 3 2 3" xfId="57475"/>
    <cellStyle name="Normal 5 2 2 2 4 3 3" xfId="37577"/>
    <cellStyle name="Normal 5 2 2 2 4 3 4" xfId="37578"/>
    <cellStyle name="Normal 5 2 2 2 4 4" xfId="37579"/>
    <cellStyle name="Normal 5 2 2 2 4 4 2" xfId="37580"/>
    <cellStyle name="Normal 5 2 2 2 4 4 2 2" xfId="37581"/>
    <cellStyle name="Normal 5 2 2 2 4 4 2 3" xfId="57476"/>
    <cellStyle name="Normal 5 2 2 2 4 4 3" xfId="37582"/>
    <cellStyle name="Normal 5 2 2 2 4 4 4" xfId="37583"/>
    <cellStyle name="Normal 5 2 2 2 4 5" xfId="37584"/>
    <cellStyle name="Normal 5 2 2 2 4 5 2" xfId="37585"/>
    <cellStyle name="Normal 5 2 2 2 4 5 3" xfId="57477"/>
    <cellStyle name="Normal 5 2 2 2 4 6" xfId="37586"/>
    <cellStyle name="Normal 5 2 2 2 4 7" xfId="37587"/>
    <cellStyle name="Normal 5 2 2 2 5" xfId="37588"/>
    <cellStyle name="Normal 5 2 2 2 5 2" xfId="37589"/>
    <cellStyle name="Normal 5 2 2 2 5 2 2" xfId="37590"/>
    <cellStyle name="Normal 5 2 2 2 5 2 2 2" xfId="37591"/>
    <cellStyle name="Normal 5 2 2 2 5 2 2 3" xfId="57478"/>
    <cellStyle name="Normal 5 2 2 2 5 2 3" xfId="37592"/>
    <cellStyle name="Normal 5 2 2 2 5 2 4" xfId="37593"/>
    <cellStyle name="Normal 5 2 2 2 5 3" xfId="37594"/>
    <cellStyle name="Normal 5 2 2 2 5 3 2" xfId="37595"/>
    <cellStyle name="Normal 5 2 2 2 5 3 2 2" xfId="37596"/>
    <cellStyle name="Normal 5 2 2 2 5 3 2 3" xfId="57479"/>
    <cellStyle name="Normal 5 2 2 2 5 3 3" xfId="37597"/>
    <cellStyle name="Normal 5 2 2 2 5 3 4" xfId="37598"/>
    <cellStyle name="Normal 5 2 2 2 5 4" xfId="37599"/>
    <cellStyle name="Normal 5 2 2 2 5 4 2" xfId="37600"/>
    <cellStyle name="Normal 5 2 2 2 5 4 3" xfId="57480"/>
    <cellStyle name="Normal 5 2 2 2 5 5" xfId="37601"/>
    <cellStyle name="Normal 5 2 2 2 5 6" xfId="37602"/>
    <cellStyle name="Normal 5 2 2 2 6" xfId="37603"/>
    <cellStyle name="Normal 5 2 2 2 6 2" xfId="37604"/>
    <cellStyle name="Normal 5 2 2 2 6 2 2" xfId="37605"/>
    <cellStyle name="Normal 5 2 2 2 6 2 2 2" xfId="37606"/>
    <cellStyle name="Normal 5 2 2 2 6 2 2 3" xfId="57481"/>
    <cellStyle name="Normal 5 2 2 2 6 2 3" xfId="37607"/>
    <cellStyle name="Normal 5 2 2 2 6 2 4" xfId="37608"/>
    <cellStyle name="Normal 5 2 2 2 6 3" xfId="37609"/>
    <cellStyle name="Normal 5 2 2 2 6 3 2" xfId="37610"/>
    <cellStyle name="Normal 5 2 2 2 6 3 3" xfId="57482"/>
    <cellStyle name="Normal 5 2 2 2 6 4" xfId="37611"/>
    <cellStyle name="Normal 5 2 2 2 6 5" xfId="37612"/>
    <cellStyle name="Normal 5 2 2 2 7" xfId="37613"/>
    <cellStyle name="Normal 5 2 2 2 7 2" xfId="37614"/>
    <cellStyle name="Normal 5 2 2 2 7 2 2" xfId="37615"/>
    <cellStyle name="Normal 5 2 2 2 7 2 3" xfId="57483"/>
    <cellStyle name="Normal 5 2 2 2 7 3" xfId="37616"/>
    <cellStyle name="Normal 5 2 2 2 7 4" xfId="37617"/>
    <cellStyle name="Normal 5 2 2 2 8" xfId="37618"/>
    <cellStyle name="Normal 5 2 2 2 8 2" xfId="37619"/>
    <cellStyle name="Normal 5 2 2 2 8 2 2" xfId="37620"/>
    <cellStyle name="Normal 5 2 2 2 8 2 3" xfId="57484"/>
    <cellStyle name="Normal 5 2 2 2 8 3" xfId="37621"/>
    <cellStyle name="Normal 5 2 2 2 8 4" xfId="37622"/>
    <cellStyle name="Normal 5 2 2 2 9" xfId="37623"/>
    <cellStyle name="Normal 5 2 2 2 9 2" xfId="37624"/>
    <cellStyle name="Normal 5 2 2 2 9 3" xfId="57485"/>
    <cellStyle name="Normal 5 2 2 3" xfId="37625"/>
    <cellStyle name="Normal 5 2 2 3 10" xfId="37626"/>
    <cellStyle name="Normal 5 2 2 3 11" xfId="37627"/>
    <cellStyle name="Normal 5 2 2 3 2" xfId="37628"/>
    <cellStyle name="Normal 5 2 2 3 2 10" xfId="37629"/>
    <cellStyle name="Normal 5 2 2 3 2 2" xfId="37630"/>
    <cellStyle name="Normal 5 2 2 3 2 2 2" xfId="37631"/>
    <cellStyle name="Normal 5 2 2 3 2 2 2 2" xfId="37632"/>
    <cellStyle name="Normal 5 2 2 3 2 2 2 2 2" xfId="37633"/>
    <cellStyle name="Normal 5 2 2 3 2 2 2 2 2 2" xfId="37634"/>
    <cellStyle name="Normal 5 2 2 3 2 2 2 2 2 2 2" xfId="37635"/>
    <cellStyle name="Normal 5 2 2 3 2 2 2 2 2 2 3" xfId="57486"/>
    <cellStyle name="Normal 5 2 2 3 2 2 2 2 2 3" xfId="37636"/>
    <cellStyle name="Normal 5 2 2 3 2 2 2 2 2 4" xfId="37637"/>
    <cellStyle name="Normal 5 2 2 3 2 2 2 2 3" xfId="37638"/>
    <cellStyle name="Normal 5 2 2 3 2 2 2 2 3 2" xfId="37639"/>
    <cellStyle name="Normal 5 2 2 3 2 2 2 2 3 2 2" xfId="37640"/>
    <cellStyle name="Normal 5 2 2 3 2 2 2 2 3 2 3" xfId="57487"/>
    <cellStyle name="Normal 5 2 2 3 2 2 2 2 3 3" xfId="37641"/>
    <cellStyle name="Normal 5 2 2 3 2 2 2 2 3 4" xfId="37642"/>
    <cellStyle name="Normal 5 2 2 3 2 2 2 2 4" xfId="37643"/>
    <cellStyle name="Normal 5 2 2 3 2 2 2 2 4 2" xfId="37644"/>
    <cellStyle name="Normal 5 2 2 3 2 2 2 2 4 3" xfId="57488"/>
    <cellStyle name="Normal 5 2 2 3 2 2 2 2 5" xfId="37645"/>
    <cellStyle name="Normal 5 2 2 3 2 2 2 2 6" xfId="37646"/>
    <cellStyle name="Normal 5 2 2 3 2 2 2 3" xfId="37647"/>
    <cellStyle name="Normal 5 2 2 3 2 2 2 3 2" xfId="37648"/>
    <cellStyle name="Normal 5 2 2 3 2 2 2 3 2 2" xfId="37649"/>
    <cellStyle name="Normal 5 2 2 3 2 2 2 3 2 3" xfId="57489"/>
    <cellStyle name="Normal 5 2 2 3 2 2 2 3 3" xfId="37650"/>
    <cellStyle name="Normal 5 2 2 3 2 2 2 3 4" xfId="37651"/>
    <cellStyle name="Normal 5 2 2 3 2 2 2 4" xfId="37652"/>
    <cellStyle name="Normal 5 2 2 3 2 2 2 4 2" xfId="37653"/>
    <cellStyle name="Normal 5 2 2 3 2 2 2 4 2 2" xfId="37654"/>
    <cellStyle name="Normal 5 2 2 3 2 2 2 4 2 3" xfId="57490"/>
    <cellStyle name="Normal 5 2 2 3 2 2 2 4 3" xfId="37655"/>
    <cellStyle name="Normal 5 2 2 3 2 2 2 4 4" xfId="37656"/>
    <cellStyle name="Normal 5 2 2 3 2 2 2 5" xfId="37657"/>
    <cellStyle name="Normal 5 2 2 3 2 2 2 5 2" xfId="37658"/>
    <cellStyle name="Normal 5 2 2 3 2 2 2 5 3" xfId="57491"/>
    <cellStyle name="Normal 5 2 2 3 2 2 2 6" xfId="37659"/>
    <cellStyle name="Normal 5 2 2 3 2 2 2 7" xfId="37660"/>
    <cellStyle name="Normal 5 2 2 3 2 2 3" xfId="37661"/>
    <cellStyle name="Normal 5 2 2 3 2 2 3 2" xfId="37662"/>
    <cellStyle name="Normal 5 2 2 3 2 2 3 2 2" xfId="37663"/>
    <cellStyle name="Normal 5 2 2 3 2 2 3 2 2 2" xfId="37664"/>
    <cellStyle name="Normal 5 2 2 3 2 2 3 2 2 3" xfId="57492"/>
    <cellStyle name="Normal 5 2 2 3 2 2 3 2 3" xfId="37665"/>
    <cellStyle name="Normal 5 2 2 3 2 2 3 2 4" xfId="37666"/>
    <cellStyle name="Normal 5 2 2 3 2 2 3 3" xfId="37667"/>
    <cellStyle name="Normal 5 2 2 3 2 2 3 3 2" xfId="37668"/>
    <cellStyle name="Normal 5 2 2 3 2 2 3 3 2 2" xfId="37669"/>
    <cellStyle name="Normal 5 2 2 3 2 2 3 3 2 3" xfId="57493"/>
    <cellStyle name="Normal 5 2 2 3 2 2 3 3 3" xfId="37670"/>
    <cellStyle name="Normal 5 2 2 3 2 2 3 3 4" xfId="37671"/>
    <cellStyle name="Normal 5 2 2 3 2 2 3 4" xfId="37672"/>
    <cellStyle name="Normal 5 2 2 3 2 2 3 4 2" xfId="37673"/>
    <cellStyle name="Normal 5 2 2 3 2 2 3 4 3" xfId="57494"/>
    <cellStyle name="Normal 5 2 2 3 2 2 3 5" xfId="37674"/>
    <cellStyle name="Normal 5 2 2 3 2 2 3 6" xfId="37675"/>
    <cellStyle name="Normal 5 2 2 3 2 2 4" xfId="37676"/>
    <cellStyle name="Normal 5 2 2 3 2 2 4 2" xfId="37677"/>
    <cellStyle name="Normal 5 2 2 3 2 2 4 2 2" xfId="37678"/>
    <cellStyle name="Normal 5 2 2 3 2 2 4 2 3" xfId="57495"/>
    <cellStyle name="Normal 5 2 2 3 2 2 4 3" xfId="37679"/>
    <cellStyle name="Normal 5 2 2 3 2 2 4 4" xfId="37680"/>
    <cellStyle name="Normal 5 2 2 3 2 2 5" xfId="37681"/>
    <cellStyle name="Normal 5 2 2 3 2 2 5 2" xfId="37682"/>
    <cellStyle name="Normal 5 2 2 3 2 2 5 2 2" xfId="37683"/>
    <cellStyle name="Normal 5 2 2 3 2 2 5 2 3" xfId="57496"/>
    <cellStyle name="Normal 5 2 2 3 2 2 5 3" xfId="37684"/>
    <cellStyle name="Normal 5 2 2 3 2 2 5 4" xfId="37685"/>
    <cellStyle name="Normal 5 2 2 3 2 2 6" xfId="37686"/>
    <cellStyle name="Normal 5 2 2 3 2 2 6 2" xfId="37687"/>
    <cellStyle name="Normal 5 2 2 3 2 2 6 3" xfId="57497"/>
    <cellStyle name="Normal 5 2 2 3 2 2 7" xfId="37688"/>
    <cellStyle name="Normal 5 2 2 3 2 2 8" xfId="37689"/>
    <cellStyle name="Normal 5 2 2 3 2 3" xfId="37690"/>
    <cellStyle name="Normal 5 2 2 3 2 3 2" xfId="37691"/>
    <cellStyle name="Normal 5 2 2 3 2 3 2 2" xfId="37692"/>
    <cellStyle name="Normal 5 2 2 3 2 3 2 2 2" xfId="37693"/>
    <cellStyle name="Normal 5 2 2 3 2 3 2 2 2 2" xfId="37694"/>
    <cellStyle name="Normal 5 2 2 3 2 3 2 2 2 3" xfId="57498"/>
    <cellStyle name="Normal 5 2 2 3 2 3 2 2 3" xfId="37695"/>
    <cellStyle name="Normal 5 2 2 3 2 3 2 2 4" xfId="37696"/>
    <cellStyle name="Normal 5 2 2 3 2 3 2 3" xfId="37697"/>
    <cellStyle name="Normal 5 2 2 3 2 3 2 3 2" xfId="37698"/>
    <cellStyle name="Normal 5 2 2 3 2 3 2 3 2 2" xfId="37699"/>
    <cellStyle name="Normal 5 2 2 3 2 3 2 3 2 3" xfId="57499"/>
    <cellStyle name="Normal 5 2 2 3 2 3 2 3 3" xfId="37700"/>
    <cellStyle name="Normal 5 2 2 3 2 3 2 3 4" xfId="37701"/>
    <cellStyle name="Normal 5 2 2 3 2 3 2 4" xfId="37702"/>
    <cellStyle name="Normal 5 2 2 3 2 3 2 4 2" xfId="37703"/>
    <cellStyle name="Normal 5 2 2 3 2 3 2 4 3" xfId="57500"/>
    <cellStyle name="Normal 5 2 2 3 2 3 2 5" xfId="37704"/>
    <cellStyle name="Normal 5 2 2 3 2 3 2 6" xfId="37705"/>
    <cellStyle name="Normal 5 2 2 3 2 3 3" xfId="37706"/>
    <cellStyle name="Normal 5 2 2 3 2 3 3 2" xfId="37707"/>
    <cellStyle name="Normal 5 2 2 3 2 3 3 2 2" xfId="37708"/>
    <cellStyle name="Normal 5 2 2 3 2 3 3 2 3" xfId="57501"/>
    <cellStyle name="Normal 5 2 2 3 2 3 3 3" xfId="37709"/>
    <cellStyle name="Normal 5 2 2 3 2 3 3 4" xfId="37710"/>
    <cellStyle name="Normal 5 2 2 3 2 3 4" xfId="37711"/>
    <cellStyle name="Normal 5 2 2 3 2 3 4 2" xfId="37712"/>
    <cellStyle name="Normal 5 2 2 3 2 3 4 2 2" xfId="37713"/>
    <cellStyle name="Normal 5 2 2 3 2 3 4 2 3" xfId="57502"/>
    <cellStyle name="Normal 5 2 2 3 2 3 4 3" xfId="37714"/>
    <cellStyle name="Normal 5 2 2 3 2 3 4 4" xfId="37715"/>
    <cellStyle name="Normal 5 2 2 3 2 3 5" xfId="37716"/>
    <cellStyle name="Normal 5 2 2 3 2 3 5 2" xfId="37717"/>
    <cellStyle name="Normal 5 2 2 3 2 3 5 3" xfId="57503"/>
    <cellStyle name="Normal 5 2 2 3 2 3 6" xfId="37718"/>
    <cellStyle name="Normal 5 2 2 3 2 3 7" xfId="37719"/>
    <cellStyle name="Normal 5 2 2 3 2 4" xfId="37720"/>
    <cellStyle name="Normal 5 2 2 3 2 4 2" xfId="37721"/>
    <cellStyle name="Normal 5 2 2 3 2 4 2 2" xfId="37722"/>
    <cellStyle name="Normal 5 2 2 3 2 4 2 2 2" xfId="37723"/>
    <cellStyle name="Normal 5 2 2 3 2 4 2 2 3" xfId="57504"/>
    <cellStyle name="Normal 5 2 2 3 2 4 2 3" xfId="37724"/>
    <cellStyle name="Normal 5 2 2 3 2 4 2 4" xfId="37725"/>
    <cellStyle name="Normal 5 2 2 3 2 4 3" xfId="37726"/>
    <cellStyle name="Normal 5 2 2 3 2 4 3 2" xfId="37727"/>
    <cellStyle name="Normal 5 2 2 3 2 4 3 2 2" xfId="37728"/>
    <cellStyle name="Normal 5 2 2 3 2 4 3 2 3" xfId="57505"/>
    <cellStyle name="Normal 5 2 2 3 2 4 3 3" xfId="37729"/>
    <cellStyle name="Normal 5 2 2 3 2 4 3 4" xfId="37730"/>
    <cellStyle name="Normal 5 2 2 3 2 4 4" xfId="37731"/>
    <cellStyle name="Normal 5 2 2 3 2 4 4 2" xfId="37732"/>
    <cellStyle name="Normal 5 2 2 3 2 4 4 3" xfId="57506"/>
    <cellStyle name="Normal 5 2 2 3 2 4 5" xfId="37733"/>
    <cellStyle name="Normal 5 2 2 3 2 4 6" xfId="37734"/>
    <cellStyle name="Normal 5 2 2 3 2 5" xfId="37735"/>
    <cellStyle name="Normal 5 2 2 3 2 5 2" xfId="37736"/>
    <cellStyle name="Normal 5 2 2 3 2 5 2 2" xfId="37737"/>
    <cellStyle name="Normal 5 2 2 3 2 5 2 2 2" xfId="37738"/>
    <cellStyle name="Normal 5 2 2 3 2 5 2 2 3" xfId="57507"/>
    <cellStyle name="Normal 5 2 2 3 2 5 2 3" xfId="37739"/>
    <cellStyle name="Normal 5 2 2 3 2 5 2 4" xfId="37740"/>
    <cellStyle name="Normal 5 2 2 3 2 5 3" xfId="37741"/>
    <cellStyle name="Normal 5 2 2 3 2 5 3 2" xfId="37742"/>
    <cellStyle name="Normal 5 2 2 3 2 5 3 3" xfId="57508"/>
    <cellStyle name="Normal 5 2 2 3 2 5 4" xfId="37743"/>
    <cellStyle name="Normal 5 2 2 3 2 5 5" xfId="37744"/>
    <cellStyle name="Normal 5 2 2 3 2 6" xfId="37745"/>
    <cellStyle name="Normal 5 2 2 3 2 6 2" xfId="37746"/>
    <cellStyle name="Normal 5 2 2 3 2 6 2 2" xfId="37747"/>
    <cellStyle name="Normal 5 2 2 3 2 6 2 3" xfId="57509"/>
    <cellStyle name="Normal 5 2 2 3 2 6 3" xfId="37748"/>
    <cellStyle name="Normal 5 2 2 3 2 6 4" xfId="37749"/>
    <cellStyle name="Normal 5 2 2 3 2 7" xfId="37750"/>
    <cellStyle name="Normal 5 2 2 3 2 7 2" xfId="37751"/>
    <cellStyle name="Normal 5 2 2 3 2 7 2 2" xfId="37752"/>
    <cellStyle name="Normal 5 2 2 3 2 7 2 3" xfId="57510"/>
    <cellStyle name="Normal 5 2 2 3 2 7 3" xfId="37753"/>
    <cellStyle name="Normal 5 2 2 3 2 7 4" xfId="37754"/>
    <cellStyle name="Normal 5 2 2 3 2 8" xfId="37755"/>
    <cellStyle name="Normal 5 2 2 3 2 8 2" xfId="37756"/>
    <cellStyle name="Normal 5 2 2 3 2 8 3" xfId="57511"/>
    <cellStyle name="Normal 5 2 2 3 2 9" xfId="37757"/>
    <cellStyle name="Normal 5 2 2 3 3" xfId="37758"/>
    <cellStyle name="Normal 5 2 2 3 3 2" xfId="37759"/>
    <cellStyle name="Normal 5 2 2 3 3 2 2" xfId="37760"/>
    <cellStyle name="Normal 5 2 2 3 3 2 2 2" xfId="37761"/>
    <cellStyle name="Normal 5 2 2 3 3 2 2 2 2" xfId="37762"/>
    <cellStyle name="Normal 5 2 2 3 3 2 2 2 2 2" xfId="37763"/>
    <cellStyle name="Normal 5 2 2 3 3 2 2 2 2 3" xfId="57512"/>
    <cellStyle name="Normal 5 2 2 3 3 2 2 2 3" xfId="37764"/>
    <cellStyle name="Normal 5 2 2 3 3 2 2 2 4" xfId="37765"/>
    <cellStyle name="Normal 5 2 2 3 3 2 2 3" xfId="37766"/>
    <cellStyle name="Normal 5 2 2 3 3 2 2 3 2" xfId="37767"/>
    <cellStyle name="Normal 5 2 2 3 3 2 2 3 2 2" xfId="37768"/>
    <cellStyle name="Normal 5 2 2 3 3 2 2 3 2 3" xfId="57513"/>
    <cellStyle name="Normal 5 2 2 3 3 2 2 3 3" xfId="37769"/>
    <cellStyle name="Normal 5 2 2 3 3 2 2 3 4" xfId="37770"/>
    <cellStyle name="Normal 5 2 2 3 3 2 2 4" xfId="37771"/>
    <cellStyle name="Normal 5 2 2 3 3 2 2 4 2" xfId="37772"/>
    <cellStyle name="Normal 5 2 2 3 3 2 2 4 3" xfId="57514"/>
    <cellStyle name="Normal 5 2 2 3 3 2 2 5" xfId="37773"/>
    <cellStyle name="Normal 5 2 2 3 3 2 2 6" xfId="37774"/>
    <cellStyle name="Normal 5 2 2 3 3 2 3" xfId="37775"/>
    <cellStyle name="Normal 5 2 2 3 3 2 3 2" xfId="37776"/>
    <cellStyle name="Normal 5 2 2 3 3 2 3 2 2" xfId="37777"/>
    <cellStyle name="Normal 5 2 2 3 3 2 3 2 3" xfId="57515"/>
    <cellStyle name="Normal 5 2 2 3 3 2 3 3" xfId="37778"/>
    <cellStyle name="Normal 5 2 2 3 3 2 3 4" xfId="37779"/>
    <cellStyle name="Normal 5 2 2 3 3 2 4" xfId="37780"/>
    <cellStyle name="Normal 5 2 2 3 3 2 4 2" xfId="37781"/>
    <cellStyle name="Normal 5 2 2 3 3 2 4 2 2" xfId="37782"/>
    <cellStyle name="Normal 5 2 2 3 3 2 4 2 3" xfId="57516"/>
    <cellStyle name="Normal 5 2 2 3 3 2 4 3" xfId="37783"/>
    <cellStyle name="Normal 5 2 2 3 3 2 4 4" xfId="37784"/>
    <cellStyle name="Normal 5 2 2 3 3 2 5" xfId="37785"/>
    <cellStyle name="Normal 5 2 2 3 3 2 5 2" xfId="37786"/>
    <cellStyle name="Normal 5 2 2 3 3 2 5 3" xfId="57517"/>
    <cellStyle name="Normal 5 2 2 3 3 2 6" xfId="37787"/>
    <cellStyle name="Normal 5 2 2 3 3 2 7" xfId="37788"/>
    <cellStyle name="Normal 5 2 2 3 3 3" xfId="37789"/>
    <cellStyle name="Normal 5 2 2 3 3 3 2" xfId="37790"/>
    <cellStyle name="Normal 5 2 2 3 3 3 2 2" xfId="37791"/>
    <cellStyle name="Normal 5 2 2 3 3 3 2 2 2" xfId="37792"/>
    <cellStyle name="Normal 5 2 2 3 3 3 2 2 3" xfId="57518"/>
    <cellStyle name="Normal 5 2 2 3 3 3 2 3" xfId="37793"/>
    <cellStyle name="Normal 5 2 2 3 3 3 2 4" xfId="37794"/>
    <cellStyle name="Normal 5 2 2 3 3 3 3" xfId="37795"/>
    <cellStyle name="Normal 5 2 2 3 3 3 3 2" xfId="37796"/>
    <cellStyle name="Normal 5 2 2 3 3 3 3 2 2" xfId="37797"/>
    <cellStyle name="Normal 5 2 2 3 3 3 3 2 3" xfId="57519"/>
    <cellStyle name="Normal 5 2 2 3 3 3 3 3" xfId="37798"/>
    <cellStyle name="Normal 5 2 2 3 3 3 3 4" xfId="37799"/>
    <cellStyle name="Normal 5 2 2 3 3 3 4" xfId="37800"/>
    <cellStyle name="Normal 5 2 2 3 3 3 4 2" xfId="37801"/>
    <cellStyle name="Normal 5 2 2 3 3 3 4 3" xfId="57520"/>
    <cellStyle name="Normal 5 2 2 3 3 3 5" xfId="37802"/>
    <cellStyle name="Normal 5 2 2 3 3 3 6" xfId="37803"/>
    <cellStyle name="Normal 5 2 2 3 3 4" xfId="37804"/>
    <cellStyle name="Normal 5 2 2 3 3 4 2" xfId="37805"/>
    <cellStyle name="Normal 5 2 2 3 3 4 2 2" xfId="37806"/>
    <cellStyle name="Normal 5 2 2 3 3 4 2 3" xfId="57521"/>
    <cellStyle name="Normal 5 2 2 3 3 4 3" xfId="37807"/>
    <cellStyle name="Normal 5 2 2 3 3 4 4" xfId="37808"/>
    <cellStyle name="Normal 5 2 2 3 3 5" xfId="37809"/>
    <cellStyle name="Normal 5 2 2 3 3 5 2" xfId="37810"/>
    <cellStyle name="Normal 5 2 2 3 3 5 2 2" xfId="37811"/>
    <cellStyle name="Normal 5 2 2 3 3 5 2 3" xfId="57522"/>
    <cellStyle name="Normal 5 2 2 3 3 5 3" xfId="37812"/>
    <cellStyle name="Normal 5 2 2 3 3 5 4" xfId="37813"/>
    <cellStyle name="Normal 5 2 2 3 3 6" xfId="37814"/>
    <cellStyle name="Normal 5 2 2 3 3 6 2" xfId="37815"/>
    <cellStyle name="Normal 5 2 2 3 3 6 3" xfId="57523"/>
    <cellStyle name="Normal 5 2 2 3 3 7" xfId="37816"/>
    <cellStyle name="Normal 5 2 2 3 3 8" xfId="37817"/>
    <cellStyle name="Normal 5 2 2 3 4" xfId="37818"/>
    <cellStyle name="Normal 5 2 2 3 4 2" xfId="37819"/>
    <cellStyle name="Normal 5 2 2 3 4 2 2" xfId="37820"/>
    <cellStyle name="Normal 5 2 2 3 4 2 2 2" xfId="37821"/>
    <cellStyle name="Normal 5 2 2 3 4 2 2 2 2" xfId="37822"/>
    <cellStyle name="Normal 5 2 2 3 4 2 2 2 3" xfId="57524"/>
    <cellStyle name="Normal 5 2 2 3 4 2 2 3" xfId="37823"/>
    <cellStyle name="Normal 5 2 2 3 4 2 2 4" xfId="37824"/>
    <cellStyle name="Normal 5 2 2 3 4 2 3" xfId="37825"/>
    <cellStyle name="Normal 5 2 2 3 4 2 3 2" xfId="37826"/>
    <cellStyle name="Normal 5 2 2 3 4 2 3 2 2" xfId="37827"/>
    <cellStyle name="Normal 5 2 2 3 4 2 3 2 3" xfId="57525"/>
    <cellStyle name="Normal 5 2 2 3 4 2 3 3" xfId="37828"/>
    <cellStyle name="Normal 5 2 2 3 4 2 3 4" xfId="37829"/>
    <cellStyle name="Normal 5 2 2 3 4 2 4" xfId="37830"/>
    <cellStyle name="Normal 5 2 2 3 4 2 4 2" xfId="37831"/>
    <cellStyle name="Normal 5 2 2 3 4 2 4 3" xfId="57526"/>
    <cellStyle name="Normal 5 2 2 3 4 2 5" xfId="37832"/>
    <cellStyle name="Normal 5 2 2 3 4 2 6" xfId="37833"/>
    <cellStyle name="Normal 5 2 2 3 4 3" xfId="37834"/>
    <cellStyle name="Normal 5 2 2 3 4 3 2" xfId="37835"/>
    <cellStyle name="Normal 5 2 2 3 4 3 2 2" xfId="37836"/>
    <cellStyle name="Normal 5 2 2 3 4 3 2 3" xfId="57527"/>
    <cellStyle name="Normal 5 2 2 3 4 3 3" xfId="37837"/>
    <cellStyle name="Normal 5 2 2 3 4 3 4" xfId="37838"/>
    <cellStyle name="Normal 5 2 2 3 4 4" xfId="37839"/>
    <cellStyle name="Normal 5 2 2 3 4 4 2" xfId="37840"/>
    <cellStyle name="Normal 5 2 2 3 4 4 2 2" xfId="37841"/>
    <cellStyle name="Normal 5 2 2 3 4 4 2 3" xfId="57528"/>
    <cellStyle name="Normal 5 2 2 3 4 4 3" xfId="37842"/>
    <cellStyle name="Normal 5 2 2 3 4 4 4" xfId="37843"/>
    <cellStyle name="Normal 5 2 2 3 4 5" xfId="37844"/>
    <cellStyle name="Normal 5 2 2 3 4 5 2" xfId="37845"/>
    <cellStyle name="Normal 5 2 2 3 4 5 3" xfId="57529"/>
    <cellStyle name="Normal 5 2 2 3 4 6" xfId="37846"/>
    <cellStyle name="Normal 5 2 2 3 4 7" xfId="37847"/>
    <cellStyle name="Normal 5 2 2 3 5" xfId="37848"/>
    <cellStyle name="Normal 5 2 2 3 5 2" xfId="37849"/>
    <cellStyle name="Normal 5 2 2 3 5 2 2" xfId="37850"/>
    <cellStyle name="Normal 5 2 2 3 5 2 2 2" xfId="37851"/>
    <cellStyle name="Normal 5 2 2 3 5 2 2 3" xfId="57530"/>
    <cellStyle name="Normal 5 2 2 3 5 2 3" xfId="37852"/>
    <cellStyle name="Normal 5 2 2 3 5 2 4" xfId="37853"/>
    <cellStyle name="Normal 5 2 2 3 5 3" xfId="37854"/>
    <cellStyle name="Normal 5 2 2 3 5 3 2" xfId="37855"/>
    <cellStyle name="Normal 5 2 2 3 5 3 2 2" xfId="37856"/>
    <cellStyle name="Normal 5 2 2 3 5 3 2 3" xfId="57531"/>
    <cellStyle name="Normal 5 2 2 3 5 3 3" xfId="37857"/>
    <cellStyle name="Normal 5 2 2 3 5 3 4" xfId="37858"/>
    <cellStyle name="Normal 5 2 2 3 5 4" xfId="37859"/>
    <cellStyle name="Normal 5 2 2 3 5 4 2" xfId="37860"/>
    <cellStyle name="Normal 5 2 2 3 5 4 3" xfId="57532"/>
    <cellStyle name="Normal 5 2 2 3 5 5" xfId="37861"/>
    <cellStyle name="Normal 5 2 2 3 5 6" xfId="37862"/>
    <cellStyle name="Normal 5 2 2 3 6" xfId="37863"/>
    <cellStyle name="Normal 5 2 2 3 6 2" xfId="37864"/>
    <cellStyle name="Normal 5 2 2 3 6 2 2" xfId="37865"/>
    <cellStyle name="Normal 5 2 2 3 6 2 2 2" xfId="37866"/>
    <cellStyle name="Normal 5 2 2 3 6 2 2 3" xfId="57533"/>
    <cellStyle name="Normal 5 2 2 3 6 2 3" xfId="37867"/>
    <cellStyle name="Normal 5 2 2 3 6 2 4" xfId="37868"/>
    <cellStyle name="Normal 5 2 2 3 6 3" xfId="37869"/>
    <cellStyle name="Normal 5 2 2 3 6 3 2" xfId="37870"/>
    <cellStyle name="Normal 5 2 2 3 6 3 3" xfId="57534"/>
    <cellStyle name="Normal 5 2 2 3 6 4" xfId="37871"/>
    <cellStyle name="Normal 5 2 2 3 6 5" xfId="37872"/>
    <cellStyle name="Normal 5 2 2 3 7" xfId="37873"/>
    <cellStyle name="Normal 5 2 2 3 7 2" xfId="37874"/>
    <cellStyle name="Normal 5 2 2 3 7 2 2" xfId="37875"/>
    <cellStyle name="Normal 5 2 2 3 7 2 3" xfId="57535"/>
    <cellStyle name="Normal 5 2 2 3 7 3" xfId="37876"/>
    <cellStyle name="Normal 5 2 2 3 7 4" xfId="37877"/>
    <cellStyle name="Normal 5 2 2 3 8" xfId="37878"/>
    <cellStyle name="Normal 5 2 2 3 8 2" xfId="37879"/>
    <cellStyle name="Normal 5 2 2 3 8 2 2" xfId="37880"/>
    <cellStyle name="Normal 5 2 2 3 8 2 3" xfId="57536"/>
    <cellStyle name="Normal 5 2 2 3 8 3" xfId="37881"/>
    <cellStyle name="Normal 5 2 2 3 8 4" xfId="37882"/>
    <cellStyle name="Normal 5 2 2 3 9" xfId="37883"/>
    <cellStyle name="Normal 5 2 2 3 9 2" xfId="37884"/>
    <cellStyle name="Normal 5 2 2 3 9 3" xfId="57537"/>
    <cellStyle name="Normal 5 2 2 4" xfId="37885"/>
    <cellStyle name="Normal 5 2 2 4 10" xfId="37886"/>
    <cellStyle name="Normal 5 2 2 4 2" xfId="37887"/>
    <cellStyle name="Normal 5 2 2 4 2 2" xfId="37888"/>
    <cellStyle name="Normal 5 2 2 4 2 2 2" xfId="37889"/>
    <cellStyle name="Normal 5 2 2 4 2 2 2 2" xfId="37890"/>
    <cellStyle name="Normal 5 2 2 4 2 2 2 2 2" xfId="37891"/>
    <cellStyle name="Normal 5 2 2 4 2 2 2 2 2 2" xfId="37892"/>
    <cellStyle name="Normal 5 2 2 4 2 2 2 2 2 3" xfId="57538"/>
    <cellStyle name="Normal 5 2 2 4 2 2 2 2 3" xfId="37893"/>
    <cellStyle name="Normal 5 2 2 4 2 2 2 2 4" xfId="37894"/>
    <cellStyle name="Normal 5 2 2 4 2 2 2 3" xfId="37895"/>
    <cellStyle name="Normal 5 2 2 4 2 2 2 3 2" xfId="37896"/>
    <cellStyle name="Normal 5 2 2 4 2 2 2 3 2 2" xfId="37897"/>
    <cellStyle name="Normal 5 2 2 4 2 2 2 3 2 3" xfId="57539"/>
    <cellStyle name="Normal 5 2 2 4 2 2 2 3 3" xfId="37898"/>
    <cellStyle name="Normal 5 2 2 4 2 2 2 3 4" xfId="37899"/>
    <cellStyle name="Normal 5 2 2 4 2 2 2 4" xfId="37900"/>
    <cellStyle name="Normal 5 2 2 4 2 2 2 4 2" xfId="37901"/>
    <cellStyle name="Normal 5 2 2 4 2 2 2 4 3" xfId="57540"/>
    <cellStyle name="Normal 5 2 2 4 2 2 2 5" xfId="37902"/>
    <cellStyle name="Normal 5 2 2 4 2 2 2 6" xfId="37903"/>
    <cellStyle name="Normal 5 2 2 4 2 2 3" xfId="37904"/>
    <cellStyle name="Normal 5 2 2 4 2 2 3 2" xfId="37905"/>
    <cellStyle name="Normal 5 2 2 4 2 2 3 2 2" xfId="37906"/>
    <cellStyle name="Normal 5 2 2 4 2 2 3 2 3" xfId="57541"/>
    <cellStyle name="Normal 5 2 2 4 2 2 3 3" xfId="37907"/>
    <cellStyle name="Normal 5 2 2 4 2 2 3 4" xfId="37908"/>
    <cellStyle name="Normal 5 2 2 4 2 2 4" xfId="37909"/>
    <cellStyle name="Normal 5 2 2 4 2 2 4 2" xfId="37910"/>
    <cellStyle name="Normal 5 2 2 4 2 2 4 2 2" xfId="37911"/>
    <cellStyle name="Normal 5 2 2 4 2 2 4 2 3" xfId="57542"/>
    <cellStyle name="Normal 5 2 2 4 2 2 4 3" xfId="37912"/>
    <cellStyle name="Normal 5 2 2 4 2 2 4 4" xfId="37913"/>
    <cellStyle name="Normal 5 2 2 4 2 2 5" xfId="37914"/>
    <cellStyle name="Normal 5 2 2 4 2 2 5 2" xfId="37915"/>
    <cellStyle name="Normal 5 2 2 4 2 2 5 3" xfId="57543"/>
    <cellStyle name="Normal 5 2 2 4 2 2 6" xfId="37916"/>
    <cellStyle name="Normal 5 2 2 4 2 2 7" xfId="37917"/>
    <cellStyle name="Normal 5 2 2 4 2 3" xfId="37918"/>
    <cellStyle name="Normal 5 2 2 4 2 3 2" xfId="37919"/>
    <cellStyle name="Normal 5 2 2 4 2 3 2 2" xfId="37920"/>
    <cellStyle name="Normal 5 2 2 4 2 3 2 2 2" xfId="37921"/>
    <cellStyle name="Normal 5 2 2 4 2 3 2 2 3" xfId="57544"/>
    <cellStyle name="Normal 5 2 2 4 2 3 2 3" xfId="37922"/>
    <cellStyle name="Normal 5 2 2 4 2 3 2 4" xfId="37923"/>
    <cellStyle name="Normal 5 2 2 4 2 3 3" xfId="37924"/>
    <cellStyle name="Normal 5 2 2 4 2 3 3 2" xfId="37925"/>
    <cellStyle name="Normal 5 2 2 4 2 3 3 2 2" xfId="37926"/>
    <cellStyle name="Normal 5 2 2 4 2 3 3 2 3" xfId="57545"/>
    <cellStyle name="Normal 5 2 2 4 2 3 3 3" xfId="37927"/>
    <cellStyle name="Normal 5 2 2 4 2 3 3 4" xfId="37928"/>
    <cellStyle name="Normal 5 2 2 4 2 3 4" xfId="37929"/>
    <cellStyle name="Normal 5 2 2 4 2 3 4 2" xfId="37930"/>
    <cellStyle name="Normal 5 2 2 4 2 3 4 3" xfId="57546"/>
    <cellStyle name="Normal 5 2 2 4 2 3 5" xfId="37931"/>
    <cellStyle name="Normal 5 2 2 4 2 3 6" xfId="37932"/>
    <cellStyle name="Normal 5 2 2 4 2 4" xfId="37933"/>
    <cellStyle name="Normal 5 2 2 4 2 4 2" xfId="37934"/>
    <cellStyle name="Normal 5 2 2 4 2 4 2 2" xfId="37935"/>
    <cellStyle name="Normal 5 2 2 4 2 4 2 3" xfId="57547"/>
    <cellStyle name="Normal 5 2 2 4 2 4 3" xfId="37936"/>
    <cellStyle name="Normal 5 2 2 4 2 4 4" xfId="37937"/>
    <cellStyle name="Normal 5 2 2 4 2 5" xfId="37938"/>
    <cellStyle name="Normal 5 2 2 4 2 5 2" xfId="37939"/>
    <cellStyle name="Normal 5 2 2 4 2 5 2 2" xfId="37940"/>
    <cellStyle name="Normal 5 2 2 4 2 5 2 3" xfId="57548"/>
    <cellStyle name="Normal 5 2 2 4 2 5 3" xfId="37941"/>
    <cellStyle name="Normal 5 2 2 4 2 5 4" xfId="37942"/>
    <cellStyle name="Normal 5 2 2 4 2 6" xfId="37943"/>
    <cellStyle name="Normal 5 2 2 4 2 6 2" xfId="37944"/>
    <cellStyle name="Normal 5 2 2 4 2 6 3" xfId="57549"/>
    <cellStyle name="Normal 5 2 2 4 2 7" xfId="37945"/>
    <cellStyle name="Normal 5 2 2 4 2 8" xfId="37946"/>
    <cellStyle name="Normal 5 2 2 4 3" xfId="37947"/>
    <cellStyle name="Normal 5 2 2 4 3 2" xfId="37948"/>
    <cellStyle name="Normal 5 2 2 4 3 2 2" xfId="37949"/>
    <cellStyle name="Normal 5 2 2 4 3 2 2 2" xfId="37950"/>
    <cellStyle name="Normal 5 2 2 4 3 2 2 2 2" xfId="37951"/>
    <cellStyle name="Normal 5 2 2 4 3 2 2 2 3" xfId="57550"/>
    <cellStyle name="Normal 5 2 2 4 3 2 2 3" xfId="37952"/>
    <cellStyle name="Normal 5 2 2 4 3 2 2 4" xfId="37953"/>
    <cellStyle name="Normal 5 2 2 4 3 2 3" xfId="37954"/>
    <cellStyle name="Normal 5 2 2 4 3 2 3 2" xfId="37955"/>
    <cellStyle name="Normal 5 2 2 4 3 2 3 2 2" xfId="37956"/>
    <cellStyle name="Normal 5 2 2 4 3 2 3 2 3" xfId="57551"/>
    <cellStyle name="Normal 5 2 2 4 3 2 3 3" xfId="37957"/>
    <cellStyle name="Normal 5 2 2 4 3 2 3 4" xfId="37958"/>
    <cellStyle name="Normal 5 2 2 4 3 2 4" xfId="37959"/>
    <cellStyle name="Normal 5 2 2 4 3 2 4 2" xfId="37960"/>
    <cellStyle name="Normal 5 2 2 4 3 2 4 3" xfId="57552"/>
    <cellStyle name="Normal 5 2 2 4 3 2 5" xfId="37961"/>
    <cellStyle name="Normal 5 2 2 4 3 2 6" xfId="37962"/>
    <cellStyle name="Normal 5 2 2 4 3 3" xfId="37963"/>
    <cellStyle name="Normal 5 2 2 4 3 3 2" xfId="37964"/>
    <cellStyle name="Normal 5 2 2 4 3 3 2 2" xfId="37965"/>
    <cellStyle name="Normal 5 2 2 4 3 3 2 3" xfId="57553"/>
    <cellStyle name="Normal 5 2 2 4 3 3 3" xfId="37966"/>
    <cellStyle name="Normal 5 2 2 4 3 3 4" xfId="37967"/>
    <cellStyle name="Normal 5 2 2 4 3 4" xfId="37968"/>
    <cellStyle name="Normal 5 2 2 4 3 4 2" xfId="37969"/>
    <cellStyle name="Normal 5 2 2 4 3 4 2 2" xfId="37970"/>
    <cellStyle name="Normal 5 2 2 4 3 4 2 3" xfId="57554"/>
    <cellStyle name="Normal 5 2 2 4 3 4 3" xfId="37971"/>
    <cellStyle name="Normal 5 2 2 4 3 4 4" xfId="37972"/>
    <cellStyle name="Normal 5 2 2 4 3 5" xfId="37973"/>
    <cellStyle name="Normal 5 2 2 4 3 5 2" xfId="37974"/>
    <cellStyle name="Normal 5 2 2 4 3 5 3" xfId="57555"/>
    <cellStyle name="Normal 5 2 2 4 3 6" xfId="37975"/>
    <cellStyle name="Normal 5 2 2 4 3 7" xfId="37976"/>
    <cellStyle name="Normal 5 2 2 4 4" xfId="37977"/>
    <cellStyle name="Normal 5 2 2 4 4 2" xfId="37978"/>
    <cellStyle name="Normal 5 2 2 4 4 2 2" xfId="37979"/>
    <cellStyle name="Normal 5 2 2 4 4 2 2 2" xfId="37980"/>
    <cellStyle name="Normal 5 2 2 4 4 2 2 3" xfId="57556"/>
    <cellStyle name="Normal 5 2 2 4 4 2 3" xfId="37981"/>
    <cellStyle name="Normal 5 2 2 4 4 2 4" xfId="37982"/>
    <cellStyle name="Normal 5 2 2 4 4 3" xfId="37983"/>
    <cellStyle name="Normal 5 2 2 4 4 3 2" xfId="37984"/>
    <cellStyle name="Normal 5 2 2 4 4 3 2 2" xfId="37985"/>
    <cellStyle name="Normal 5 2 2 4 4 3 2 3" xfId="57557"/>
    <cellStyle name="Normal 5 2 2 4 4 3 3" xfId="37986"/>
    <cellStyle name="Normal 5 2 2 4 4 3 4" xfId="37987"/>
    <cellStyle name="Normal 5 2 2 4 4 4" xfId="37988"/>
    <cellStyle name="Normal 5 2 2 4 4 4 2" xfId="37989"/>
    <cellStyle name="Normal 5 2 2 4 4 4 3" xfId="57558"/>
    <cellStyle name="Normal 5 2 2 4 4 5" xfId="37990"/>
    <cellStyle name="Normal 5 2 2 4 4 6" xfId="37991"/>
    <cellStyle name="Normal 5 2 2 4 5" xfId="37992"/>
    <cellStyle name="Normal 5 2 2 4 5 2" xfId="37993"/>
    <cellStyle name="Normal 5 2 2 4 5 2 2" xfId="37994"/>
    <cellStyle name="Normal 5 2 2 4 5 2 2 2" xfId="37995"/>
    <cellStyle name="Normal 5 2 2 4 5 2 2 3" xfId="57559"/>
    <cellStyle name="Normal 5 2 2 4 5 2 3" xfId="37996"/>
    <cellStyle name="Normal 5 2 2 4 5 2 4" xfId="37997"/>
    <cellStyle name="Normal 5 2 2 4 5 3" xfId="37998"/>
    <cellStyle name="Normal 5 2 2 4 5 3 2" xfId="37999"/>
    <cellStyle name="Normal 5 2 2 4 5 3 3" xfId="57560"/>
    <cellStyle name="Normal 5 2 2 4 5 4" xfId="38000"/>
    <cellStyle name="Normal 5 2 2 4 5 5" xfId="38001"/>
    <cellStyle name="Normal 5 2 2 4 6" xfId="38002"/>
    <cellStyle name="Normal 5 2 2 4 6 2" xfId="38003"/>
    <cellStyle name="Normal 5 2 2 4 6 2 2" xfId="38004"/>
    <cellStyle name="Normal 5 2 2 4 6 2 3" xfId="57561"/>
    <cellStyle name="Normal 5 2 2 4 6 3" xfId="38005"/>
    <cellStyle name="Normal 5 2 2 4 6 4" xfId="38006"/>
    <cellStyle name="Normal 5 2 2 4 7" xfId="38007"/>
    <cellStyle name="Normal 5 2 2 4 7 2" xfId="38008"/>
    <cellStyle name="Normal 5 2 2 4 7 2 2" xfId="38009"/>
    <cellStyle name="Normal 5 2 2 4 7 2 3" xfId="57562"/>
    <cellStyle name="Normal 5 2 2 4 7 3" xfId="38010"/>
    <cellStyle name="Normal 5 2 2 4 7 4" xfId="38011"/>
    <cellStyle name="Normal 5 2 2 4 8" xfId="38012"/>
    <cellStyle name="Normal 5 2 2 4 8 2" xfId="38013"/>
    <cellStyle name="Normal 5 2 2 4 8 3" xfId="57563"/>
    <cellStyle name="Normal 5 2 2 4 9" xfId="38014"/>
    <cellStyle name="Normal 5 2 2 5" xfId="38015"/>
    <cellStyle name="Normal 5 2 2 5 10" xfId="38016"/>
    <cellStyle name="Normal 5 2 2 5 2" xfId="38017"/>
    <cellStyle name="Normal 5 2 2 5 2 2" xfId="38018"/>
    <cellStyle name="Normal 5 2 2 5 2 2 2" xfId="38019"/>
    <cellStyle name="Normal 5 2 2 5 2 2 2 2" xfId="38020"/>
    <cellStyle name="Normal 5 2 2 5 2 2 2 2 2" xfId="38021"/>
    <cellStyle name="Normal 5 2 2 5 2 2 2 2 2 2" xfId="38022"/>
    <cellStyle name="Normal 5 2 2 5 2 2 2 2 2 3" xfId="57564"/>
    <cellStyle name="Normal 5 2 2 5 2 2 2 2 3" xfId="38023"/>
    <cellStyle name="Normal 5 2 2 5 2 2 2 2 4" xfId="38024"/>
    <cellStyle name="Normal 5 2 2 5 2 2 2 3" xfId="38025"/>
    <cellStyle name="Normal 5 2 2 5 2 2 2 3 2" xfId="38026"/>
    <cellStyle name="Normal 5 2 2 5 2 2 2 3 2 2" xfId="38027"/>
    <cellStyle name="Normal 5 2 2 5 2 2 2 3 2 3" xfId="57565"/>
    <cellStyle name="Normal 5 2 2 5 2 2 2 3 3" xfId="38028"/>
    <cellStyle name="Normal 5 2 2 5 2 2 2 3 4" xfId="38029"/>
    <cellStyle name="Normal 5 2 2 5 2 2 2 4" xfId="38030"/>
    <cellStyle name="Normal 5 2 2 5 2 2 2 4 2" xfId="38031"/>
    <cellStyle name="Normal 5 2 2 5 2 2 2 4 3" xfId="57566"/>
    <cellStyle name="Normal 5 2 2 5 2 2 2 5" xfId="38032"/>
    <cellStyle name="Normal 5 2 2 5 2 2 2 6" xfId="38033"/>
    <cellStyle name="Normal 5 2 2 5 2 2 3" xfId="38034"/>
    <cellStyle name="Normal 5 2 2 5 2 2 3 2" xfId="38035"/>
    <cellStyle name="Normal 5 2 2 5 2 2 3 2 2" xfId="38036"/>
    <cellStyle name="Normal 5 2 2 5 2 2 3 2 3" xfId="57567"/>
    <cellStyle name="Normal 5 2 2 5 2 2 3 3" xfId="38037"/>
    <cellStyle name="Normal 5 2 2 5 2 2 3 4" xfId="38038"/>
    <cellStyle name="Normal 5 2 2 5 2 2 4" xfId="38039"/>
    <cellStyle name="Normal 5 2 2 5 2 2 4 2" xfId="38040"/>
    <cellStyle name="Normal 5 2 2 5 2 2 4 2 2" xfId="38041"/>
    <cellStyle name="Normal 5 2 2 5 2 2 4 2 3" xfId="57568"/>
    <cellStyle name="Normal 5 2 2 5 2 2 4 3" xfId="38042"/>
    <cellStyle name="Normal 5 2 2 5 2 2 4 4" xfId="38043"/>
    <cellStyle name="Normal 5 2 2 5 2 2 5" xfId="38044"/>
    <cellStyle name="Normal 5 2 2 5 2 2 5 2" xfId="38045"/>
    <cellStyle name="Normal 5 2 2 5 2 2 5 3" xfId="57569"/>
    <cellStyle name="Normal 5 2 2 5 2 2 6" xfId="38046"/>
    <cellStyle name="Normal 5 2 2 5 2 2 7" xfId="38047"/>
    <cellStyle name="Normal 5 2 2 5 2 3" xfId="38048"/>
    <cellStyle name="Normal 5 2 2 5 2 3 2" xfId="38049"/>
    <cellStyle name="Normal 5 2 2 5 2 3 2 2" xfId="38050"/>
    <cellStyle name="Normal 5 2 2 5 2 3 2 2 2" xfId="38051"/>
    <cellStyle name="Normal 5 2 2 5 2 3 2 2 3" xfId="57570"/>
    <cellStyle name="Normal 5 2 2 5 2 3 2 3" xfId="38052"/>
    <cellStyle name="Normal 5 2 2 5 2 3 2 4" xfId="38053"/>
    <cellStyle name="Normal 5 2 2 5 2 3 3" xfId="38054"/>
    <cellStyle name="Normal 5 2 2 5 2 3 3 2" xfId="38055"/>
    <cellStyle name="Normal 5 2 2 5 2 3 3 2 2" xfId="38056"/>
    <cellStyle name="Normal 5 2 2 5 2 3 3 2 3" xfId="57571"/>
    <cellStyle name="Normal 5 2 2 5 2 3 3 3" xfId="38057"/>
    <cellStyle name="Normal 5 2 2 5 2 3 3 4" xfId="38058"/>
    <cellStyle name="Normal 5 2 2 5 2 3 4" xfId="38059"/>
    <cellStyle name="Normal 5 2 2 5 2 3 4 2" xfId="38060"/>
    <cellStyle name="Normal 5 2 2 5 2 3 4 3" xfId="57572"/>
    <cellStyle name="Normal 5 2 2 5 2 3 5" xfId="38061"/>
    <cellStyle name="Normal 5 2 2 5 2 3 6" xfId="38062"/>
    <cellStyle name="Normal 5 2 2 5 2 4" xfId="38063"/>
    <cellStyle name="Normal 5 2 2 5 2 4 2" xfId="38064"/>
    <cellStyle name="Normal 5 2 2 5 2 4 2 2" xfId="38065"/>
    <cellStyle name="Normal 5 2 2 5 2 4 2 3" xfId="57573"/>
    <cellStyle name="Normal 5 2 2 5 2 4 3" xfId="38066"/>
    <cellStyle name="Normal 5 2 2 5 2 4 4" xfId="38067"/>
    <cellStyle name="Normal 5 2 2 5 2 5" xfId="38068"/>
    <cellStyle name="Normal 5 2 2 5 2 5 2" xfId="38069"/>
    <cellStyle name="Normal 5 2 2 5 2 5 2 2" xfId="38070"/>
    <cellStyle name="Normal 5 2 2 5 2 5 2 3" xfId="57574"/>
    <cellStyle name="Normal 5 2 2 5 2 5 3" xfId="38071"/>
    <cellStyle name="Normal 5 2 2 5 2 5 4" xfId="38072"/>
    <cellStyle name="Normal 5 2 2 5 2 6" xfId="38073"/>
    <cellStyle name="Normal 5 2 2 5 2 6 2" xfId="38074"/>
    <cellStyle name="Normal 5 2 2 5 2 6 3" xfId="57575"/>
    <cellStyle name="Normal 5 2 2 5 2 7" xfId="38075"/>
    <cellStyle name="Normal 5 2 2 5 2 8" xfId="38076"/>
    <cellStyle name="Normal 5 2 2 5 3" xfId="38077"/>
    <cellStyle name="Normal 5 2 2 5 3 2" xfId="38078"/>
    <cellStyle name="Normal 5 2 2 5 3 2 2" xfId="38079"/>
    <cellStyle name="Normal 5 2 2 5 3 2 2 2" xfId="38080"/>
    <cellStyle name="Normal 5 2 2 5 3 2 2 2 2" xfId="38081"/>
    <cellStyle name="Normal 5 2 2 5 3 2 2 2 3" xfId="57576"/>
    <cellStyle name="Normal 5 2 2 5 3 2 2 3" xfId="38082"/>
    <cellStyle name="Normal 5 2 2 5 3 2 2 4" xfId="38083"/>
    <cellStyle name="Normal 5 2 2 5 3 2 3" xfId="38084"/>
    <cellStyle name="Normal 5 2 2 5 3 2 3 2" xfId="38085"/>
    <cellStyle name="Normal 5 2 2 5 3 2 3 2 2" xfId="38086"/>
    <cellStyle name="Normal 5 2 2 5 3 2 3 2 3" xfId="57577"/>
    <cellStyle name="Normal 5 2 2 5 3 2 3 3" xfId="38087"/>
    <cellStyle name="Normal 5 2 2 5 3 2 3 4" xfId="38088"/>
    <cellStyle name="Normal 5 2 2 5 3 2 4" xfId="38089"/>
    <cellStyle name="Normal 5 2 2 5 3 2 4 2" xfId="38090"/>
    <cellStyle name="Normal 5 2 2 5 3 2 4 3" xfId="57578"/>
    <cellStyle name="Normal 5 2 2 5 3 2 5" xfId="38091"/>
    <cellStyle name="Normal 5 2 2 5 3 2 6" xfId="38092"/>
    <cellStyle name="Normal 5 2 2 5 3 3" xfId="38093"/>
    <cellStyle name="Normal 5 2 2 5 3 3 2" xfId="38094"/>
    <cellStyle name="Normal 5 2 2 5 3 3 2 2" xfId="38095"/>
    <cellStyle name="Normal 5 2 2 5 3 3 2 3" xfId="57579"/>
    <cellStyle name="Normal 5 2 2 5 3 3 3" xfId="38096"/>
    <cellStyle name="Normal 5 2 2 5 3 3 4" xfId="38097"/>
    <cellStyle name="Normal 5 2 2 5 3 4" xfId="38098"/>
    <cellStyle name="Normal 5 2 2 5 3 4 2" xfId="38099"/>
    <cellStyle name="Normal 5 2 2 5 3 4 2 2" xfId="38100"/>
    <cellStyle name="Normal 5 2 2 5 3 4 2 3" xfId="57580"/>
    <cellStyle name="Normal 5 2 2 5 3 4 3" xfId="38101"/>
    <cellStyle name="Normal 5 2 2 5 3 4 4" xfId="38102"/>
    <cellStyle name="Normal 5 2 2 5 3 5" xfId="38103"/>
    <cellStyle name="Normal 5 2 2 5 3 5 2" xfId="38104"/>
    <cellStyle name="Normal 5 2 2 5 3 5 3" xfId="57581"/>
    <cellStyle name="Normal 5 2 2 5 3 6" xfId="38105"/>
    <cellStyle name="Normal 5 2 2 5 3 7" xfId="38106"/>
    <cellStyle name="Normal 5 2 2 5 4" xfId="38107"/>
    <cellStyle name="Normal 5 2 2 5 4 2" xfId="38108"/>
    <cellStyle name="Normal 5 2 2 5 4 2 2" xfId="38109"/>
    <cellStyle name="Normal 5 2 2 5 4 2 2 2" xfId="38110"/>
    <cellStyle name="Normal 5 2 2 5 4 2 2 3" xfId="57582"/>
    <cellStyle name="Normal 5 2 2 5 4 2 3" xfId="38111"/>
    <cellStyle name="Normal 5 2 2 5 4 2 4" xfId="38112"/>
    <cellStyle name="Normal 5 2 2 5 4 3" xfId="38113"/>
    <cellStyle name="Normal 5 2 2 5 4 3 2" xfId="38114"/>
    <cellStyle name="Normal 5 2 2 5 4 3 2 2" xfId="38115"/>
    <cellStyle name="Normal 5 2 2 5 4 3 2 3" xfId="57583"/>
    <cellStyle name="Normal 5 2 2 5 4 3 3" xfId="38116"/>
    <cellStyle name="Normal 5 2 2 5 4 3 4" xfId="38117"/>
    <cellStyle name="Normal 5 2 2 5 4 4" xfId="38118"/>
    <cellStyle name="Normal 5 2 2 5 4 4 2" xfId="38119"/>
    <cellStyle name="Normal 5 2 2 5 4 4 3" xfId="57584"/>
    <cellStyle name="Normal 5 2 2 5 4 5" xfId="38120"/>
    <cellStyle name="Normal 5 2 2 5 4 6" xfId="38121"/>
    <cellStyle name="Normal 5 2 2 5 5" xfId="38122"/>
    <cellStyle name="Normal 5 2 2 5 5 2" xfId="38123"/>
    <cellStyle name="Normal 5 2 2 5 5 2 2" xfId="38124"/>
    <cellStyle name="Normal 5 2 2 5 5 2 2 2" xfId="38125"/>
    <cellStyle name="Normal 5 2 2 5 5 2 2 3" xfId="57585"/>
    <cellStyle name="Normal 5 2 2 5 5 2 3" xfId="38126"/>
    <cellStyle name="Normal 5 2 2 5 5 2 4" xfId="38127"/>
    <cellStyle name="Normal 5 2 2 5 5 3" xfId="38128"/>
    <cellStyle name="Normal 5 2 2 5 5 3 2" xfId="38129"/>
    <cellStyle name="Normal 5 2 2 5 5 3 3" xfId="57586"/>
    <cellStyle name="Normal 5 2 2 5 5 4" xfId="38130"/>
    <cellStyle name="Normal 5 2 2 5 5 5" xfId="38131"/>
    <cellStyle name="Normal 5 2 2 5 6" xfId="38132"/>
    <cellStyle name="Normal 5 2 2 5 6 2" xfId="38133"/>
    <cellStyle name="Normal 5 2 2 5 6 2 2" xfId="38134"/>
    <cellStyle name="Normal 5 2 2 5 6 2 3" xfId="57587"/>
    <cellStyle name="Normal 5 2 2 5 6 3" xfId="38135"/>
    <cellStyle name="Normal 5 2 2 5 6 4" xfId="38136"/>
    <cellStyle name="Normal 5 2 2 5 7" xfId="38137"/>
    <cellStyle name="Normal 5 2 2 5 7 2" xfId="38138"/>
    <cellStyle name="Normal 5 2 2 5 7 2 2" xfId="38139"/>
    <cellStyle name="Normal 5 2 2 5 7 2 3" xfId="57588"/>
    <cellStyle name="Normal 5 2 2 5 7 3" xfId="38140"/>
    <cellStyle name="Normal 5 2 2 5 7 4" xfId="38141"/>
    <cellStyle name="Normal 5 2 2 5 8" xfId="38142"/>
    <cellStyle name="Normal 5 2 2 5 8 2" xfId="38143"/>
    <cellStyle name="Normal 5 2 2 5 8 3" xfId="57589"/>
    <cellStyle name="Normal 5 2 2 5 9" xfId="38144"/>
    <cellStyle name="Normal 5 2 2 6" xfId="38145"/>
    <cellStyle name="Normal 5 2 2 6 10" xfId="38146"/>
    <cellStyle name="Normal 5 2 2 6 2" xfId="38147"/>
    <cellStyle name="Normal 5 2 2 6 2 2" xfId="38148"/>
    <cellStyle name="Normal 5 2 2 6 2 2 2" xfId="38149"/>
    <cellStyle name="Normal 5 2 2 6 2 2 2 2" xfId="38150"/>
    <cellStyle name="Normal 5 2 2 6 2 2 2 2 2" xfId="38151"/>
    <cellStyle name="Normal 5 2 2 6 2 2 2 2 2 2" xfId="38152"/>
    <cellStyle name="Normal 5 2 2 6 2 2 2 2 2 3" xfId="57590"/>
    <cellStyle name="Normal 5 2 2 6 2 2 2 2 3" xfId="38153"/>
    <cellStyle name="Normal 5 2 2 6 2 2 2 2 4" xfId="38154"/>
    <cellStyle name="Normal 5 2 2 6 2 2 2 3" xfId="38155"/>
    <cellStyle name="Normal 5 2 2 6 2 2 2 3 2" xfId="38156"/>
    <cellStyle name="Normal 5 2 2 6 2 2 2 3 2 2" xfId="38157"/>
    <cellStyle name="Normal 5 2 2 6 2 2 2 3 2 3" xfId="57591"/>
    <cellStyle name="Normal 5 2 2 6 2 2 2 3 3" xfId="38158"/>
    <cellStyle name="Normal 5 2 2 6 2 2 2 3 4" xfId="38159"/>
    <cellStyle name="Normal 5 2 2 6 2 2 2 4" xfId="38160"/>
    <cellStyle name="Normal 5 2 2 6 2 2 2 4 2" xfId="38161"/>
    <cellStyle name="Normal 5 2 2 6 2 2 2 4 3" xfId="57592"/>
    <cellStyle name="Normal 5 2 2 6 2 2 2 5" xfId="38162"/>
    <cellStyle name="Normal 5 2 2 6 2 2 2 6" xfId="38163"/>
    <cellStyle name="Normal 5 2 2 6 2 2 3" xfId="38164"/>
    <cellStyle name="Normal 5 2 2 6 2 2 3 2" xfId="38165"/>
    <cellStyle name="Normal 5 2 2 6 2 2 3 2 2" xfId="38166"/>
    <cellStyle name="Normal 5 2 2 6 2 2 3 2 3" xfId="57593"/>
    <cellStyle name="Normal 5 2 2 6 2 2 3 3" xfId="38167"/>
    <cellStyle name="Normal 5 2 2 6 2 2 3 4" xfId="38168"/>
    <cellStyle name="Normal 5 2 2 6 2 2 4" xfId="38169"/>
    <cellStyle name="Normal 5 2 2 6 2 2 4 2" xfId="38170"/>
    <cellStyle name="Normal 5 2 2 6 2 2 4 2 2" xfId="38171"/>
    <cellStyle name="Normal 5 2 2 6 2 2 4 2 3" xfId="57594"/>
    <cellStyle name="Normal 5 2 2 6 2 2 4 3" xfId="38172"/>
    <cellStyle name="Normal 5 2 2 6 2 2 4 4" xfId="38173"/>
    <cellStyle name="Normal 5 2 2 6 2 2 5" xfId="38174"/>
    <cellStyle name="Normal 5 2 2 6 2 2 5 2" xfId="38175"/>
    <cellStyle name="Normal 5 2 2 6 2 2 5 3" xfId="57595"/>
    <cellStyle name="Normal 5 2 2 6 2 2 6" xfId="38176"/>
    <cellStyle name="Normal 5 2 2 6 2 2 7" xfId="38177"/>
    <cellStyle name="Normal 5 2 2 6 2 3" xfId="38178"/>
    <cellStyle name="Normal 5 2 2 6 2 3 2" xfId="38179"/>
    <cellStyle name="Normal 5 2 2 6 2 3 2 2" xfId="38180"/>
    <cellStyle name="Normal 5 2 2 6 2 3 2 2 2" xfId="38181"/>
    <cellStyle name="Normal 5 2 2 6 2 3 2 2 3" xfId="57596"/>
    <cellStyle name="Normal 5 2 2 6 2 3 2 3" xfId="38182"/>
    <cellStyle name="Normal 5 2 2 6 2 3 2 4" xfId="38183"/>
    <cellStyle name="Normal 5 2 2 6 2 3 3" xfId="38184"/>
    <cellStyle name="Normal 5 2 2 6 2 3 3 2" xfId="38185"/>
    <cellStyle name="Normal 5 2 2 6 2 3 3 2 2" xfId="38186"/>
    <cellStyle name="Normal 5 2 2 6 2 3 3 2 3" xfId="57597"/>
    <cellStyle name="Normal 5 2 2 6 2 3 3 3" xfId="38187"/>
    <cellStyle name="Normal 5 2 2 6 2 3 3 4" xfId="38188"/>
    <cellStyle name="Normal 5 2 2 6 2 3 4" xfId="38189"/>
    <cellStyle name="Normal 5 2 2 6 2 3 4 2" xfId="38190"/>
    <cellStyle name="Normal 5 2 2 6 2 3 4 3" xfId="57598"/>
    <cellStyle name="Normal 5 2 2 6 2 3 5" xfId="38191"/>
    <cellStyle name="Normal 5 2 2 6 2 3 6" xfId="38192"/>
    <cellStyle name="Normal 5 2 2 6 2 4" xfId="38193"/>
    <cellStyle name="Normal 5 2 2 6 2 4 2" xfId="38194"/>
    <cellStyle name="Normal 5 2 2 6 2 4 2 2" xfId="38195"/>
    <cellStyle name="Normal 5 2 2 6 2 4 2 3" xfId="57599"/>
    <cellStyle name="Normal 5 2 2 6 2 4 3" xfId="38196"/>
    <cellStyle name="Normal 5 2 2 6 2 4 4" xfId="38197"/>
    <cellStyle name="Normal 5 2 2 6 2 5" xfId="38198"/>
    <cellStyle name="Normal 5 2 2 6 2 5 2" xfId="38199"/>
    <cellStyle name="Normal 5 2 2 6 2 5 2 2" xfId="38200"/>
    <cellStyle name="Normal 5 2 2 6 2 5 2 3" xfId="57600"/>
    <cellStyle name="Normal 5 2 2 6 2 5 3" xfId="38201"/>
    <cellStyle name="Normal 5 2 2 6 2 5 4" xfId="38202"/>
    <cellStyle name="Normal 5 2 2 6 2 6" xfId="38203"/>
    <cellStyle name="Normal 5 2 2 6 2 6 2" xfId="38204"/>
    <cellStyle name="Normal 5 2 2 6 2 6 3" xfId="57601"/>
    <cellStyle name="Normal 5 2 2 6 2 7" xfId="38205"/>
    <cellStyle name="Normal 5 2 2 6 2 8" xfId="38206"/>
    <cellStyle name="Normal 5 2 2 6 3" xfId="38207"/>
    <cellStyle name="Normal 5 2 2 6 3 2" xfId="38208"/>
    <cellStyle name="Normal 5 2 2 6 3 2 2" xfId="38209"/>
    <cellStyle name="Normal 5 2 2 6 3 2 2 2" xfId="38210"/>
    <cellStyle name="Normal 5 2 2 6 3 2 2 2 2" xfId="38211"/>
    <cellStyle name="Normal 5 2 2 6 3 2 2 2 3" xfId="57602"/>
    <cellStyle name="Normal 5 2 2 6 3 2 2 3" xfId="38212"/>
    <cellStyle name="Normal 5 2 2 6 3 2 2 4" xfId="38213"/>
    <cellStyle name="Normal 5 2 2 6 3 2 3" xfId="38214"/>
    <cellStyle name="Normal 5 2 2 6 3 2 3 2" xfId="38215"/>
    <cellStyle name="Normal 5 2 2 6 3 2 3 2 2" xfId="38216"/>
    <cellStyle name="Normal 5 2 2 6 3 2 3 2 3" xfId="57603"/>
    <cellStyle name="Normal 5 2 2 6 3 2 3 3" xfId="38217"/>
    <cellStyle name="Normal 5 2 2 6 3 2 3 4" xfId="38218"/>
    <cellStyle name="Normal 5 2 2 6 3 2 4" xfId="38219"/>
    <cellStyle name="Normal 5 2 2 6 3 2 4 2" xfId="38220"/>
    <cellStyle name="Normal 5 2 2 6 3 2 4 3" xfId="57604"/>
    <cellStyle name="Normal 5 2 2 6 3 2 5" xfId="38221"/>
    <cellStyle name="Normal 5 2 2 6 3 2 6" xfId="38222"/>
    <cellStyle name="Normal 5 2 2 6 3 3" xfId="38223"/>
    <cellStyle name="Normal 5 2 2 6 3 3 2" xfId="38224"/>
    <cellStyle name="Normal 5 2 2 6 3 3 2 2" xfId="38225"/>
    <cellStyle name="Normal 5 2 2 6 3 3 2 3" xfId="57605"/>
    <cellStyle name="Normal 5 2 2 6 3 3 3" xfId="38226"/>
    <cellStyle name="Normal 5 2 2 6 3 3 4" xfId="38227"/>
    <cellStyle name="Normal 5 2 2 6 3 4" xfId="38228"/>
    <cellStyle name="Normal 5 2 2 6 3 4 2" xfId="38229"/>
    <cellStyle name="Normal 5 2 2 6 3 4 2 2" xfId="38230"/>
    <cellStyle name="Normal 5 2 2 6 3 4 2 3" xfId="57606"/>
    <cellStyle name="Normal 5 2 2 6 3 4 3" xfId="38231"/>
    <cellStyle name="Normal 5 2 2 6 3 4 4" xfId="38232"/>
    <cellStyle name="Normal 5 2 2 6 3 5" xfId="38233"/>
    <cellStyle name="Normal 5 2 2 6 3 5 2" xfId="38234"/>
    <cellStyle name="Normal 5 2 2 6 3 5 3" xfId="57607"/>
    <cellStyle name="Normal 5 2 2 6 3 6" xfId="38235"/>
    <cellStyle name="Normal 5 2 2 6 3 7" xfId="38236"/>
    <cellStyle name="Normal 5 2 2 6 4" xfId="38237"/>
    <cellStyle name="Normal 5 2 2 6 4 2" xfId="38238"/>
    <cellStyle name="Normal 5 2 2 6 4 2 2" xfId="38239"/>
    <cellStyle name="Normal 5 2 2 6 4 2 2 2" xfId="38240"/>
    <cellStyle name="Normal 5 2 2 6 4 2 2 3" xfId="57608"/>
    <cellStyle name="Normal 5 2 2 6 4 2 3" xfId="38241"/>
    <cellStyle name="Normal 5 2 2 6 4 2 4" xfId="38242"/>
    <cellStyle name="Normal 5 2 2 6 4 3" xfId="38243"/>
    <cellStyle name="Normal 5 2 2 6 4 3 2" xfId="38244"/>
    <cellStyle name="Normal 5 2 2 6 4 3 2 2" xfId="38245"/>
    <cellStyle name="Normal 5 2 2 6 4 3 2 3" xfId="57609"/>
    <cellStyle name="Normal 5 2 2 6 4 3 3" xfId="38246"/>
    <cellStyle name="Normal 5 2 2 6 4 3 4" xfId="38247"/>
    <cellStyle name="Normal 5 2 2 6 4 4" xfId="38248"/>
    <cellStyle name="Normal 5 2 2 6 4 4 2" xfId="38249"/>
    <cellStyle name="Normal 5 2 2 6 4 4 3" xfId="57610"/>
    <cellStyle name="Normal 5 2 2 6 4 5" xfId="38250"/>
    <cellStyle name="Normal 5 2 2 6 4 6" xfId="38251"/>
    <cellStyle name="Normal 5 2 2 6 5" xfId="38252"/>
    <cellStyle name="Normal 5 2 2 6 5 2" xfId="38253"/>
    <cellStyle name="Normal 5 2 2 6 5 2 2" xfId="38254"/>
    <cellStyle name="Normal 5 2 2 6 5 2 2 2" xfId="38255"/>
    <cellStyle name="Normal 5 2 2 6 5 2 2 3" xfId="57611"/>
    <cellStyle name="Normal 5 2 2 6 5 2 3" xfId="38256"/>
    <cellStyle name="Normal 5 2 2 6 5 2 4" xfId="38257"/>
    <cellStyle name="Normal 5 2 2 6 5 3" xfId="38258"/>
    <cellStyle name="Normal 5 2 2 6 5 3 2" xfId="38259"/>
    <cellStyle name="Normal 5 2 2 6 5 3 3" xfId="57612"/>
    <cellStyle name="Normal 5 2 2 6 5 4" xfId="38260"/>
    <cellStyle name="Normal 5 2 2 6 5 5" xfId="38261"/>
    <cellStyle name="Normal 5 2 2 6 6" xfId="38262"/>
    <cellStyle name="Normal 5 2 2 6 6 2" xfId="38263"/>
    <cellStyle name="Normal 5 2 2 6 6 2 2" xfId="38264"/>
    <cellStyle name="Normal 5 2 2 6 6 2 3" xfId="57613"/>
    <cellStyle name="Normal 5 2 2 6 6 3" xfId="38265"/>
    <cellStyle name="Normal 5 2 2 6 6 4" xfId="38266"/>
    <cellStyle name="Normal 5 2 2 6 7" xfId="38267"/>
    <cellStyle name="Normal 5 2 2 6 7 2" xfId="38268"/>
    <cellStyle name="Normal 5 2 2 6 7 2 2" xfId="38269"/>
    <cellStyle name="Normal 5 2 2 6 7 2 3" xfId="57614"/>
    <cellStyle name="Normal 5 2 2 6 7 3" xfId="38270"/>
    <cellStyle name="Normal 5 2 2 6 7 4" xfId="38271"/>
    <cellStyle name="Normal 5 2 2 6 8" xfId="38272"/>
    <cellStyle name="Normal 5 2 2 6 8 2" xfId="38273"/>
    <cellStyle name="Normal 5 2 2 6 8 3" xfId="57615"/>
    <cellStyle name="Normal 5 2 2 6 9" xfId="38274"/>
    <cellStyle name="Normal 5 2 2 7" xfId="38275"/>
    <cellStyle name="Normal 5 2 2 7 2" xfId="38276"/>
    <cellStyle name="Normal 5 2 2 7 2 2" xfId="38277"/>
    <cellStyle name="Normal 5 2 2 7 2 2 2" xfId="38278"/>
    <cellStyle name="Normal 5 2 2 7 2 2 2 2" xfId="38279"/>
    <cellStyle name="Normal 5 2 2 7 2 2 2 2 2" xfId="38280"/>
    <cellStyle name="Normal 5 2 2 7 2 2 2 2 3" xfId="57616"/>
    <cellStyle name="Normal 5 2 2 7 2 2 2 3" xfId="38281"/>
    <cellStyle name="Normal 5 2 2 7 2 2 2 4" xfId="38282"/>
    <cellStyle name="Normal 5 2 2 7 2 2 3" xfId="38283"/>
    <cellStyle name="Normal 5 2 2 7 2 2 3 2" xfId="38284"/>
    <cellStyle name="Normal 5 2 2 7 2 2 3 2 2" xfId="38285"/>
    <cellStyle name="Normal 5 2 2 7 2 2 3 2 3" xfId="57617"/>
    <cellStyle name="Normal 5 2 2 7 2 2 3 3" xfId="38286"/>
    <cellStyle name="Normal 5 2 2 7 2 2 3 4" xfId="38287"/>
    <cellStyle name="Normal 5 2 2 7 2 2 4" xfId="38288"/>
    <cellStyle name="Normal 5 2 2 7 2 2 4 2" xfId="38289"/>
    <cellStyle name="Normal 5 2 2 7 2 2 4 3" xfId="57618"/>
    <cellStyle name="Normal 5 2 2 7 2 2 5" xfId="38290"/>
    <cellStyle name="Normal 5 2 2 7 2 2 6" xfId="38291"/>
    <cellStyle name="Normal 5 2 2 7 2 3" xfId="38292"/>
    <cellStyle name="Normal 5 2 2 7 2 3 2" xfId="38293"/>
    <cellStyle name="Normal 5 2 2 7 2 3 2 2" xfId="38294"/>
    <cellStyle name="Normal 5 2 2 7 2 3 2 3" xfId="57619"/>
    <cellStyle name="Normal 5 2 2 7 2 3 3" xfId="38295"/>
    <cellStyle name="Normal 5 2 2 7 2 3 4" xfId="38296"/>
    <cellStyle name="Normal 5 2 2 7 2 4" xfId="38297"/>
    <cellStyle name="Normal 5 2 2 7 2 4 2" xfId="38298"/>
    <cellStyle name="Normal 5 2 2 7 2 4 2 2" xfId="38299"/>
    <cellStyle name="Normal 5 2 2 7 2 4 2 3" xfId="57620"/>
    <cellStyle name="Normal 5 2 2 7 2 4 3" xfId="38300"/>
    <cellStyle name="Normal 5 2 2 7 2 4 4" xfId="38301"/>
    <cellStyle name="Normal 5 2 2 7 2 5" xfId="38302"/>
    <cellStyle name="Normal 5 2 2 7 2 5 2" xfId="38303"/>
    <cellStyle name="Normal 5 2 2 7 2 5 3" xfId="57621"/>
    <cellStyle name="Normal 5 2 2 7 2 6" xfId="38304"/>
    <cellStyle name="Normal 5 2 2 7 2 7" xfId="38305"/>
    <cellStyle name="Normal 5 2 2 7 3" xfId="38306"/>
    <cellStyle name="Normal 5 2 2 7 3 2" xfId="38307"/>
    <cellStyle name="Normal 5 2 2 7 3 2 2" xfId="38308"/>
    <cellStyle name="Normal 5 2 2 7 3 2 2 2" xfId="38309"/>
    <cellStyle name="Normal 5 2 2 7 3 2 2 3" xfId="57622"/>
    <cellStyle name="Normal 5 2 2 7 3 2 3" xfId="38310"/>
    <cellStyle name="Normal 5 2 2 7 3 2 4" xfId="38311"/>
    <cellStyle name="Normal 5 2 2 7 3 3" xfId="38312"/>
    <cellStyle name="Normal 5 2 2 7 3 3 2" xfId="38313"/>
    <cellStyle name="Normal 5 2 2 7 3 3 2 2" xfId="38314"/>
    <cellStyle name="Normal 5 2 2 7 3 3 2 3" xfId="57623"/>
    <cellStyle name="Normal 5 2 2 7 3 3 3" xfId="38315"/>
    <cellStyle name="Normal 5 2 2 7 3 3 4" xfId="38316"/>
    <cellStyle name="Normal 5 2 2 7 3 4" xfId="38317"/>
    <cellStyle name="Normal 5 2 2 7 3 4 2" xfId="38318"/>
    <cellStyle name="Normal 5 2 2 7 3 4 3" xfId="57624"/>
    <cellStyle name="Normal 5 2 2 7 3 5" xfId="38319"/>
    <cellStyle name="Normal 5 2 2 7 3 6" xfId="38320"/>
    <cellStyle name="Normal 5 2 2 7 4" xfId="38321"/>
    <cellStyle name="Normal 5 2 2 7 4 2" xfId="38322"/>
    <cellStyle name="Normal 5 2 2 7 4 2 2" xfId="38323"/>
    <cellStyle name="Normal 5 2 2 7 4 2 3" xfId="57625"/>
    <cellStyle name="Normal 5 2 2 7 4 3" xfId="38324"/>
    <cellStyle name="Normal 5 2 2 7 4 4" xfId="38325"/>
    <cellStyle name="Normal 5 2 2 7 5" xfId="38326"/>
    <cellStyle name="Normal 5 2 2 7 5 2" xfId="38327"/>
    <cellStyle name="Normal 5 2 2 7 5 2 2" xfId="38328"/>
    <cellStyle name="Normal 5 2 2 7 5 2 3" xfId="57626"/>
    <cellStyle name="Normal 5 2 2 7 5 3" xfId="38329"/>
    <cellStyle name="Normal 5 2 2 7 5 4" xfId="38330"/>
    <cellStyle name="Normal 5 2 2 7 6" xfId="38331"/>
    <cellStyle name="Normal 5 2 2 7 6 2" xfId="38332"/>
    <cellStyle name="Normal 5 2 2 7 6 3" xfId="57627"/>
    <cellStyle name="Normal 5 2 2 7 7" xfId="38333"/>
    <cellStyle name="Normal 5 2 2 7 8" xfId="38334"/>
    <cellStyle name="Normal 5 2 2 8" xfId="38335"/>
    <cellStyle name="Normal 5 2 2 8 2" xfId="38336"/>
    <cellStyle name="Normal 5 2 2 8 2 2" xfId="38337"/>
    <cellStyle name="Normal 5 2 2 8 2 2 2" xfId="38338"/>
    <cellStyle name="Normal 5 2 2 8 2 2 2 2" xfId="38339"/>
    <cellStyle name="Normal 5 2 2 8 2 2 2 3" xfId="57628"/>
    <cellStyle name="Normal 5 2 2 8 2 2 3" xfId="38340"/>
    <cellStyle name="Normal 5 2 2 8 2 2 4" xfId="38341"/>
    <cellStyle name="Normal 5 2 2 8 2 3" xfId="38342"/>
    <cellStyle name="Normal 5 2 2 8 2 3 2" xfId="38343"/>
    <cellStyle name="Normal 5 2 2 8 2 3 2 2" xfId="38344"/>
    <cellStyle name="Normal 5 2 2 8 2 3 2 3" xfId="57629"/>
    <cellStyle name="Normal 5 2 2 8 2 3 3" xfId="38345"/>
    <cellStyle name="Normal 5 2 2 8 2 3 4" xfId="38346"/>
    <cellStyle name="Normal 5 2 2 8 2 4" xfId="38347"/>
    <cellStyle name="Normal 5 2 2 8 2 4 2" xfId="38348"/>
    <cellStyle name="Normal 5 2 2 8 2 4 3" xfId="57630"/>
    <cellStyle name="Normal 5 2 2 8 2 5" xfId="38349"/>
    <cellStyle name="Normal 5 2 2 8 2 6" xfId="38350"/>
    <cellStyle name="Normal 5 2 2 8 3" xfId="38351"/>
    <cellStyle name="Normal 5 2 2 8 3 2" xfId="38352"/>
    <cellStyle name="Normal 5 2 2 8 3 2 2" xfId="38353"/>
    <cellStyle name="Normal 5 2 2 8 3 2 3" xfId="57631"/>
    <cellStyle name="Normal 5 2 2 8 3 3" xfId="38354"/>
    <cellStyle name="Normal 5 2 2 8 3 4" xfId="38355"/>
    <cellStyle name="Normal 5 2 2 8 4" xfId="38356"/>
    <cellStyle name="Normal 5 2 2 8 4 2" xfId="38357"/>
    <cellStyle name="Normal 5 2 2 8 4 2 2" xfId="38358"/>
    <cellStyle name="Normal 5 2 2 8 4 2 3" xfId="57632"/>
    <cellStyle name="Normal 5 2 2 8 4 3" xfId="38359"/>
    <cellStyle name="Normal 5 2 2 8 4 4" xfId="38360"/>
    <cellStyle name="Normal 5 2 2 8 5" xfId="38361"/>
    <cellStyle name="Normal 5 2 2 8 5 2" xfId="38362"/>
    <cellStyle name="Normal 5 2 2 8 5 3" xfId="57633"/>
    <cellStyle name="Normal 5 2 2 8 6" xfId="38363"/>
    <cellStyle name="Normal 5 2 2 8 7" xfId="38364"/>
    <cellStyle name="Normal 5 2 2 9" xfId="38365"/>
    <cellStyle name="Normal 5 2 2 9 2" xfId="38366"/>
    <cellStyle name="Normal 5 2 2 9 2 2" xfId="38367"/>
    <cellStyle name="Normal 5 2 2 9 2 2 2" xfId="38368"/>
    <cellStyle name="Normal 5 2 2 9 2 2 3" xfId="57634"/>
    <cellStyle name="Normal 5 2 2 9 2 3" xfId="38369"/>
    <cellStyle name="Normal 5 2 2 9 2 4" xfId="38370"/>
    <cellStyle name="Normal 5 2 2 9 3" xfId="38371"/>
    <cellStyle name="Normal 5 2 2 9 3 2" xfId="38372"/>
    <cellStyle name="Normal 5 2 2 9 3 2 2" xfId="38373"/>
    <cellStyle name="Normal 5 2 2 9 3 2 3" xfId="57635"/>
    <cellStyle name="Normal 5 2 2 9 3 3" xfId="38374"/>
    <cellStyle name="Normal 5 2 2 9 3 4" xfId="38375"/>
    <cellStyle name="Normal 5 2 2 9 4" xfId="38376"/>
    <cellStyle name="Normal 5 2 2 9 4 2" xfId="38377"/>
    <cellStyle name="Normal 5 2 2 9 4 3" xfId="57636"/>
    <cellStyle name="Normal 5 2 2 9 5" xfId="38378"/>
    <cellStyle name="Normal 5 2 2 9 6" xfId="38379"/>
    <cellStyle name="Normal 5 2 3" xfId="38380"/>
    <cellStyle name="Normal 5 2 3 10" xfId="38381"/>
    <cellStyle name="Normal 5 2 3 11" xfId="38382"/>
    <cellStyle name="Normal 5 2 3 2" xfId="38383"/>
    <cellStyle name="Normal 5 2 3 2 10" xfId="38384"/>
    <cellStyle name="Normal 5 2 3 2 2" xfId="38385"/>
    <cellStyle name="Normal 5 2 3 2 2 2" xfId="38386"/>
    <cellStyle name="Normal 5 2 3 2 2 2 2" xfId="38387"/>
    <cellStyle name="Normal 5 2 3 2 2 2 2 2" xfId="38388"/>
    <cellStyle name="Normal 5 2 3 2 2 2 2 2 2" xfId="38389"/>
    <cellStyle name="Normal 5 2 3 2 2 2 2 2 2 2" xfId="38390"/>
    <cellStyle name="Normal 5 2 3 2 2 2 2 2 2 3" xfId="57637"/>
    <cellStyle name="Normal 5 2 3 2 2 2 2 2 3" xfId="38391"/>
    <cellStyle name="Normal 5 2 3 2 2 2 2 2 4" xfId="38392"/>
    <cellStyle name="Normal 5 2 3 2 2 2 2 3" xfId="38393"/>
    <cellStyle name="Normal 5 2 3 2 2 2 2 3 2" xfId="38394"/>
    <cellStyle name="Normal 5 2 3 2 2 2 2 3 2 2" xfId="38395"/>
    <cellStyle name="Normal 5 2 3 2 2 2 2 3 2 3" xfId="57638"/>
    <cellStyle name="Normal 5 2 3 2 2 2 2 3 3" xfId="38396"/>
    <cellStyle name="Normal 5 2 3 2 2 2 2 3 4" xfId="38397"/>
    <cellStyle name="Normal 5 2 3 2 2 2 2 4" xfId="38398"/>
    <cellStyle name="Normal 5 2 3 2 2 2 2 4 2" xfId="38399"/>
    <cellStyle name="Normal 5 2 3 2 2 2 2 4 3" xfId="57639"/>
    <cellStyle name="Normal 5 2 3 2 2 2 2 5" xfId="38400"/>
    <cellStyle name="Normal 5 2 3 2 2 2 2 6" xfId="38401"/>
    <cellStyle name="Normal 5 2 3 2 2 2 3" xfId="38402"/>
    <cellStyle name="Normal 5 2 3 2 2 2 3 2" xfId="38403"/>
    <cellStyle name="Normal 5 2 3 2 2 2 3 2 2" xfId="38404"/>
    <cellStyle name="Normal 5 2 3 2 2 2 3 2 3" xfId="57640"/>
    <cellStyle name="Normal 5 2 3 2 2 2 3 3" xfId="38405"/>
    <cellStyle name="Normal 5 2 3 2 2 2 3 4" xfId="38406"/>
    <cellStyle name="Normal 5 2 3 2 2 2 4" xfId="38407"/>
    <cellStyle name="Normal 5 2 3 2 2 2 4 2" xfId="38408"/>
    <cellStyle name="Normal 5 2 3 2 2 2 4 2 2" xfId="38409"/>
    <cellStyle name="Normal 5 2 3 2 2 2 4 2 3" xfId="57641"/>
    <cellStyle name="Normal 5 2 3 2 2 2 4 3" xfId="38410"/>
    <cellStyle name="Normal 5 2 3 2 2 2 4 4" xfId="38411"/>
    <cellStyle name="Normal 5 2 3 2 2 2 5" xfId="38412"/>
    <cellStyle name="Normal 5 2 3 2 2 2 5 2" xfId="38413"/>
    <cellStyle name="Normal 5 2 3 2 2 2 5 3" xfId="57642"/>
    <cellStyle name="Normal 5 2 3 2 2 2 6" xfId="38414"/>
    <cellStyle name="Normal 5 2 3 2 2 2 7" xfId="38415"/>
    <cellStyle name="Normal 5 2 3 2 2 3" xfId="38416"/>
    <cellStyle name="Normal 5 2 3 2 2 3 2" xfId="38417"/>
    <cellStyle name="Normal 5 2 3 2 2 3 2 2" xfId="38418"/>
    <cellStyle name="Normal 5 2 3 2 2 3 2 2 2" xfId="38419"/>
    <cellStyle name="Normal 5 2 3 2 2 3 2 2 3" xfId="57643"/>
    <cellStyle name="Normal 5 2 3 2 2 3 2 3" xfId="38420"/>
    <cellStyle name="Normal 5 2 3 2 2 3 2 4" xfId="38421"/>
    <cellStyle name="Normal 5 2 3 2 2 3 3" xfId="38422"/>
    <cellStyle name="Normal 5 2 3 2 2 3 3 2" xfId="38423"/>
    <cellStyle name="Normal 5 2 3 2 2 3 3 2 2" xfId="38424"/>
    <cellStyle name="Normal 5 2 3 2 2 3 3 2 3" xfId="57644"/>
    <cellStyle name="Normal 5 2 3 2 2 3 3 3" xfId="38425"/>
    <cellStyle name="Normal 5 2 3 2 2 3 3 4" xfId="38426"/>
    <cellStyle name="Normal 5 2 3 2 2 3 4" xfId="38427"/>
    <cellStyle name="Normal 5 2 3 2 2 3 4 2" xfId="38428"/>
    <cellStyle name="Normal 5 2 3 2 2 3 4 3" xfId="57645"/>
    <cellStyle name="Normal 5 2 3 2 2 3 5" xfId="38429"/>
    <cellStyle name="Normal 5 2 3 2 2 3 6" xfId="38430"/>
    <cellStyle name="Normal 5 2 3 2 2 4" xfId="38431"/>
    <cellStyle name="Normal 5 2 3 2 2 4 2" xfId="38432"/>
    <cellStyle name="Normal 5 2 3 2 2 4 2 2" xfId="38433"/>
    <cellStyle name="Normal 5 2 3 2 2 4 2 3" xfId="57646"/>
    <cellStyle name="Normal 5 2 3 2 2 4 3" xfId="38434"/>
    <cellStyle name="Normal 5 2 3 2 2 4 4" xfId="38435"/>
    <cellStyle name="Normal 5 2 3 2 2 5" xfId="38436"/>
    <cellStyle name="Normal 5 2 3 2 2 5 2" xfId="38437"/>
    <cellStyle name="Normal 5 2 3 2 2 5 2 2" xfId="38438"/>
    <cellStyle name="Normal 5 2 3 2 2 5 2 3" xfId="57647"/>
    <cellStyle name="Normal 5 2 3 2 2 5 3" xfId="38439"/>
    <cellStyle name="Normal 5 2 3 2 2 5 4" xfId="38440"/>
    <cellStyle name="Normal 5 2 3 2 2 6" xfId="38441"/>
    <cellStyle name="Normal 5 2 3 2 2 6 2" xfId="38442"/>
    <cellStyle name="Normal 5 2 3 2 2 6 3" xfId="57648"/>
    <cellStyle name="Normal 5 2 3 2 2 7" xfId="38443"/>
    <cellStyle name="Normal 5 2 3 2 2 8" xfId="38444"/>
    <cellStyle name="Normal 5 2 3 2 3" xfId="38445"/>
    <cellStyle name="Normal 5 2 3 2 3 2" xfId="38446"/>
    <cellStyle name="Normal 5 2 3 2 3 2 2" xfId="38447"/>
    <cellStyle name="Normal 5 2 3 2 3 2 2 2" xfId="38448"/>
    <cellStyle name="Normal 5 2 3 2 3 2 2 2 2" xfId="38449"/>
    <cellStyle name="Normal 5 2 3 2 3 2 2 2 3" xfId="57649"/>
    <cellStyle name="Normal 5 2 3 2 3 2 2 3" xfId="38450"/>
    <cellStyle name="Normal 5 2 3 2 3 2 2 4" xfId="38451"/>
    <cellStyle name="Normal 5 2 3 2 3 2 3" xfId="38452"/>
    <cellStyle name="Normal 5 2 3 2 3 2 3 2" xfId="38453"/>
    <cellStyle name="Normal 5 2 3 2 3 2 3 2 2" xfId="38454"/>
    <cellStyle name="Normal 5 2 3 2 3 2 3 2 3" xfId="57650"/>
    <cellStyle name="Normal 5 2 3 2 3 2 3 3" xfId="38455"/>
    <cellStyle name="Normal 5 2 3 2 3 2 3 4" xfId="38456"/>
    <cellStyle name="Normal 5 2 3 2 3 2 4" xfId="38457"/>
    <cellStyle name="Normal 5 2 3 2 3 2 4 2" xfId="38458"/>
    <cellStyle name="Normal 5 2 3 2 3 2 4 3" xfId="57651"/>
    <cellStyle name="Normal 5 2 3 2 3 2 5" xfId="38459"/>
    <cellStyle name="Normal 5 2 3 2 3 2 6" xfId="38460"/>
    <cellStyle name="Normal 5 2 3 2 3 3" xfId="38461"/>
    <cellStyle name="Normal 5 2 3 2 3 3 2" xfId="38462"/>
    <cellStyle name="Normal 5 2 3 2 3 3 2 2" xfId="38463"/>
    <cellStyle name="Normal 5 2 3 2 3 3 2 3" xfId="57652"/>
    <cellStyle name="Normal 5 2 3 2 3 3 3" xfId="38464"/>
    <cellStyle name="Normal 5 2 3 2 3 3 4" xfId="38465"/>
    <cellStyle name="Normal 5 2 3 2 3 4" xfId="38466"/>
    <cellStyle name="Normal 5 2 3 2 3 4 2" xfId="38467"/>
    <cellStyle name="Normal 5 2 3 2 3 4 2 2" xfId="38468"/>
    <cellStyle name="Normal 5 2 3 2 3 4 2 3" xfId="57653"/>
    <cellStyle name="Normal 5 2 3 2 3 4 3" xfId="38469"/>
    <cellStyle name="Normal 5 2 3 2 3 4 4" xfId="38470"/>
    <cellStyle name="Normal 5 2 3 2 3 5" xfId="38471"/>
    <cellStyle name="Normal 5 2 3 2 3 5 2" xfId="38472"/>
    <cellStyle name="Normal 5 2 3 2 3 5 3" xfId="57654"/>
    <cellStyle name="Normal 5 2 3 2 3 6" xfId="38473"/>
    <cellStyle name="Normal 5 2 3 2 3 7" xfId="38474"/>
    <cellStyle name="Normal 5 2 3 2 4" xfId="38475"/>
    <cellStyle name="Normal 5 2 3 2 4 2" xfId="38476"/>
    <cellStyle name="Normal 5 2 3 2 4 2 2" xfId="38477"/>
    <cellStyle name="Normal 5 2 3 2 4 2 2 2" xfId="38478"/>
    <cellStyle name="Normal 5 2 3 2 4 2 2 3" xfId="57655"/>
    <cellStyle name="Normal 5 2 3 2 4 2 3" xfId="38479"/>
    <cellStyle name="Normal 5 2 3 2 4 2 4" xfId="38480"/>
    <cellStyle name="Normal 5 2 3 2 4 3" xfId="38481"/>
    <cellStyle name="Normal 5 2 3 2 4 3 2" xfId="38482"/>
    <cellStyle name="Normal 5 2 3 2 4 3 2 2" xfId="38483"/>
    <cellStyle name="Normal 5 2 3 2 4 3 2 3" xfId="57656"/>
    <cellStyle name="Normal 5 2 3 2 4 3 3" xfId="38484"/>
    <cellStyle name="Normal 5 2 3 2 4 3 4" xfId="38485"/>
    <cellStyle name="Normal 5 2 3 2 4 4" xfId="38486"/>
    <cellStyle name="Normal 5 2 3 2 4 4 2" xfId="38487"/>
    <cellStyle name="Normal 5 2 3 2 4 4 3" xfId="57657"/>
    <cellStyle name="Normal 5 2 3 2 4 5" xfId="38488"/>
    <cellStyle name="Normal 5 2 3 2 4 6" xfId="38489"/>
    <cellStyle name="Normal 5 2 3 2 5" xfId="38490"/>
    <cellStyle name="Normal 5 2 3 2 5 2" xfId="38491"/>
    <cellStyle name="Normal 5 2 3 2 5 2 2" xfId="38492"/>
    <cellStyle name="Normal 5 2 3 2 5 2 2 2" xfId="38493"/>
    <cellStyle name="Normal 5 2 3 2 5 2 2 3" xfId="57658"/>
    <cellStyle name="Normal 5 2 3 2 5 2 3" xfId="38494"/>
    <cellStyle name="Normal 5 2 3 2 5 2 4" xfId="38495"/>
    <cellStyle name="Normal 5 2 3 2 5 3" xfId="38496"/>
    <cellStyle name="Normal 5 2 3 2 5 3 2" xfId="38497"/>
    <cellStyle name="Normal 5 2 3 2 5 3 3" xfId="57659"/>
    <cellStyle name="Normal 5 2 3 2 5 4" xfId="38498"/>
    <cellStyle name="Normal 5 2 3 2 5 5" xfId="38499"/>
    <cellStyle name="Normal 5 2 3 2 6" xfId="38500"/>
    <cellStyle name="Normal 5 2 3 2 6 2" xfId="38501"/>
    <cellStyle name="Normal 5 2 3 2 6 2 2" xfId="38502"/>
    <cellStyle name="Normal 5 2 3 2 6 2 3" xfId="57660"/>
    <cellStyle name="Normal 5 2 3 2 6 3" xfId="38503"/>
    <cellStyle name="Normal 5 2 3 2 6 4" xfId="38504"/>
    <cellStyle name="Normal 5 2 3 2 7" xfId="38505"/>
    <cellStyle name="Normal 5 2 3 2 7 2" xfId="38506"/>
    <cellStyle name="Normal 5 2 3 2 7 2 2" xfId="38507"/>
    <cellStyle name="Normal 5 2 3 2 7 2 3" xfId="57661"/>
    <cellStyle name="Normal 5 2 3 2 7 3" xfId="38508"/>
    <cellStyle name="Normal 5 2 3 2 7 4" xfId="38509"/>
    <cellStyle name="Normal 5 2 3 2 8" xfId="38510"/>
    <cellStyle name="Normal 5 2 3 2 8 2" xfId="38511"/>
    <cellStyle name="Normal 5 2 3 2 8 3" xfId="57662"/>
    <cellStyle name="Normal 5 2 3 2 9" xfId="38512"/>
    <cellStyle name="Normal 5 2 3 3" xfId="38513"/>
    <cellStyle name="Normal 5 2 3 3 2" xfId="38514"/>
    <cellStyle name="Normal 5 2 3 3 2 2" xfId="38515"/>
    <cellStyle name="Normal 5 2 3 3 2 2 2" xfId="38516"/>
    <cellStyle name="Normal 5 2 3 3 2 2 2 2" xfId="38517"/>
    <cellStyle name="Normal 5 2 3 3 2 2 2 2 2" xfId="38518"/>
    <cellStyle name="Normal 5 2 3 3 2 2 2 2 3" xfId="57663"/>
    <cellStyle name="Normal 5 2 3 3 2 2 2 3" xfId="38519"/>
    <cellStyle name="Normal 5 2 3 3 2 2 2 4" xfId="38520"/>
    <cellStyle name="Normal 5 2 3 3 2 2 3" xfId="38521"/>
    <cellStyle name="Normal 5 2 3 3 2 2 3 2" xfId="38522"/>
    <cellStyle name="Normal 5 2 3 3 2 2 3 2 2" xfId="38523"/>
    <cellStyle name="Normal 5 2 3 3 2 2 3 2 3" xfId="57664"/>
    <cellStyle name="Normal 5 2 3 3 2 2 3 3" xfId="38524"/>
    <cellStyle name="Normal 5 2 3 3 2 2 3 4" xfId="38525"/>
    <cellStyle name="Normal 5 2 3 3 2 2 4" xfId="38526"/>
    <cellStyle name="Normal 5 2 3 3 2 2 4 2" xfId="38527"/>
    <cellStyle name="Normal 5 2 3 3 2 2 4 3" xfId="57665"/>
    <cellStyle name="Normal 5 2 3 3 2 2 5" xfId="38528"/>
    <cellStyle name="Normal 5 2 3 3 2 2 6" xfId="38529"/>
    <cellStyle name="Normal 5 2 3 3 2 3" xfId="38530"/>
    <cellStyle name="Normal 5 2 3 3 2 3 2" xfId="38531"/>
    <cellStyle name="Normal 5 2 3 3 2 3 2 2" xfId="38532"/>
    <cellStyle name="Normal 5 2 3 3 2 3 2 3" xfId="57666"/>
    <cellStyle name="Normal 5 2 3 3 2 3 3" xfId="38533"/>
    <cellStyle name="Normal 5 2 3 3 2 3 4" xfId="38534"/>
    <cellStyle name="Normal 5 2 3 3 2 4" xfId="38535"/>
    <cellStyle name="Normal 5 2 3 3 2 4 2" xfId="38536"/>
    <cellStyle name="Normal 5 2 3 3 2 4 2 2" xfId="38537"/>
    <cellStyle name="Normal 5 2 3 3 2 4 2 3" xfId="57667"/>
    <cellStyle name="Normal 5 2 3 3 2 4 3" xfId="38538"/>
    <cellStyle name="Normal 5 2 3 3 2 4 4" xfId="38539"/>
    <cellStyle name="Normal 5 2 3 3 2 5" xfId="38540"/>
    <cellStyle name="Normal 5 2 3 3 2 5 2" xfId="38541"/>
    <cellStyle name="Normal 5 2 3 3 2 5 3" xfId="57668"/>
    <cellStyle name="Normal 5 2 3 3 2 6" xfId="38542"/>
    <cellStyle name="Normal 5 2 3 3 2 7" xfId="38543"/>
    <cellStyle name="Normal 5 2 3 3 3" xfId="38544"/>
    <cellStyle name="Normal 5 2 3 3 3 2" xfId="38545"/>
    <cellStyle name="Normal 5 2 3 3 3 2 2" xfId="38546"/>
    <cellStyle name="Normal 5 2 3 3 3 2 2 2" xfId="38547"/>
    <cellStyle name="Normal 5 2 3 3 3 2 2 3" xfId="57669"/>
    <cellStyle name="Normal 5 2 3 3 3 2 3" xfId="38548"/>
    <cellStyle name="Normal 5 2 3 3 3 2 4" xfId="38549"/>
    <cellStyle name="Normal 5 2 3 3 3 3" xfId="38550"/>
    <cellStyle name="Normal 5 2 3 3 3 3 2" xfId="38551"/>
    <cellStyle name="Normal 5 2 3 3 3 3 2 2" xfId="38552"/>
    <cellStyle name="Normal 5 2 3 3 3 3 2 3" xfId="57670"/>
    <cellStyle name="Normal 5 2 3 3 3 3 3" xfId="38553"/>
    <cellStyle name="Normal 5 2 3 3 3 3 4" xfId="38554"/>
    <cellStyle name="Normal 5 2 3 3 3 4" xfId="38555"/>
    <cellStyle name="Normal 5 2 3 3 3 4 2" xfId="38556"/>
    <cellStyle name="Normal 5 2 3 3 3 4 3" xfId="57671"/>
    <cellStyle name="Normal 5 2 3 3 3 5" xfId="38557"/>
    <cellStyle name="Normal 5 2 3 3 3 6" xfId="38558"/>
    <cellStyle name="Normal 5 2 3 3 4" xfId="38559"/>
    <cellStyle name="Normal 5 2 3 3 4 2" xfId="38560"/>
    <cellStyle name="Normal 5 2 3 3 4 2 2" xfId="38561"/>
    <cellStyle name="Normal 5 2 3 3 4 2 2 2" xfId="38562"/>
    <cellStyle name="Normal 5 2 3 3 4 2 2 3" xfId="57672"/>
    <cellStyle name="Normal 5 2 3 3 4 2 3" xfId="38563"/>
    <cellStyle name="Normal 5 2 3 3 4 2 4" xfId="38564"/>
    <cellStyle name="Normal 5 2 3 3 4 3" xfId="38565"/>
    <cellStyle name="Normal 5 2 3 3 4 3 2" xfId="38566"/>
    <cellStyle name="Normal 5 2 3 3 4 3 3" xfId="57673"/>
    <cellStyle name="Normal 5 2 3 3 4 4" xfId="38567"/>
    <cellStyle name="Normal 5 2 3 3 4 5" xfId="38568"/>
    <cellStyle name="Normal 5 2 3 3 5" xfId="38569"/>
    <cellStyle name="Normal 5 2 3 3 5 2" xfId="38570"/>
    <cellStyle name="Normal 5 2 3 3 5 2 2" xfId="38571"/>
    <cellStyle name="Normal 5 2 3 3 5 2 3" xfId="57674"/>
    <cellStyle name="Normal 5 2 3 3 5 3" xfId="38572"/>
    <cellStyle name="Normal 5 2 3 3 5 4" xfId="38573"/>
    <cellStyle name="Normal 5 2 3 3 6" xfId="38574"/>
    <cellStyle name="Normal 5 2 3 3 6 2" xfId="38575"/>
    <cellStyle name="Normal 5 2 3 3 6 2 2" xfId="38576"/>
    <cellStyle name="Normal 5 2 3 3 6 2 3" xfId="57675"/>
    <cellStyle name="Normal 5 2 3 3 6 3" xfId="38577"/>
    <cellStyle name="Normal 5 2 3 3 6 4" xfId="38578"/>
    <cellStyle name="Normal 5 2 3 3 7" xfId="38579"/>
    <cellStyle name="Normal 5 2 3 3 7 2" xfId="38580"/>
    <cellStyle name="Normal 5 2 3 3 7 3" xfId="57676"/>
    <cellStyle name="Normal 5 2 3 3 8" xfId="38581"/>
    <cellStyle name="Normal 5 2 3 3 9" xfId="38582"/>
    <cellStyle name="Normal 5 2 3 4" xfId="38583"/>
    <cellStyle name="Normal 5 2 3 4 2" xfId="38584"/>
    <cellStyle name="Normal 5 2 3 4 2 2" xfId="38585"/>
    <cellStyle name="Normal 5 2 3 4 2 2 2" xfId="38586"/>
    <cellStyle name="Normal 5 2 3 4 2 2 2 2" xfId="38587"/>
    <cellStyle name="Normal 5 2 3 4 2 2 2 3" xfId="57677"/>
    <cellStyle name="Normal 5 2 3 4 2 2 3" xfId="38588"/>
    <cellStyle name="Normal 5 2 3 4 2 2 4" xfId="38589"/>
    <cellStyle name="Normal 5 2 3 4 2 3" xfId="38590"/>
    <cellStyle name="Normal 5 2 3 4 2 3 2" xfId="38591"/>
    <cellStyle name="Normal 5 2 3 4 2 3 2 2" xfId="38592"/>
    <cellStyle name="Normal 5 2 3 4 2 3 2 3" xfId="57678"/>
    <cellStyle name="Normal 5 2 3 4 2 3 3" xfId="38593"/>
    <cellStyle name="Normal 5 2 3 4 2 3 4" xfId="38594"/>
    <cellStyle name="Normal 5 2 3 4 2 4" xfId="38595"/>
    <cellStyle name="Normal 5 2 3 4 2 4 2" xfId="38596"/>
    <cellStyle name="Normal 5 2 3 4 2 4 3" xfId="57679"/>
    <cellStyle name="Normal 5 2 3 4 2 5" xfId="38597"/>
    <cellStyle name="Normal 5 2 3 4 2 6" xfId="38598"/>
    <cellStyle name="Normal 5 2 3 4 3" xfId="38599"/>
    <cellStyle name="Normal 5 2 3 4 3 2" xfId="38600"/>
    <cellStyle name="Normal 5 2 3 4 3 2 2" xfId="38601"/>
    <cellStyle name="Normal 5 2 3 4 3 2 3" xfId="57680"/>
    <cellStyle name="Normal 5 2 3 4 3 3" xfId="38602"/>
    <cellStyle name="Normal 5 2 3 4 3 4" xfId="38603"/>
    <cellStyle name="Normal 5 2 3 4 4" xfId="38604"/>
    <cellStyle name="Normal 5 2 3 4 4 2" xfId="38605"/>
    <cellStyle name="Normal 5 2 3 4 4 2 2" xfId="38606"/>
    <cellStyle name="Normal 5 2 3 4 4 2 3" xfId="57681"/>
    <cellStyle name="Normal 5 2 3 4 4 3" xfId="38607"/>
    <cellStyle name="Normal 5 2 3 4 4 4" xfId="38608"/>
    <cellStyle name="Normal 5 2 3 4 5" xfId="38609"/>
    <cellStyle name="Normal 5 2 3 4 5 2" xfId="38610"/>
    <cellStyle name="Normal 5 2 3 4 5 3" xfId="57682"/>
    <cellStyle name="Normal 5 2 3 4 6" xfId="38611"/>
    <cellStyle name="Normal 5 2 3 4 7" xfId="38612"/>
    <cellStyle name="Normal 5 2 3 5" xfId="38613"/>
    <cellStyle name="Normal 5 2 3 5 2" xfId="38614"/>
    <cellStyle name="Normal 5 2 3 5 2 2" xfId="38615"/>
    <cellStyle name="Normal 5 2 3 5 2 2 2" xfId="38616"/>
    <cellStyle name="Normal 5 2 3 5 2 2 3" xfId="57683"/>
    <cellStyle name="Normal 5 2 3 5 2 3" xfId="38617"/>
    <cellStyle name="Normal 5 2 3 5 2 4" xfId="38618"/>
    <cellStyle name="Normal 5 2 3 5 3" xfId="38619"/>
    <cellStyle name="Normal 5 2 3 5 3 2" xfId="38620"/>
    <cellStyle name="Normal 5 2 3 5 3 2 2" xfId="38621"/>
    <cellStyle name="Normal 5 2 3 5 3 2 3" xfId="57684"/>
    <cellStyle name="Normal 5 2 3 5 3 3" xfId="38622"/>
    <cellStyle name="Normal 5 2 3 5 3 4" xfId="38623"/>
    <cellStyle name="Normal 5 2 3 5 4" xfId="38624"/>
    <cellStyle name="Normal 5 2 3 5 4 2" xfId="38625"/>
    <cellStyle name="Normal 5 2 3 5 4 3" xfId="57685"/>
    <cellStyle name="Normal 5 2 3 5 5" xfId="38626"/>
    <cellStyle name="Normal 5 2 3 5 6" xfId="38627"/>
    <cellStyle name="Normal 5 2 3 6" xfId="38628"/>
    <cellStyle name="Normal 5 2 3 6 2" xfId="38629"/>
    <cellStyle name="Normal 5 2 3 6 2 2" xfId="38630"/>
    <cellStyle name="Normal 5 2 3 6 2 2 2" xfId="38631"/>
    <cellStyle name="Normal 5 2 3 6 2 2 3" xfId="57686"/>
    <cellStyle name="Normal 5 2 3 6 2 3" xfId="38632"/>
    <cellStyle name="Normal 5 2 3 6 2 4" xfId="38633"/>
    <cellStyle name="Normal 5 2 3 6 3" xfId="38634"/>
    <cellStyle name="Normal 5 2 3 6 3 2" xfId="38635"/>
    <cellStyle name="Normal 5 2 3 6 3 3" xfId="57687"/>
    <cellStyle name="Normal 5 2 3 6 4" xfId="38636"/>
    <cellStyle name="Normal 5 2 3 6 5" xfId="38637"/>
    <cellStyle name="Normal 5 2 3 7" xfId="38638"/>
    <cellStyle name="Normal 5 2 3 7 2" xfId="38639"/>
    <cellStyle name="Normal 5 2 3 7 2 2" xfId="38640"/>
    <cellStyle name="Normal 5 2 3 7 2 3" xfId="57688"/>
    <cellStyle name="Normal 5 2 3 7 3" xfId="38641"/>
    <cellStyle name="Normal 5 2 3 7 4" xfId="38642"/>
    <cellStyle name="Normal 5 2 3 8" xfId="38643"/>
    <cellStyle name="Normal 5 2 3 8 2" xfId="38644"/>
    <cellStyle name="Normal 5 2 3 8 2 2" xfId="38645"/>
    <cellStyle name="Normal 5 2 3 8 2 3" xfId="57689"/>
    <cellStyle name="Normal 5 2 3 8 3" xfId="38646"/>
    <cellStyle name="Normal 5 2 3 8 4" xfId="38647"/>
    <cellStyle name="Normal 5 2 3 9" xfId="38648"/>
    <cellStyle name="Normal 5 2 3 9 2" xfId="38649"/>
    <cellStyle name="Normal 5 2 3 9 3" xfId="57690"/>
    <cellStyle name="Normal 5 2 4" xfId="38650"/>
    <cellStyle name="Normal 5 2 4 10" xfId="38651"/>
    <cellStyle name="Normal 5 2 4 11" xfId="38652"/>
    <cellStyle name="Normal 5 2 4 2" xfId="38653"/>
    <cellStyle name="Normal 5 2 4 2 10" xfId="38654"/>
    <cellStyle name="Normal 5 2 4 2 2" xfId="38655"/>
    <cellStyle name="Normal 5 2 4 2 2 2" xfId="38656"/>
    <cellStyle name="Normal 5 2 4 2 2 2 2" xfId="38657"/>
    <cellStyle name="Normal 5 2 4 2 2 2 2 2" xfId="38658"/>
    <cellStyle name="Normal 5 2 4 2 2 2 2 2 2" xfId="38659"/>
    <cellStyle name="Normal 5 2 4 2 2 2 2 2 2 2" xfId="38660"/>
    <cellStyle name="Normal 5 2 4 2 2 2 2 2 2 3" xfId="57691"/>
    <cellStyle name="Normal 5 2 4 2 2 2 2 2 3" xfId="38661"/>
    <cellStyle name="Normal 5 2 4 2 2 2 2 2 4" xfId="38662"/>
    <cellStyle name="Normal 5 2 4 2 2 2 2 3" xfId="38663"/>
    <cellStyle name="Normal 5 2 4 2 2 2 2 3 2" xfId="38664"/>
    <cellStyle name="Normal 5 2 4 2 2 2 2 3 2 2" xfId="38665"/>
    <cellStyle name="Normal 5 2 4 2 2 2 2 3 2 3" xfId="57692"/>
    <cellStyle name="Normal 5 2 4 2 2 2 2 3 3" xfId="38666"/>
    <cellStyle name="Normal 5 2 4 2 2 2 2 3 4" xfId="38667"/>
    <cellStyle name="Normal 5 2 4 2 2 2 2 4" xfId="38668"/>
    <cellStyle name="Normal 5 2 4 2 2 2 2 4 2" xfId="38669"/>
    <cellStyle name="Normal 5 2 4 2 2 2 2 4 3" xfId="57693"/>
    <cellStyle name="Normal 5 2 4 2 2 2 2 5" xfId="38670"/>
    <cellStyle name="Normal 5 2 4 2 2 2 2 6" xfId="38671"/>
    <cellStyle name="Normal 5 2 4 2 2 2 3" xfId="38672"/>
    <cellStyle name="Normal 5 2 4 2 2 2 3 2" xfId="38673"/>
    <cellStyle name="Normal 5 2 4 2 2 2 3 2 2" xfId="38674"/>
    <cellStyle name="Normal 5 2 4 2 2 2 3 2 3" xfId="57694"/>
    <cellStyle name="Normal 5 2 4 2 2 2 3 3" xfId="38675"/>
    <cellStyle name="Normal 5 2 4 2 2 2 3 4" xfId="38676"/>
    <cellStyle name="Normal 5 2 4 2 2 2 4" xfId="38677"/>
    <cellStyle name="Normal 5 2 4 2 2 2 4 2" xfId="38678"/>
    <cellStyle name="Normal 5 2 4 2 2 2 4 2 2" xfId="38679"/>
    <cellStyle name="Normal 5 2 4 2 2 2 4 2 3" xfId="57695"/>
    <cellStyle name="Normal 5 2 4 2 2 2 4 3" xfId="38680"/>
    <cellStyle name="Normal 5 2 4 2 2 2 4 4" xfId="38681"/>
    <cellStyle name="Normal 5 2 4 2 2 2 5" xfId="38682"/>
    <cellStyle name="Normal 5 2 4 2 2 2 5 2" xfId="38683"/>
    <cellStyle name="Normal 5 2 4 2 2 2 5 3" xfId="57696"/>
    <cellStyle name="Normal 5 2 4 2 2 2 6" xfId="38684"/>
    <cellStyle name="Normal 5 2 4 2 2 2 7" xfId="38685"/>
    <cellStyle name="Normal 5 2 4 2 2 3" xfId="38686"/>
    <cellStyle name="Normal 5 2 4 2 2 3 2" xfId="38687"/>
    <cellStyle name="Normal 5 2 4 2 2 3 2 2" xfId="38688"/>
    <cellStyle name="Normal 5 2 4 2 2 3 2 2 2" xfId="38689"/>
    <cellStyle name="Normal 5 2 4 2 2 3 2 2 3" xfId="57697"/>
    <cellStyle name="Normal 5 2 4 2 2 3 2 3" xfId="38690"/>
    <cellStyle name="Normal 5 2 4 2 2 3 2 4" xfId="38691"/>
    <cellStyle name="Normal 5 2 4 2 2 3 3" xfId="38692"/>
    <cellStyle name="Normal 5 2 4 2 2 3 3 2" xfId="38693"/>
    <cellStyle name="Normal 5 2 4 2 2 3 3 2 2" xfId="38694"/>
    <cellStyle name="Normal 5 2 4 2 2 3 3 2 3" xfId="57698"/>
    <cellStyle name="Normal 5 2 4 2 2 3 3 3" xfId="38695"/>
    <cellStyle name="Normal 5 2 4 2 2 3 3 4" xfId="38696"/>
    <cellStyle name="Normal 5 2 4 2 2 3 4" xfId="38697"/>
    <cellStyle name="Normal 5 2 4 2 2 3 4 2" xfId="38698"/>
    <cellStyle name="Normal 5 2 4 2 2 3 4 3" xfId="57699"/>
    <cellStyle name="Normal 5 2 4 2 2 3 5" xfId="38699"/>
    <cellStyle name="Normal 5 2 4 2 2 3 6" xfId="38700"/>
    <cellStyle name="Normal 5 2 4 2 2 4" xfId="38701"/>
    <cellStyle name="Normal 5 2 4 2 2 4 2" xfId="38702"/>
    <cellStyle name="Normal 5 2 4 2 2 4 2 2" xfId="38703"/>
    <cellStyle name="Normal 5 2 4 2 2 4 2 3" xfId="57700"/>
    <cellStyle name="Normal 5 2 4 2 2 4 3" xfId="38704"/>
    <cellStyle name="Normal 5 2 4 2 2 4 4" xfId="38705"/>
    <cellStyle name="Normal 5 2 4 2 2 5" xfId="38706"/>
    <cellStyle name="Normal 5 2 4 2 2 5 2" xfId="38707"/>
    <cellStyle name="Normal 5 2 4 2 2 5 2 2" xfId="38708"/>
    <cellStyle name="Normal 5 2 4 2 2 5 2 3" xfId="57701"/>
    <cellStyle name="Normal 5 2 4 2 2 5 3" xfId="38709"/>
    <cellStyle name="Normal 5 2 4 2 2 5 4" xfId="38710"/>
    <cellStyle name="Normal 5 2 4 2 2 6" xfId="38711"/>
    <cellStyle name="Normal 5 2 4 2 2 6 2" xfId="38712"/>
    <cellStyle name="Normal 5 2 4 2 2 6 3" xfId="57702"/>
    <cellStyle name="Normal 5 2 4 2 2 7" xfId="38713"/>
    <cellStyle name="Normal 5 2 4 2 2 8" xfId="38714"/>
    <cellStyle name="Normal 5 2 4 2 3" xfId="38715"/>
    <cellStyle name="Normal 5 2 4 2 3 2" xfId="38716"/>
    <cellStyle name="Normal 5 2 4 2 3 2 2" xfId="38717"/>
    <cellStyle name="Normal 5 2 4 2 3 2 2 2" xfId="38718"/>
    <cellStyle name="Normal 5 2 4 2 3 2 2 2 2" xfId="38719"/>
    <cellStyle name="Normal 5 2 4 2 3 2 2 2 3" xfId="57703"/>
    <cellStyle name="Normal 5 2 4 2 3 2 2 3" xfId="38720"/>
    <cellStyle name="Normal 5 2 4 2 3 2 2 4" xfId="38721"/>
    <cellStyle name="Normal 5 2 4 2 3 2 3" xfId="38722"/>
    <cellStyle name="Normal 5 2 4 2 3 2 3 2" xfId="38723"/>
    <cellStyle name="Normal 5 2 4 2 3 2 3 2 2" xfId="38724"/>
    <cellStyle name="Normal 5 2 4 2 3 2 3 2 3" xfId="57704"/>
    <cellStyle name="Normal 5 2 4 2 3 2 3 3" xfId="38725"/>
    <cellStyle name="Normal 5 2 4 2 3 2 3 4" xfId="38726"/>
    <cellStyle name="Normal 5 2 4 2 3 2 4" xfId="38727"/>
    <cellStyle name="Normal 5 2 4 2 3 2 4 2" xfId="38728"/>
    <cellStyle name="Normal 5 2 4 2 3 2 4 3" xfId="57705"/>
    <cellStyle name="Normal 5 2 4 2 3 2 5" xfId="38729"/>
    <cellStyle name="Normal 5 2 4 2 3 2 6" xfId="38730"/>
    <cellStyle name="Normal 5 2 4 2 3 3" xfId="38731"/>
    <cellStyle name="Normal 5 2 4 2 3 3 2" xfId="38732"/>
    <cellStyle name="Normal 5 2 4 2 3 3 2 2" xfId="38733"/>
    <cellStyle name="Normal 5 2 4 2 3 3 2 3" xfId="57706"/>
    <cellStyle name="Normal 5 2 4 2 3 3 3" xfId="38734"/>
    <cellStyle name="Normal 5 2 4 2 3 3 4" xfId="38735"/>
    <cellStyle name="Normal 5 2 4 2 3 4" xfId="38736"/>
    <cellStyle name="Normal 5 2 4 2 3 4 2" xfId="38737"/>
    <cellStyle name="Normal 5 2 4 2 3 4 2 2" xfId="38738"/>
    <cellStyle name="Normal 5 2 4 2 3 4 2 3" xfId="57707"/>
    <cellStyle name="Normal 5 2 4 2 3 4 3" xfId="38739"/>
    <cellStyle name="Normal 5 2 4 2 3 4 4" xfId="38740"/>
    <cellStyle name="Normal 5 2 4 2 3 5" xfId="38741"/>
    <cellStyle name="Normal 5 2 4 2 3 5 2" xfId="38742"/>
    <cellStyle name="Normal 5 2 4 2 3 5 3" xfId="57708"/>
    <cellStyle name="Normal 5 2 4 2 3 6" xfId="38743"/>
    <cellStyle name="Normal 5 2 4 2 3 7" xfId="38744"/>
    <cellStyle name="Normal 5 2 4 2 4" xfId="38745"/>
    <cellStyle name="Normal 5 2 4 2 4 2" xfId="38746"/>
    <cellStyle name="Normal 5 2 4 2 4 2 2" xfId="38747"/>
    <cellStyle name="Normal 5 2 4 2 4 2 2 2" xfId="38748"/>
    <cellStyle name="Normal 5 2 4 2 4 2 2 3" xfId="57709"/>
    <cellStyle name="Normal 5 2 4 2 4 2 3" xfId="38749"/>
    <cellStyle name="Normal 5 2 4 2 4 2 4" xfId="38750"/>
    <cellStyle name="Normal 5 2 4 2 4 3" xfId="38751"/>
    <cellStyle name="Normal 5 2 4 2 4 3 2" xfId="38752"/>
    <cellStyle name="Normal 5 2 4 2 4 3 2 2" xfId="38753"/>
    <cellStyle name="Normal 5 2 4 2 4 3 2 3" xfId="57710"/>
    <cellStyle name="Normal 5 2 4 2 4 3 3" xfId="38754"/>
    <cellStyle name="Normal 5 2 4 2 4 3 4" xfId="38755"/>
    <cellStyle name="Normal 5 2 4 2 4 4" xfId="38756"/>
    <cellStyle name="Normal 5 2 4 2 4 4 2" xfId="38757"/>
    <cellStyle name="Normal 5 2 4 2 4 4 3" xfId="57711"/>
    <cellStyle name="Normal 5 2 4 2 4 5" xfId="38758"/>
    <cellStyle name="Normal 5 2 4 2 4 6" xfId="38759"/>
    <cellStyle name="Normal 5 2 4 2 5" xfId="38760"/>
    <cellStyle name="Normal 5 2 4 2 5 2" xfId="38761"/>
    <cellStyle name="Normal 5 2 4 2 5 2 2" xfId="38762"/>
    <cellStyle name="Normal 5 2 4 2 5 2 2 2" xfId="38763"/>
    <cellStyle name="Normal 5 2 4 2 5 2 2 3" xfId="57712"/>
    <cellStyle name="Normal 5 2 4 2 5 2 3" xfId="38764"/>
    <cellStyle name="Normal 5 2 4 2 5 2 4" xfId="38765"/>
    <cellStyle name="Normal 5 2 4 2 5 3" xfId="38766"/>
    <cellStyle name="Normal 5 2 4 2 5 3 2" xfId="38767"/>
    <cellStyle name="Normal 5 2 4 2 5 3 3" xfId="57713"/>
    <cellStyle name="Normal 5 2 4 2 5 4" xfId="38768"/>
    <cellStyle name="Normal 5 2 4 2 5 5" xfId="38769"/>
    <cellStyle name="Normal 5 2 4 2 6" xfId="38770"/>
    <cellStyle name="Normal 5 2 4 2 6 2" xfId="38771"/>
    <cellStyle name="Normal 5 2 4 2 6 2 2" xfId="38772"/>
    <cellStyle name="Normal 5 2 4 2 6 2 3" xfId="57714"/>
    <cellStyle name="Normal 5 2 4 2 6 3" xfId="38773"/>
    <cellStyle name="Normal 5 2 4 2 6 4" xfId="38774"/>
    <cellStyle name="Normal 5 2 4 2 7" xfId="38775"/>
    <cellStyle name="Normal 5 2 4 2 7 2" xfId="38776"/>
    <cellStyle name="Normal 5 2 4 2 7 2 2" xfId="38777"/>
    <cellStyle name="Normal 5 2 4 2 7 2 3" xfId="57715"/>
    <cellStyle name="Normal 5 2 4 2 7 3" xfId="38778"/>
    <cellStyle name="Normal 5 2 4 2 7 4" xfId="38779"/>
    <cellStyle name="Normal 5 2 4 2 8" xfId="38780"/>
    <cellStyle name="Normal 5 2 4 2 8 2" xfId="38781"/>
    <cellStyle name="Normal 5 2 4 2 8 3" xfId="57716"/>
    <cellStyle name="Normal 5 2 4 2 9" xfId="38782"/>
    <cellStyle name="Normal 5 2 4 3" xfId="38783"/>
    <cellStyle name="Normal 5 2 4 3 2" xfId="38784"/>
    <cellStyle name="Normal 5 2 4 3 2 2" xfId="38785"/>
    <cellStyle name="Normal 5 2 4 3 2 2 2" xfId="38786"/>
    <cellStyle name="Normal 5 2 4 3 2 2 2 2" xfId="38787"/>
    <cellStyle name="Normal 5 2 4 3 2 2 2 2 2" xfId="38788"/>
    <cellStyle name="Normal 5 2 4 3 2 2 2 2 3" xfId="57717"/>
    <cellStyle name="Normal 5 2 4 3 2 2 2 3" xfId="38789"/>
    <cellStyle name="Normal 5 2 4 3 2 2 2 4" xfId="38790"/>
    <cellStyle name="Normal 5 2 4 3 2 2 3" xfId="38791"/>
    <cellStyle name="Normal 5 2 4 3 2 2 3 2" xfId="38792"/>
    <cellStyle name="Normal 5 2 4 3 2 2 3 2 2" xfId="38793"/>
    <cellStyle name="Normal 5 2 4 3 2 2 3 2 3" xfId="57718"/>
    <cellStyle name="Normal 5 2 4 3 2 2 3 3" xfId="38794"/>
    <cellStyle name="Normal 5 2 4 3 2 2 3 4" xfId="38795"/>
    <cellStyle name="Normal 5 2 4 3 2 2 4" xfId="38796"/>
    <cellStyle name="Normal 5 2 4 3 2 2 4 2" xfId="38797"/>
    <cellStyle name="Normal 5 2 4 3 2 2 4 3" xfId="57719"/>
    <cellStyle name="Normal 5 2 4 3 2 2 5" xfId="38798"/>
    <cellStyle name="Normal 5 2 4 3 2 2 6" xfId="38799"/>
    <cellStyle name="Normal 5 2 4 3 2 3" xfId="38800"/>
    <cellStyle name="Normal 5 2 4 3 2 3 2" xfId="38801"/>
    <cellStyle name="Normal 5 2 4 3 2 3 2 2" xfId="38802"/>
    <cellStyle name="Normal 5 2 4 3 2 3 2 3" xfId="57720"/>
    <cellStyle name="Normal 5 2 4 3 2 3 3" xfId="38803"/>
    <cellStyle name="Normal 5 2 4 3 2 3 4" xfId="38804"/>
    <cellStyle name="Normal 5 2 4 3 2 4" xfId="38805"/>
    <cellStyle name="Normal 5 2 4 3 2 4 2" xfId="38806"/>
    <cellStyle name="Normal 5 2 4 3 2 4 2 2" xfId="38807"/>
    <cellStyle name="Normal 5 2 4 3 2 4 2 3" xfId="57721"/>
    <cellStyle name="Normal 5 2 4 3 2 4 3" xfId="38808"/>
    <cellStyle name="Normal 5 2 4 3 2 4 4" xfId="38809"/>
    <cellStyle name="Normal 5 2 4 3 2 5" xfId="38810"/>
    <cellStyle name="Normal 5 2 4 3 2 5 2" xfId="38811"/>
    <cellStyle name="Normal 5 2 4 3 2 5 3" xfId="57722"/>
    <cellStyle name="Normal 5 2 4 3 2 6" xfId="38812"/>
    <cellStyle name="Normal 5 2 4 3 2 7" xfId="38813"/>
    <cellStyle name="Normal 5 2 4 3 3" xfId="38814"/>
    <cellStyle name="Normal 5 2 4 3 3 2" xfId="38815"/>
    <cellStyle name="Normal 5 2 4 3 3 2 2" xfId="38816"/>
    <cellStyle name="Normal 5 2 4 3 3 2 2 2" xfId="38817"/>
    <cellStyle name="Normal 5 2 4 3 3 2 2 3" xfId="57723"/>
    <cellStyle name="Normal 5 2 4 3 3 2 3" xfId="38818"/>
    <cellStyle name="Normal 5 2 4 3 3 2 4" xfId="38819"/>
    <cellStyle name="Normal 5 2 4 3 3 3" xfId="38820"/>
    <cellStyle name="Normal 5 2 4 3 3 3 2" xfId="38821"/>
    <cellStyle name="Normal 5 2 4 3 3 3 2 2" xfId="38822"/>
    <cellStyle name="Normal 5 2 4 3 3 3 2 3" xfId="57724"/>
    <cellStyle name="Normal 5 2 4 3 3 3 3" xfId="38823"/>
    <cellStyle name="Normal 5 2 4 3 3 3 4" xfId="38824"/>
    <cellStyle name="Normal 5 2 4 3 3 4" xfId="38825"/>
    <cellStyle name="Normal 5 2 4 3 3 4 2" xfId="38826"/>
    <cellStyle name="Normal 5 2 4 3 3 4 3" xfId="57725"/>
    <cellStyle name="Normal 5 2 4 3 3 5" xfId="38827"/>
    <cellStyle name="Normal 5 2 4 3 3 6" xfId="38828"/>
    <cellStyle name="Normal 5 2 4 3 4" xfId="38829"/>
    <cellStyle name="Normal 5 2 4 3 4 2" xfId="38830"/>
    <cellStyle name="Normal 5 2 4 3 4 2 2" xfId="38831"/>
    <cellStyle name="Normal 5 2 4 3 4 2 2 2" xfId="38832"/>
    <cellStyle name="Normal 5 2 4 3 4 2 2 3" xfId="57726"/>
    <cellStyle name="Normal 5 2 4 3 4 2 3" xfId="38833"/>
    <cellStyle name="Normal 5 2 4 3 4 2 4" xfId="38834"/>
    <cellStyle name="Normal 5 2 4 3 4 3" xfId="38835"/>
    <cellStyle name="Normal 5 2 4 3 4 3 2" xfId="38836"/>
    <cellStyle name="Normal 5 2 4 3 4 3 3" xfId="57727"/>
    <cellStyle name="Normal 5 2 4 3 4 4" xfId="38837"/>
    <cellStyle name="Normal 5 2 4 3 4 5" xfId="38838"/>
    <cellStyle name="Normal 5 2 4 3 5" xfId="38839"/>
    <cellStyle name="Normal 5 2 4 3 5 2" xfId="38840"/>
    <cellStyle name="Normal 5 2 4 3 5 2 2" xfId="38841"/>
    <cellStyle name="Normal 5 2 4 3 5 2 3" xfId="57728"/>
    <cellStyle name="Normal 5 2 4 3 5 3" xfId="38842"/>
    <cellStyle name="Normal 5 2 4 3 5 4" xfId="38843"/>
    <cellStyle name="Normal 5 2 4 3 6" xfId="38844"/>
    <cellStyle name="Normal 5 2 4 3 6 2" xfId="38845"/>
    <cellStyle name="Normal 5 2 4 3 6 2 2" xfId="38846"/>
    <cellStyle name="Normal 5 2 4 3 6 2 3" xfId="57729"/>
    <cellStyle name="Normal 5 2 4 3 6 3" xfId="38847"/>
    <cellStyle name="Normal 5 2 4 3 6 4" xfId="38848"/>
    <cellStyle name="Normal 5 2 4 3 7" xfId="38849"/>
    <cellStyle name="Normal 5 2 4 3 7 2" xfId="38850"/>
    <cellStyle name="Normal 5 2 4 3 7 3" xfId="57730"/>
    <cellStyle name="Normal 5 2 4 3 8" xfId="38851"/>
    <cellStyle name="Normal 5 2 4 3 9" xfId="38852"/>
    <cellStyle name="Normal 5 2 4 4" xfId="38853"/>
    <cellStyle name="Normal 5 2 4 4 2" xfId="38854"/>
    <cellStyle name="Normal 5 2 4 4 2 2" xfId="38855"/>
    <cellStyle name="Normal 5 2 4 4 2 2 2" xfId="38856"/>
    <cellStyle name="Normal 5 2 4 4 2 2 2 2" xfId="38857"/>
    <cellStyle name="Normal 5 2 4 4 2 2 2 3" xfId="57731"/>
    <cellStyle name="Normal 5 2 4 4 2 2 3" xfId="38858"/>
    <cellStyle name="Normal 5 2 4 4 2 2 4" xfId="38859"/>
    <cellStyle name="Normal 5 2 4 4 2 3" xfId="38860"/>
    <cellStyle name="Normal 5 2 4 4 2 3 2" xfId="38861"/>
    <cellStyle name="Normal 5 2 4 4 2 3 2 2" xfId="38862"/>
    <cellStyle name="Normal 5 2 4 4 2 3 2 3" xfId="57732"/>
    <cellStyle name="Normal 5 2 4 4 2 3 3" xfId="38863"/>
    <cellStyle name="Normal 5 2 4 4 2 3 4" xfId="38864"/>
    <cellStyle name="Normal 5 2 4 4 2 4" xfId="38865"/>
    <cellStyle name="Normal 5 2 4 4 2 4 2" xfId="38866"/>
    <cellStyle name="Normal 5 2 4 4 2 4 3" xfId="57733"/>
    <cellStyle name="Normal 5 2 4 4 2 5" xfId="38867"/>
    <cellStyle name="Normal 5 2 4 4 2 6" xfId="38868"/>
    <cellStyle name="Normal 5 2 4 4 3" xfId="38869"/>
    <cellStyle name="Normal 5 2 4 4 3 2" xfId="38870"/>
    <cellStyle name="Normal 5 2 4 4 3 2 2" xfId="38871"/>
    <cellStyle name="Normal 5 2 4 4 3 2 3" xfId="57734"/>
    <cellStyle name="Normal 5 2 4 4 3 3" xfId="38872"/>
    <cellStyle name="Normal 5 2 4 4 3 4" xfId="38873"/>
    <cellStyle name="Normal 5 2 4 4 4" xfId="38874"/>
    <cellStyle name="Normal 5 2 4 4 4 2" xfId="38875"/>
    <cellStyle name="Normal 5 2 4 4 4 2 2" xfId="38876"/>
    <cellStyle name="Normal 5 2 4 4 4 2 3" xfId="57735"/>
    <cellStyle name="Normal 5 2 4 4 4 3" xfId="38877"/>
    <cellStyle name="Normal 5 2 4 4 4 4" xfId="38878"/>
    <cellStyle name="Normal 5 2 4 4 5" xfId="38879"/>
    <cellStyle name="Normal 5 2 4 4 5 2" xfId="38880"/>
    <cellStyle name="Normal 5 2 4 4 5 3" xfId="57736"/>
    <cellStyle name="Normal 5 2 4 4 6" xfId="38881"/>
    <cellStyle name="Normal 5 2 4 4 7" xfId="38882"/>
    <cellStyle name="Normal 5 2 4 5" xfId="38883"/>
    <cellStyle name="Normal 5 2 4 5 2" xfId="38884"/>
    <cellStyle name="Normal 5 2 4 5 2 2" xfId="38885"/>
    <cellStyle name="Normal 5 2 4 5 2 2 2" xfId="38886"/>
    <cellStyle name="Normal 5 2 4 5 2 2 3" xfId="57737"/>
    <cellStyle name="Normal 5 2 4 5 2 3" xfId="38887"/>
    <cellStyle name="Normal 5 2 4 5 2 4" xfId="38888"/>
    <cellStyle name="Normal 5 2 4 5 3" xfId="38889"/>
    <cellStyle name="Normal 5 2 4 5 3 2" xfId="38890"/>
    <cellStyle name="Normal 5 2 4 5 3 2 2" xfId="38891"/>
    <cellStyle name="Normal 5 2 4 5 3 2 3" xfId="57738"/>
    <cellStyle name="Normal 5 2 4 5 3 3" xfId="38892"/>
    <cellStyle name="Normal 5 2 4 5 3 4" xfId="38893"/>
    <cellStyle name="Normal 5 2 4 5 4" xfId="38894"/>
    <cellStyle name="Normal 5 2 4 5 4 2" xfId="38895"/>
    <cellStyle name="Normal 5 2 4 5 4 3" xfId="57739"/>
    <cellStyle name="Normal 5 2 4 5 5" xfId="38896"/>
    <cellStyle name="Normal 5 2 4 5 6" xfId="38897"/>
    <cellStyle name="Normal 5 2 4 6" xfId="38898"/>
    <cellStyle name="Normal 5 2 4 6 2" xfId="38899"/>
    <cellStyle name="Normal 5 2 4 6 2 2" xfId="38900"/>
    <cellStyle name="Normal 5 2 4 6 2 2 2" xfId="38901"/>
    <cellStyle name="Normal 5 2 4 6 2 2 3" xfId="57740"/>
    <cellStyle name="Normal 5 2 4 6 2 3" xfId="38902"/>
    <cellStyle name="Normal 5 2 4 6 2 4" xfId="38903"/>
    <cellStyle name="Normal 5 2 4 6 3" xfId="38904"/>
    <cellStyle name="Normal 5 2 4 6 3 2" xfId="38905"/>
    <cellStyle name="Normal 5 2 4 6 3 3" xfId="57741"/>
    <cellStyle name="Normal 5 2 4 6 4" xfId="38906"/>
    <cellStyle name="Normal 5 2 4 6 5" xfId="38907"/>
    <cellStyle name="Normal 5 2 4 7" xfId="38908"/>
    <cellStyle name="Normal 5 2 4 7 2" xfId="38909"/>
    <cellStyle name="Normal 5 2 4 7 2 2" xfId="38910"/>
    <cellStyle name="Normal 5 2 4 7 2 3" xfId="57742"/>
    <cellStyle name="Normal 5 2 4 7 3" xfId="38911"/>
    <cellStyle name="Normal 5 2 4 7 4" xfId="38912"/>
    <cellStyle name="Normal 5 2 4 8" xfId="38913"/>
    <cellStyle name="Normal 5 2 4 8 2" xfId="38914"/>
    <cellStyle name="Normal 5 2 4 8 2 2" xfId="38915"/>
    <cellStyle name="Normal 5 2 4 8 2 3" xfId="57743"/>
    <cellStyle name="Normal 5 2 4 8 3" xfId="38916"/>
    <cellStyle name="Normal 5 2 4 8 4" xfId="38917"/>
    <cellStyle name="Normal 5 2 4 9" xfId="38918"/>
    <cellStyle name="Normal 5 2 4 9 2" xfId="38919"/>
    <cellStyle name="Normal 5 2 4 9 3" xfId="57744"/>
    <cellStyle name="Normal 5 2 5" xfId="38920"/>
    <cellStyle name="Normal 5 2 5 10" xfId="38921"/>
    <cellStyle name="Normal 5 2 5 2" xfId="38922"/>
    <cellStyle name="Normal 5 2 5 2 2" xfId="38923"/>
    <cellStyle name="Normal 5 2 5 2 2 2" xfId="38924"/>
    <cellStyle name="Normal 5 2 5 2 2 2 2" xfId="38925"/>
    <cellStyle name="Normal 5 2 5 2 2 2 2 2" xfId="38926"/>
    <cellStyle name="Normal 5 2 5 2 2 2 2 2 2" xfId="38927"/>
    <cellStyle name="Normal 5 2 5 2 2 2 2 2 3" xfId="57745"/>
    <cellStyle name="Normal 5 2 5 2 2 2 2 3" xfId="38928"/>
    <cellStyle name="Normal 5 2 5 2 2 2 2 4" xfId="38929"/>
    <cellStyle name="Normal 5 2 5 2 2 2 3" xfId="38930"/>
    <cellStyle name="Normal 5 2 5 2 2 2 3 2" xfId="38931"/>
    <cellStyle name="Normal 5 2 5 2 2 2 3 2 2" xfId="38932"/>
    <cellStyle name="Normal 5 2 5 2 2 2 3 2 3" xfId="57746"/>
    <cellStyle name="Normal 5 2 5 2 2 2 3 3" xfId="38933"/>
    <cellStyle name="Normal 5 2 5 2 2 2 3 4" xfId="38934"/>
    <cellStyle name="Normal 5 2 5 2 2 2 4" xfId="38935"/>
    <cellStyle name="Normal 5 2 5 2 2 2 4 2" xfId="38936"/>
    <cellStyle name="Normal 5 2 5 2 2 2 4 3" xfId="57747"/>
    <cellStyle name="Normal 5 2 5 2 2 2 5" xfId="38937"/>
    <cellStyle name="Normal 5 2 5 2 2 2 6" xfId="38938"/>
    <cellStyle name="Normal 5 2 5 2 2 3" xfId="38939"/>
    <cellStyle name="Normal 5 2 5 2 2 3 2" xfId="38940"/>
    <cellStyle name="Normal 5 2 5 2 2 3 2 2" xfId="38941"/>
    <cellStyle name="Normal 5 2 5 2 2 3 2 3" xfId="57748"/>
    <cellStyle name="Normal 5 2 5 2 2 3 3" xfId="38942"/>
    <cellStyle name="Normal 5 2 5 2 2 3 4" xfId="38943"/>
    <cellStyle name="Normal 5 2 5 2 2 4" xfId="38944"/>
    <cellStyle name="Normal 5 2 5 2 2 4 2" xfId="38945"/>
    <cellStyle name="Normal 5 2 5 2 2 4 2 2" xfId="38946"/>
    <cellStyle name="Normal 5 2 5 2 2 4 2 3" xfId="57749"/>
    <cellStyle name="Normal 5 2 5 2 2 4 3" xfId="38947"/>
    <cellStyle name="Normal 5 2 5 2 2 4 4" xfId="38948"/>
    <cellStyle name="Normal 5 2 5 2 2 5" xfId="38949"/>
    <cellStyle name="Normal 5 2 5 2 2 5 2" xfId="38950"/>
    <cellStyle name="Normal 5 2 5 2 2 5 3" xfId="57750"/>
    <cellStyle name="Normal 5 2 5 2 2 6" xfId="38951"/>
    <cellStyle name="Normal 5 2 5 2 2 7" xfId="38952"/>
    <cellStyle name="Normal 5 2 5 2 3" xfId="38953"/>
    <cellStyle name="Normal 5 2 5 2 3 2" xfId="38954"/>
    <cellStyle name="Normal 5 2 5 2 3 2 2" xfId="38955"/>
    <cellStyle name="Normal 5 2 5 2 3 2 2 2" xfId="38956"/>
    <cellStyle name="Normal 5 2 5 2 3 2 2 3" xfId="57751"/>
    <cellStyle name="Normal 5 2 5 2 3 2 3" xfId="38957"/>
    <cellStyle name="Normal 5 2 5 2 3 2 4" xfId="38958"/>
    <cellStyle name="Normal 5 2 5 2 3 3" xfId="38959"/>
    <cellStyle name="Normal 5 2 5 2 3 3 2" xfId="38960"/>
    <cellStyle name="Normal 5 2 5 2 3 3 2 2" xfId="38961"/>
    <cellStyle name="Normal 5 2 5 2 3 3 2 3" xfId="57752"/>
    <cellStyle name="Normal 5 2 5 2 3 3 3" xfId="38962"/>
    <cellStyle name="Normal 5 2 5 2 3 3 4" xfId="38963"/>
    <cellStyle name="Normal 5 2 5 2 3 4" xfId="38964"/>
    <cellStyle name="Normal 5 2 5 2 3 4 2" xfId="38965"/>
    <cellStyle name="Normal 5 2 5 2 3 4 3" xfId="57753"/>
    <cellStyle name="Normal 5 2 5 2 3 5" xfId="38966"/>
    <cellStyle name="Normal 5 2 5 2 3 6" xfId="38967"/>
    <cellStyle name="Normal 5 2 5 2 4" xfId="38968"/>
    <cellStyle name="Normal 5 2 5 2 4 2" xfId="38969"/>
    <cellStyle name="Normal 5 2 5 2 4 2 2" xfId="38970"/>
    <cellStyle name="Normal 5 2 5 2 4 2 3" xfId="57754"/>
    <cellStyle name="Normal 5 2 5 2 4 3" xfId="38971"/>
    <cellStyle name="Normal 5 2 5 2 4 4" xfId="38972"/>
    <cellStyle name="Normal 5 2 5 2 5" xfId="38973"/>
    <cellStyle name="Normal 5 2 5 2 5 2" xfId="38974"/>
    <cellStyle name="Normal 5 2 5 2 5 2 2" xfId="38975"/>
    <cellStyle name="Normal 5 2 5 2 5 2 3" xfId="57755"/>
    <cellStyle name="Normal 5 2 5 2 5 3" xfId="38976"/>
    <cellStyle name="Normal 5 2 5 2 5 4" xfId="38977"/>
    <cellStyle name="Normal 5 2 5 2 6" xfId="38978"/>
    <cellStyle name="Normal 5 2 5 2 6 2" xfId="38979"/>
    <cellStyle name="Normal 5 2 5 2 6 3" xfId="57756"/>
    <cellStyle name="Normal 5 2 5 2 7" xfId="38980"/>
    <cellStyle name="Normal 5 2 5 2 8" xfId="38981"/>
    <cellStyle name="Normal 5 2 5 3" xfId="38982"/>
    <cellStyle name="Normal 5 2 5 3 2" xfId="38983"/>
    <cellStyle name="Normal 5 2 5 3 2 2" xfId="38984"/>
    <cellStyle name="Normal 5 2 5 3 2 2 2" xfId="38985"/>
    <cellStyle name="Normal 5 2 5 3 2 2 2 2" xfId="38986"/>
    <cellStyle name="Normal 5 2 5 3 2 2 2 3" xfId="57757"/>
    <cellStyle name="Normal 5 2 5 3 2 2 3" xfId="38987"/>
    <cellStyle name="Normal 5 2 5 3 2 2 4" xfId="38988"/>
    <cellStyle name="Normal 5 2 5 3 2 3" xfId="38989"/>
    <cellStyle name="Normal 5 2 5 3 2 3 2" xfId="38990"/>
    <cellStyle name="Normal 5 2 5 3 2 3 2 2" xfId="38991"/>
    <cellStyle name="Normal 5 2 5 3 2 3 2 3" xfId="57758"/>
    <cellStyle name="Normal 5 2 5 3 2 3 3" xfId="38992"/>
    <cellStyle name="Normal 5 2 5 3 2 3 4" xfId="38993"/>
    <cellStyle name="Normal 5 2 5 3 2 4" xfId="38994"/>
    <cellStyle name="Normal 5 2 5 3 2 4 2" xfId="38995"/>
    <cellStyle name="Normal 5 2 5 3 2 4 3" xfId="57759"/>
    <cellStyle name="Normal 5 2 5 3 2 5" xfId="38996"/>
    <cellStyle name="Normal 5 2 5 3 2 6" xfId="38997"/>
    <cellStyle name="Normal 5 2 5 3 3" xfId="38998"/>
    <cellStyle name="Normal 5 2 5 3 3 2" xfId="38999"/>
    <cellStyle name="Normal 5 2 5 3 3 2 2" xfId="39000"/>
    <cellStyle name="Normal 5 2 5 3 3 2 3" xfId="57760"/>
    <cellStyle name="Normal 5 2 5 3 3 3" xfId="39001"/>
    <cellStyle name="Normal 5 2 5 3 3 4" xfId="39002"/>
    <cellStyle name="Normal 5 2 5 3 4" xfId="39003"/>
    <cellStyle name="Normal 5 2 5 3 4 2" xfId="39004"/>
    <cellStyle name="Normal 5 2 5 3 4 2 2" xfId="39005"/>
    <cellStyle name="Normal 5 2 5 3 4 2 3" xfId="57761"/>
    <cellStyle name="Normal 5 2 5 3 4 3" xfId="39006"/>
    <cellStyle name="Normal 5 2 5 3 4 4" xfId="39007"/>
    <cellStyle name="Normal 5 2 5 3 5" xfId="39008"/>
    <cellStyle name="Normal 5 2 5 3 5 2" xfId="39009"/>
    <cellStyle name="Normal 5 2 5 3 5 3" xfId="57762"/>
    <cellStyle name="Normal 5 2 5 3 6" xfId="39010"/>
    <cellStyle name="Normal 5 2 5 3 7" xfId="39011"/>
    <cellStyle name="Normal 5 2 5 4" xfId="39012"/>
    <cellStyle name="Normal 5 2 5 4 2" xfId="39013"/>
    <cellStyle name="Normal 5 2 5 4 2 2" xfId="39014"/>
    <cellStyle name="Normal 5 2 5 4 2 2 2" xfId="39015"/>
    <cellStyle name="Normal 5 2 5 4 2 2 3" xfId="57763"/>
    <cellStyle name="Normal 5 2 5 4 2 3" xfId="39016"/>
    <cellStyle name="Normal 5 2 5 4 2 4" xfId="39017"/>
    <cellStyle name="Normal 5 2 5 4 3" xfId="39018"/>
    <cellStyle name="Normal 5 2 5 4 3 2" xfId="39019"/>
    <cellStyle name="Normal 5 2 5 4 3 2 2" xfId="39020"/>
    <cellStyle name="Normal 5 2 5 4 3 2 3" xfId="57764"/>
    <cellStyle name="Normal 5 2 5 4 3 3" xfId="39021"/>
    <cellStyle name="Normal 5 2 5 4 3 4" xfId="39022"/>
    <cellStyle name="Normal 5 2 5 4 4" xfId="39023"/>
    <cellStyle name="Normal 5 2 5 4 4 2" xfId="39024"/>
    <cellStyle name="Normal 5 2 5 4 4 3" xfId="57765"/>
    <cellStyle name="Normal 5 2 5 4 5" xfId="39025"/>
    <cellStyle name="Normal 5 2 5 4 6" xfId="39026"/>
    <cellStyle name="Normal 5 2 5 5" xfId="39027"/>
    <cellStyle name="Normal 5 2 5 5 2" xfId="39028"/>
    <cellStyle name="Normal 5 2 5 5 2 2" xfId="39029"/>
    <cellStyle name="Normal 5 2 5 5 2 2 2" xfId="39030"/>
    <cellStyle name="Normal 5 2 5 5 2 2 3" xfId="57766"/>
    <cellStyle name="Normal 5 2 5 5 2 3" xfId="39031"/>
    <cellStyle name="Normal 5 2 5 5 2 4" xfId="39032"/>
    <cellStyle name="Normal 5 2 5 5 3" xfId="39033"/>
    <cellStyle name="Normal 5 2 5 5 3 2" xfId="39034"/>
    <cellStyle name="Normal 5 2 5 5 3 3" xfId="57767"/>
    <cellStyle name="Normal 5 2 5 5 4" xfId="39035"/>
    <cellStyle name="Normal 5 2 5 5 5" xfId="39036"/>
    <cellStyle name="Normal 5 2 5 6" xfId="39037"/>
    <cellStyle name="Normal 5 2 5 6 2" xfId="39038"/>
    <cellStyle name="Normal 5 2 5 6 2 2" xfId="39039"/>
    <cellStyle name="Normal 5 2 5 6 2 3" xfId="57768"/>
    <cellStyle name="Normal 5 2 5 6 3" xfId="39040"/>
    <cellStyle name="Normal 5 2 5 6 4" xfId="39041"/>
    <cellStyle name="Normal 5 2 5 7" xfId="39042"/>
    <cellStyle name="Normal 5 2 5 7 2" xfId="39043"/>
    <cellStyle name="Normal 5 2 5 7 2 2" xfId="39044"/>
    <cellStyle name="Normal 5 2 5 7 2 3" xfId="57769"/>
    <cellStyle name="Normal 5 2 5 7 3" xfId="39045"/>
    <cellStyle name="Normal 5 2 5 7 4" xfId="39046"/>
    <cellStyle name="Normal 5 2 5 8" xfId="39047"/>
    <cellStyle name="Normal 5 2 5 8 2" xfId="39048"/>
    <cellStyle name="Normal 5 2 5 8 3" xfId="57770"/>
    <cellStyle name="Normal 5 2 5 9" xfId="39049"/>
    <cellStyle name="Normal 5 2 6" xfId="39050"/>
    <cellStyle name="Normal 5 2 6 10" xfId="39051"/>
    <cellStyle name="Normal 5 2 6 2" xfId="39052"/>
    <cellStyle name="Normal 5 2 6 2 2" xfId="39053"/>
    <cellStyle name="Normal 5 2 6 2 2 2" xfId="39054"/>
    <cellStyle name="Normal 5 2 6 2 2 2 2" xfId="39055"/>
    <cellStyle name="Normal 5 2 6 2 2 2 2 2" xfId="39056"/>
    <cellStyle name="Normal 5 2 6 2 2 2 2 2 2" xfId="39057"/>
    <cellStyle name="Normal 5 2 6 2 2 2 2 2 3" xfId="57771"/>
    <cellStyle name="Normal 5 2 6 2 2 2 2 3" xfId="39058"/>
    <cellStyle name="Normal 5 2 6 2 2 2 2 4" xfId="39059"/>
    <cellStyle name="Normal 5 2 6 2 2 2 3" xfId="39060"/>
    <cellStyle name="Normal 5 2 6 2 2 2 3 2" xfId="39061"/>
    <cellStyle name="Normal 5 2 6 2 2 2 3 2 2" xfId="39062"/>
    <cellStyle name="Normal 5 2 6 2 2 2 3 2 3" xfId="57772"/>
    <cellStyle name="Normal 5 2 6 2 2 2 3 3" xfId="39063"/>
    <cellStyle name="Normal 5 2 6 2 2 2 3 4" xfId="39064"/>
    <cellStyle name="Normal 5 2 6 2 2 2 4" xfId="39065"/>
    <cellStyle name="Normal 5 2 6 2 2 2 4 2" xfId="39066"/>
    <cellStyle name="Normal 5 2 6 2 2 2 4 3" xfId="57773"/>
    <cellStyle name="Normal 5 2 6 2 2 2 5" xfId="39067"/>
    <cellStyle name="Normal 5 2 6 2 2 2 6" xfId="39068"/>
    <cellStyle name="Normal 5 2 6 2 2 3" xfId="39069"/>
    <cellStyle name="Normal 5 2 6 2 2 3 2" xfId="39070"/>
    <cellStyle name="Normal 5 2 6 2 2 3 2 2" xfId="39071"/>
    <cellStyle name="Normal 5 2 6 2 2 3 2 3" xfId="57774"/>
    <cellStyle name="Normal 5 2 6 2 2 3 3" xfId="39072"/>
    <cellStyle name="Normal 5 2 6 2 2 3 4" xfId="39073"/>
    <cellStyle name="Normal 5 2 6 2 2 4" xfId="39074"/>
    <cellStyle name="Normal 5 2 6 2 2 4 2" xfId="39075"/>
    <cellStyle name="Normal 5 2 6 2 2 4 2 2" xfId="39076"/>
    <cellStyle name="Normal 5 2 6 2 2 4 2 3" xfId="57775"/>
    <cellStyle name="Normal 5 2 6 2 2 4 3" xfId="39077"/>
    <cellStyle name="Normal 5 2 6 2 2 4 4" xfId="39078"/>
    <cellStyle name="Normal 5 2 6 2 2 5" xfId="39079"/>
    <cellStyle name="Normal 5 2 6 2 2 5 2" xfId="39080"/>
    <cellStyle name="Normal 5 2 6 2 2 5 3" xfId="57776"/>
    <cellStyle name="Normal 5 2 6 2 2 6" xfId="39081"/>
    <cellStyle name="Normal 5 2 6 2 2 7" xfId="39082"/>
    <cellStyle name="Normal 5 2 6 2 3" xfId="39083"/>
    <cellStyle name="Normal 5 2 6 2 3 2" xfId="39084"/>
    <cellStyle name="Normal 5 2 6 2 3 2 2" xfId="39085"/>
    <cellStyle name="Normal 5 2 6 2 3 2 2 2" xfId="39086"/>
    <cellStyle name="Normal 5 2 6 2 3 2 2 3" xfId="57777"/>
    <cellStyle name="Normal 5 2 6 2 3 2 3" xfId="39087"/>
    <cellStyle name="Normal 5 2 6 2 3 2 4" xfId="39088"/>
    <cellStyle name="Normal 5 2 6 2 3 3" xfId="39089"/>
    <cellStyle name="Normal 5 2 6 2 3 3 2" xfId="39090"/>
    <cellStyle name="Normal 5 2 6 2 3 3 2 2" xfId="39091"/>
    <cellStyle name="Normal 5 2 6 2 3 3 2 3" xfId="57778"/>
    <cellStyle name="Normal 5 2 6 2 3 3 3" xfId="39092"/>
    <cellStyle name="Normal 5 2 6 2 3 3 4" xfId="39093"/>
    <cellStyle name="Normal 5 2 6 2 3 4" xfId="39094"/>
    <cellStyle name="Normal 5 2 6 2 3 4 2" xfId="39095"/>
    <cellStyle name="Normal 5 2 6 2 3 4 3" xfId="57779"/>
    <cellStyle name="Normal 5 2 6 2 3 5" xfId="39096"/>
    <cellStyle name="Normal 5 2 6 2 3 6" xfId="39097"/>
    <cellStyle name="Normal 5 2 6 2 4" xfId="39098"/>
    <cellStyle name="Normal 5 2 6 2 4 2" xfId="39099"/>
    <cellStyle name="Normal 5 2 6 2 4 2 2" xfId="39100"/>
    <cellStyle name="Normal 5 2 6 2 4 2 3" xfId="57780"/>
    <cellStyle name="Normal 5 2 6 2 4 3" xfId="39101"/>
    <cellStyle name="Normal 5 2 6 2 4 4" xfId="39102"/>
    <cellStyle name="Normal 5 2 6 2 5" xfId="39103"/>
    <cellStyle name="Normal 5 2 6 2 5 2" xfId="39104"/>
    <cellStyle name="Normal 5 2 6 2 5 2 2" xfId="39105"/>
    <cellStyle name="Normal 5 2 6 2 5 2 3" xfId="57781"/>
    <cellStyle name="Normal 5 2 6 2 5 3" xfId="39106"/>
    <cellStyle name="Normal 5 2 6 2 5 4" xfId="39107"/>
    <cellStyle name="Normal 5 2 6 2 6" xfId="39108"/>
    <cellStyle name="Normal 5 2 6 2 6 2" xfId="39109"/>
    <cellStyle name="Normal 5 2 6 2 6 3" xfId="57782"/>
    <cellStyle name="Normal 5 2 6 2 7" xfId="39110"/>
    <cellStyle name="Normal 5 2 6 2 8" xfId="39111"/>
    <cellStyle name="Normal 5 2 6 3" xfId="39112"/>
    <cellStyle name="Normal 5 2 6 3 2" xfId="39113"/>
    <cellStyle name="Normal 5 2 6 3 2 2" xfId="39114"/>
    <cellStyle name="Normal 5 2 6 3 2 2 2" xfId="39115"/>
    <cellStyle name="Normal 5 2 6 3 2 2 2 2" xfId="39116"/>
    <cellStyle name="Normal 5 2 6 3 2 2 2 3" xfId="57783"/>
    <cellStyle name="Normal 5 2 6 3 2 2 3" xfId="39117"/>
    <cellStyle name="Normal 5 2 6 3 2 2 4" xfId="39118"/>
    <cellStyle name="Normal 5 2 6 3 2 3" xfId="39119"/>
    <cellStyle name="Normal 5 2 6 3 2 3 2" xfId="39120"/>
    <cellStyle name="Normal 5 2 6 3 2 3 2 2" xfId="39121"/>
    <cellStyle name="Normal 5 2 6 3 2 3 2 3" xfId="57784"/>
    <cellStyle name="Normal 5 2 6 3 2 3 3" xfId="39122"/>
    <cellStyle name="Normal 5 2 6 3 2 3 4" xfId="39123"/>
    <cellStyle name="Normal 5 2 6 3 2 4" xfId="39124"/>
    <cellStyle name="Normal 5 2 6 3 2 4 2" xfId="39125"/>
    <cellStyle name="Normal 5 2 6 3 2 4 3" xfId="57785"/>
    <cellStyle name="Normal 5 2 6 3 2 5" xfId="39126"/>
    <cellStyle name="Normal 5 2 6 3 2 6" xfId="39127"/>
    <cellStyle name="Normal 5 2 6 3 3" xfId="39128"/>
    <cellStyle name="Normal 5 2 6 3 3 2" xfId="39129"/>
    <cellStyle name="Normal 5 2 6 3 3 2 2" xfId="39130"/>
    <cellStyle name="Normal 5 2 6 3 3 2 3" xfId="57786"/>
    <cellStyle name="Normal 5 2 6 3 3 3" xfId="39131"/>
    <cellStyle name="Normal 5 2 6 3 3 4" xfId="39132"/>
    <cellStyle name="Normal 5 2 6 3 4" xfId="39133"/>
    <cellStyle name="Normal 5 2 6 3 4 2" xfId="39134"/>
    <cellStyle name="Normal 5 2 6 3 4 2 2" xfId="39135"/>
    <cellStyle name="Normal 5 2 6 3 4 2 3" xfId="57787"/>
    <cellStyle name="Normal 5 2 6 3 4 3" xfId="39136"/>
    <cellStyle name="Normal 5 2 6 3 4 4" xfId="39137"/>
    <cellStyle name="Normal 5 2 6 3 5" xfId="39138"/>
    <cellStyle name="Normal 5 2 6 3 5 2" xfId="39139"/>
    <cellStyle name="Normal 5 2 6 3 5 3" xfId="57788"/>
    <cellStyle name="Normal 5 2 6 3 6" xfId="39140"/>
    <cellStyle name="Normal 5 2 6 3 7" xfId="39141"/>
    <cellStyle name="Normal 5 2 6 4" xfId="39142"/>
    <cellStyle name="Normal 5 2 6 4 2" xfId="39143"/>
    <cellStyle name="Normal 5 2 6 4 2 2" xfId="39144"/>
    <cellStyle name="Normal 5 2 6 4 2 2 2" xfId="39145"/>
    <cellStyle name="Normal 5 2 6 4 2 2 3" xfId="57789"/>
    <cellStyle name="Normal 5 2 6 4 2 3" xfId="39146"/>
    <cellStyle name="Normal 5 2 6 4 2 4" xfId="39147"/>
    <cellStyle name="Normal 5 2 6 4 3" xfId="39148"/>
    <cellStyle name="Normal 5 2 6 4 3 2" xfId="39149"/>
    <cellStyle name="Normal 5 2 6 4 3 2 2" xfId="39150"/>
    <cellStyle name="Normal 5 2 6 4 3 2 3" xfId="57790"/>
    <cellStyle name="Normal 5 2 6 4 3 3" xfId="39151"/>
    <cellStyle name="Normal 5 2 6 4 3 4" xfId="39152"/>
    <cellStyle name="Normal 5 2 6 4 4" xfId="39153"/>
    <cellStyle name="Normal 5 2 6 4 4 2" xfId="39154"/>
    <cellStyle name="Normal 5 2 6 4 4 3" xfId="57791"/>
    <cellStyle name="Normal 5 2 6 4 5" xfId="39155"/>
    <cellStyle name="Normal 5 2 6 4 6" xfId="39156"/>
    <cellStyle name="Normal 5 2 6 5" xfId="39157"/>
    <cellStyle name="Normal 5 2 6 5 2" xfId="39158"/>
    <cellStyle name="Normal 5 2 6 5 2 2" xfId="39159"/>
    <cellStyle name="Normal 5 2 6 5 2 2 2" xfId="39160"/>
    <cellStyle name="Normal 5 2 6 5 2 2 3" xfId="57792"/>
    <cellStyle name="Normal 5 2 6 5 2 3" xfId="39161"/>
    <cellStyle name="Normal 5 2 6 5 2 4" xfId="39162"/>
    <cellStyle name="Normal 5 2 6 5 3" xfId="39163"/>
    <cellStyle name="Normal 5 2 6 5 3 2" xfId="39164"/>
    <cellStyle name="Normal 5 2 6 5 3 3" xfId="57793"/>
    <cellStyle name="Normal 5 2 6 5 4" xfId="39165"/>
    <cellStyle name="Normal 5 2 6 5 5" xfId="39166"/>
    <cellStyle name="Normal 5 2 6 6" xfId="39167"/>
    <cellStyle name="Normal 5 2 6 6 2" xfId="39168"/>
    <cellStyle name="Normal 5 2 6 6 2 2" xfId="39169"/>
    <cellStyle name="Normal 5 2 6 6 2 3" xfId="57794"/>
    <cellStyle name="Normal 5 2 6 6 3" xfId="39170"/>
    <cellStyle name="Normal 5 2 6 6 4" xfId="39171"/>
    <cellStyle name="Normal 5 2 6 7" xfId="39172"/>
    <cellStyle name="Normal 5 2 6 7 2" xfId="39173"/>
    <cellStyle name="Normal 5 2 6 7 2 2" xfId="39174"/>
    <cellStyle name="Normal 5 2 6 7 2 3" xfId="57795"/>
    <cellStyle name="Normal 5 2 6 7 3" xfId="39175"/>
    <cellStyle name="Normal 5 2 6 7 4" xfId="39176"/>
    <cellStyle name="Normal 5 2 6 8" xfId="39177"/>
    <cellStyle name="Normal 5 2 6 8 2" xfId="39178"/>
    <cellStyle name="Normal 5 2 6 8 3" xfId="57796"/>
    <cellStyle name="Normal 5 2 6 9" xfId="39179"/>
    <cellStyle name="Normal 5 2 7" xfId="39180"/>
    <cellStyle name="Normal 5 2 7 10" xfId="39181"/>
    <cellStyle name="Normal 5 2 7 2" xfId="39182"/>
    <cellStyle name="Normal 5 2 7 2 2" xfId="39183"/>
    <cellStyle name="Normal 5 2 7 2 2 2" xfId="39184"/>
    <cellStyle name="Normal 5 2 7 2 2 2 2" xfId="39185"/>
    <cellStyle name="Normal 5 2 7 2 2 2 2 2" xfId="39186"/>
    <cellStyle name="Normal 5 2 7 2 2 2 2 2 2" xfId="39187"/>
    <cellStyle name="Normal 5 2 7 2 2 2 2 2 3" xfId="57797"/>
    <cellStyle name="Normal 5 2 7 2 2 2 2 3" xfId="39188"/>
    <cellStyle name="Normal 5 2 7 2 2 2 2 4" xfId="39189"/>
    <cellStyle name="Normal 5 2 7 2 2 2 3" xfId="39190"/>
    <cellStyle name="Normal 5 2 7 2 2 2 3 2" xfId="39191"/>
    <cellStyle name="Normal 5 2 7 2 2 2 3 2 2" xfId="39192"/>
    <cellStyle name="Normal 5 2 7 2 2 2 3 2 3" xfId="57798"/>
    <cellStyle name="Normal 5 2 7 2 2 2 3 3" xfId="39193"/>
    <cellStyle name="Normal 5 2 7 2 2 2 3 4" xfId="39194"/>
    <cellStyle name="Normal 5 2 7 2 2 2 4" xfId="39195"/>
    <cellStyle name="Normal 5 2 7 2 2 2 4 2" xfId="39196"/>
    <cellStyle name="Normal 5 2 7 2 2 2 4 3" xfId="57799"/>
    <cellStyle name="Normal 5 2 7 2 2 2 5" xfId="39197"/>
    <cellStyle name="Normal 5 2 7 2 2 2 6" xfId="39198"/>
    <cellStyle name="Normal 5 2 7 2 2 3" xfId="39199"/>
    <cellStyle name="Normal 5 2 7 2 2 3 2" xfId="39200"/>
    <cellStyle name="Normal 5 2 7 2 2 3 2 2" xfId="39201"/>
    <cellStyle name="Normal 5 2 7 2 2 3 2 3" xfId="57800"/>
    <cellStyle name="Normal 5 2 7 2 2 3 3" xfId="39202"/>
    <cellStyle name="Normal 5 2 7 2 2 3 4" xfId="39203"/>
    <cellStyle name="Normal 5 2 7 2 2 4" xfId="39204"/>
    <cellStyle name="Normal 5 2 7 2 2 4 2" xfId="39205"/>
    <cellStyle name="Normal 5 2 7 2 2 4 2 2" xfId="39206"/>
    <cellStyle name="Normal 5 2 7 2 2 4 2 3" xfId="57801"/>
    <cellStyle name="Normal 5 2 7 2 2 4 3" xfId="39207"/>
    <cellStyle name="Normal 5 2 7 2 2 4 4" xfId="39208"/>
    <cellStyle name="Normal 5 2 7 2 2 5" xfId="39209"/>
    <cellStyle name="Normal 5 2 7 2 2 5 2" xfId="39210"/>
    <cellStyle name="Normal 5 2 7 2 2 5 3" xfId="57802"/>
    <cellStyle name="Normal 5 2 7 2 2 6" xfId="39211"/>
    <cellStyle name="Normal 5 2 7 2 2 7" xfId="39212"/>
    <cellStyle name="Normal 5 2 7 2 3" xfId="39213"/>
    <cellStyle name="Normal 5 2 7 2 3 2" xfId="39214"/>
    <cellStyle name="Normal 5 2 7 2 3 2 2" xfId="39215"/>
    <cellStyle name="Normal 5 2 7 2 3 2 2 2" xfId="39216"/>
    <cellStyle name="Normal 5 2 7 2 3 2 2 3" xfId="57803"/>
    <cellStyle name="Normal 5 2 7 2 3 2 3" xfId="39217"/>
    <cellStyle name="Normal 5 2 7 2 3 2 4" xfId="39218"/>
    <cellStyle name="Normal 5 2 7 2 3 3" xfId="39219"/>
    <cellStyle name="Normal 5 2 7 2 3 3 2" xfId="39220"/>
    <cellStyle name="Normal 5 2 7 2 3 3 2 2" xfId="39221"/>
    <cellStyle name="Normal 5 2 7 2 3 3 2 3" xfId="57804"/>
    <cellStyle name="Normal 5 2 7 2 3 3 3" xfId="39222"/>
    <cellStyle name="Normal 5 2 7 2 3 3 4" xfId="39223"/>
    <cellStyle name="Normal 5 2 7 2 3 4" xfId="39224"/>
    <cellStyle name="Normal 5 2 7 2 3 4 2" xfId="39225"/>
    <cellStyle name="Normal 5 2 7 2 3 4 3" xfId="57805"/>
    <cellStyle name="Normal 5 2 7 2 3 5" xfId="39226"/>
    <cellStyle name="Normal 5 2 7 2 3 6" xfId="39227"/>
    <cellStyle name="Normal 5 2 7 2 4" xfId="39228"/>
    <cellStyle name="Normal 5 2 7 2 4 2" xfId="39229"/>
    <cellStyle name="Normal 5 2 7 2 4 2 2" xfId="39230"/>
    <cellStyle name="Normal 5 2 7 2 4 2 3" xfId="57806"/>
    <cellStyle name="Normal 5 2 7 2 4 3" xfId="39231"/>
    <cellStyle name="Normal 5 2 7 2 4 4" xfId="39232"/>
    <cellStyle name="Normal 5 2 7 2 5" xfId="39233"/>
    <cellStyle name="Normal 5 2 7 2 5 2" xfId="39234"/>
    <cellStyle name="Normal 5 2 7 2 5 2 2" xfId="39235"/>
    <cellStyle name="Normal 5 2 7 2 5 2 3" xfId="57807"/>
    <cellStyle name="Normal 5 2 7 2 5 3" xfId="39236"/>
    <cellStyle name="Normal 5 2 7 2 5 4" xfId="39237"/>
    <cellStyle name="Normal 5 2 7 2 6" xfId="39238"/>
    <cellStyle name="Normal 5 2 7 2 6 2" xfId="39239"/>
    <cellStyle name="Normal 5 2 7 2 6 3" xfId="57808"/>
    <cellStyle name="Normal 5 2 7 2 7" xfId="39240"/>
    <cellStyle name="Normal 5 2 7 2 8" xfId="39241"/>
    <cellStyle name="Normal 5 2 7 3" xfId="39242"/>
    <cellStyle name="Normal 5 2 7 3 2" xfId="39243"/>
    <cellStyle name="Normal 5 2 7 3 2 2" xfId="39244"/>
    <cellStyle name="Normal 5 2 7 3 2 2 2" xfId="39245"/>
    <cellStyle name="Normal 5 2 7 3 2 2 2 2" xfId="39246"/>
    <cellStyle name="Normal 5 2 7 3 2 2 2 3" xfId="57809"/>
    <cellStyle name="Normal 5 2 7 3 2 2 3" xfId="39247"/>
    <cellStyle name="Normal 5 2 7 3 2 2 4" xfId="39248"/>
    <cellStyle name="Normal 5 2 7 3 2 3" xfId="39249"/>
    <cellStyle name="Normal 5 2 7 3 2 3 2" xfId="39250"/>
    <cellStyle name="Normal 5 2 7 3 2 3 2 2" xfId="39251"/>
    <cellStyle name="Normal 5 2 7 3 2 3 2 3" xfId="57810"/>
    <cellStyle name="Normal 5 2 7 3 2 3 3" xfId="39252"/>
    <cellStyle name="Normal 5 2 7 3 2 3 4" xfId="39253"/>
    <cellStyle name="Normal 5 2 7 3 2 4" xfId="39254"/>
    <cellStyle name="Normal 5 2 7 3 2 4 2" xfId="39255"/>
    <cellStyle name="Normal 5 2 7 3 2 4 3" xfId="57811"/>
    <cellStyle name="Normal 5 2 7 3 2 5" xfId="39256"/>
    <cellStyle name="Normal 5 2 7 3 2 6" xfId="39257"/>
    <cellStyle name="Normal 5 2 7 3 3" xfId="39258"/>
    <cellStyle name="Normal 5 2 7 3 3 2" xfId="39259"/>
    <cellStyle name="Normal 5 2 7 3 3 2 2" xfId="39260"/>
    <cellStyle name="Normal 5 2 7 3 3 2 3" xfId="57812"/>
    <cellStyle name="Normal 5 2 7 3 3 3" xfId="39261"/>
    <cellStyle name="Normal 5 2 7 3 3 4" xfId="39262"/>
    <cellStyle name="Normal 5 2 7 3 4" xfId="39263"/>
    <cellStyle name="Normal 5 2 7 3 4 2" xfId="39264"/>
    <cellStyle name="Normal 5 2 7 3 4 2 2" xfId="39265"/>
    <cellStyle name="Normal 5 2 7 3 4 2 3" xfId="57813"/>
    <cellStyle name="Normal 5 2 7 3 4 3" xfId="39266"/>
    <cellStyle name="Normal 5 2 7 3 4 4" xfId="39267"/>
    <cellStyle name="Normal 5 2 7 3 5" xfId="39268"/>
    <cellStyle name="Normal 5 2 7 3 5 2" xfId="39269"/>
    <cellStyle name="Normal 5 2 7 3 5 3" xfId="57814"/>
    <cellStyle name="Normal 5 2 7 3 6" xfId="39270"/>
    <cellStyle name="Normal 5 2 7 3 7" xfId="39271"/>
    <cellStyle name="Normal 5 2 7 4" xfId="39272"/>
    <cellStyle name="Normal 5 2 7 4 2" xfId="39273"/>
    <cellStyle name="Normal 5 2 7 4 2 2" xfId="39274"/>
    <cellStyle name="Normal 5 2 7 4 2 2 2" xfId="39275"/>
    <cellStyle name="Normal 5 2 7 4 2 2 3" xfId="57815"/>
    <cellStyle name="Normal 5 2 7 4 2 3" xfId="39276"/>
    <cellStyle name="Normal 5 2 7 4 2 4" xfId="39277"/>
    <cellStyle name="Normal 5 2 7 4 3" xfId="39278"/>
    <cellStyle name="Normal 5 2 7 4 3 2" xfId="39279"/>
    <cellStyle name="Normal 5 2 7 4 3 2 2" xfId="39280"/>
    <cellStyle name="Normal 5 2 7 4 3 2 3" xfId="57816"/>
    <cellStyle name="Normal 5 2 7 4 3 3" xfId="39281"/>
    <cellStyle name="Normal 5 2 7 4 3 4" xfId="39282"/>
    <cellStyle name="Normal 5 2 7 4 4" xfId="39283"/>
    <cellStyle name="Normal 5 2 7 4 4 2" xfId="39284"/>
    <cellStyle name="Normal 5 2 7 4 4 3" xfId="57817"/>
    <cellStyle name="Normal 5 2 7 4 5" xfId="39285"/>
    <cellStyle name="Normal 5 2 7 4 6" xfId="39286"/>
    <cellStyle name="Normal 5 2 7 5" xfId="39287"/>
    <cellStyle name="Normal 5 2 7 5 2" xfId="39288"/>
    <cellStyle name="Normal 5 2 7 5 2 2" xfId="39289"/>
    <cellStyle name="Normal 5 2 7 5 2 2 2" xfId="39290"/>
    <cellStyle name="Normal 5 2 7 5 2 2 3" xfId="57818"/>
    <cellStyle name="Normal 5 2 7 5 2 3" xfId="39291"/>
    <cellStyle name="Normal 5 2 7 5 2 4" xfId="39292"/>
    <cellStyle name="Normal 5 2 7 5 3" xfId="39293"/>
    <cellStyle name="Normal 5 2 7 5 3 2" xfId="39294"/>
    <cellStyle name="Normal 5 2 7 5 3 3" xfId="57819"/>
    <cellStyle name="Normal 5 2 7 5 4" xfId="39295"/>
    <cellStyle name="Normal 5 2 7 5 5" xfId="39296"/>
    <cellStyle name="Normal 5 2 7 6" xfId="39297"/>
    <cellStyle name="Normal 5 2 7 6 2" xfId="39298"/>
    <cellStyle name="Normal 5 2 7 6 2 2" xfId="39299"/>
    <cellStyle name="Normal 5 2 7 6 2 3" xfId="57820"/>
    <cellStyle name="Normal 5 2 7 6 3" xfId="39300"/>
    <cellStyle name="Normal 5 2 7 6 4" xfId="39301"/>
    <cellStyle name="Normal 5 2 7 7" xfId="39302"/>
    <cellStyle name="Normal 5 2 7 7 2" xfId="39303"/>
    <cellStyle name="Normal 5 2 7 7 2 2" xfId="39304"/>
    <cellStyle name="Normal 5 2 7 7 2 3" xfId="57821"/>
    <cellStyle name="Normal 5 2 7 7 3" xfId="39305"/>
    <cellStyle name="Normal 5 2 7 7 4" xfId="39306"/>
    <cellStyle name="Normal 5 2 7 8" xfId="39307"/>
    <cellStyle name="Normal 5 2 7 8 2" xfId="39308"/>
    <cellStyle name="Normal 5 2 7 8 3" xfId="57822"/>
    <cellStyle name="Normal 5 2 7 9" xfId="39309"/>
    <cellStyle name="Normal 5 2 8" xfId="39310"/>
    <cellStyle name="Normal 5 2 8 2" xfId="39311"/>
    <cellStyle name="Normal 5 2 8 2 2" xfId="39312"/>
    <cellStyle name="Normal 5 2 8 2 2 2" xfId="39313"/>
    <cellStyle name="Normal 5 2 8 2 2 2 2" xfId="39314"/>
    <cellStyle name="Normal 5 2 8 2 2 2 2 2" xfId="39315"/>
    <cellStyle name="Normal 5 2 8 2 2 2 2 3" xfId="57823"/>
    <cellStyle name="Normal 5 2 8 2 2 2 3" xfId="39316"/>
    <cellStyle name="Normal 5 2 8 2 2 2 4" xfId="39317"/>
    <cellStyle name="Normal 5 2 8 2 2 3" xfId="39318"/>
    <cellStyle name="Normal 5 2 8 2 2 3 2" xfId="39319"/>
    <cellStyle name="Normal 5 2 8 2 2 3 2 2" xfId="39320"/>
    <cellStyle name="Normal 5 2 8 2 2 3 2 3" xfId="57824"/>
    <cellStyle name="Normal 5 2 8 2 2 3 3" xfId="39321"/>
    <cellStyle name="Normal 5 2 8 2 2 3 4" xfId="39322"/>
    <cellStyle name="Normal 5 2 8 2 2 4" xfId="39323"/>
    <cellStyle name="Normal 5 2 8 2 2 4 2" xfId="39324"/>
    <cellStyle name="Normal 5 2 8 2 2 4 3" xfId="57825"/>
    <cellStyle name="Normal 5 2 8 2 2 5" xfId="39325"/>
    <cellStyle name="Normal 5 2 8 2 2 6" xfId="39326"/>
    <cellStyle name="Normal 5 2 8 2 3" xfId="39327"/>
    <cellStyle name="Normal 5 2 8 2 3 2" xfId="39328"/>
    <cellStyle name="Normal 5 2 8 2 3 2 2" xfId="39329"/>
    <cellStyle name="Normal 5 2 8 2 3 2 3" xfId="57826"/>
    <cellStyle name="Normal 5 2 8 2 3 3" xfId="39330"/>
    <cellStyle name="Normal 5 2 8 2 3 4" xfId="39331"/>
    <cellStyle name="Normal 5 2 8 2 4" xfId="39332"/>
    <cellStyle name="Normal 5 2 8 2 4 2" xfId="39333"/>
    <cellStyle name="Normal 5 2 8 2 4 2 2" xfId="39334"/>
    <cellStyle name="Normal 5 2 8 2 4 2 3" xfId="57827"/>
    <cellStyle name="Normal 5 2 8 2 4 3" xfId="39335"/>
    <cellStyle name="Normal 5 2 8 2 4 4" xfId="39336"/>
    <cellStyle name="Normal 5 2 8 2 5" xfId="39337"/>
    <cellStyle name="Normal 5 2 8 2 5 2" xfId="39338"/>
    <cellStyle name="Normal 5 2 8 2 5 3" xfId="57828"/>
    <cellStyle name="Normal 5 2 8 2 6" xfId="39339"/>
    <cellStyle name="Normal 5 2 8 2 7" xfId="39340"/>
    <cellStyle name="Normal 5 2 8 3" xfId="39341"/>
    <cellStyle name="Normal 5 2 8 3 2" xfId="39342"/>
    <cellStyle name="Normal 5 2 8 3 2 2" xfId="39343"/>
    <cellStyle name="Normal 5 2 8 3 2 2 2" xfId="39344"/>
    <cellStyle name="Normal 5 2 8 3 2 2 3" xfId="57829"/>
    <cellStyle name="Normal 5 2 8 3 2 3" xfId="39345"/>
    <cellStyle name="Normal 5 2 8 3 2 4" xfId="39346"/>
    <cellStyle name="Normal 5 2 8 3 3" xfId="39347"/>
    <cellStyle name="Normal 5 2 8 3 3 2" xfId="39348"/>
    <cellStyle name="Normal 5 2 8 3 3 2 2" xfId="39349"/>
    <cellStyle name="Normal 5 2 8 3 3 2 3" xfId="57830"/>
    <cellStyle name="Normal 5 2 8 3 3 3" xfId="39350"/>
    <cellStyle name="Normal 5 2 8 3 3 4" xfId="39351"/>
    <cellStyle name="Normal 5 2 8 3 4" xfId="39352"/>
    <cellStyle name="Normal 5 2 8 3 4 2" xfId="39353"/>
    <cellStyle name="Normal 5 2 8 3 4 3" xfId="57831"/>
    <cellStyle name="Normal 5 2 8 3 5" xfId="39354"/>
    <cellStyle name="Normal 5 2 8 3 6" xfId="39355"/>
    <cellStyle name="Normal 5 2 8 4" xfId="39356"/>
    <cellStyle name="Normal 5 2 8 4 2" xfId="39357"/>
    <cellStyle name="Normal 5 2 8 4 2 2" xfId="39358"/>
    <cellStyle name="Normal 5 2 8 4 2 3" xfId="57832"/>
    <cellStyle name="Normal 5 2 8 4 3" xfId="39359"/>
    <cellStyle name="Normal 5 2 8 4 4" xfId="39360"/>
    <cellStyle name="Normal 5 2 8 5" xfId="39361"/>
    <cellStyle name="Normal 5 2 8 5 2" xfId="39362"/>
    <cellStyle name="Normal 5 2 8 5 2 2" xfId="39363"/>
    <cellStyle name="Normal 5 2 8 5 2 3" xfId="57833"/>
    <cellStyle name="Normal 5 2 8 5 3" xfId="39364"/>
    <cellStyle name="Normal 5 2 8 5 4" xfId="39365"/>
    <cellStyle name="Normal 5 2 8 6" xfId="39366"/>
    <cellStyle name="Normal 5 2 8 6 2" xfId="39367"/>
    <cellStyle name="Normal 5 2 8 6 3" xfId="57834"/>
    <cellStyle name="Normal 5 2 8 7" xfId="39368"/>
    <cellStyle name="Normal 5 2 8 8" xfId="39369"/>
    <cellStyle name="Normal 5 2 9" xfId="39370"/>
    <cellStyle name="Normal 5 2 9 2" xfId="39371"/>
    <cellStyle name="Normal 5 2 9 2 2" xfId="39372"/>
    <cellStyle name="Normal 5 2 9 2 2 2" xfId="39373"/>
    <cellStyle name="Normal 5 2 9 2 2 2 2" xfId="39374"/>
    <cellStyle name="Normal 5 2 9 2 2 2 3" xfId="57835"/>
    <cellStyle name="Normal 5 2 9 2 2 3" xfId="39375"/>
    <cellStyle name="Normal 5 2 9 2 2 4" xfId="39376"/>
    <cellStyle name="Normal 5 2 9 2 3" xfId="39377"/>
    <cellStyle name="Normal 5 2 9 2 3 2" xfId="39378"/>
    <cellStyle name="Normal 5 2 9 2 3 2 2" xfId="39379"/>
    <cellStyle name="Normal 5 2 9 2 3 2 3" xfId="57836"/>
    <cellStyle name="Normal 5 2 9 2 3 3" xfId="39380"/>
    <cellStyle name="Normal 5 2 9 2 3 4" xfId="39381"/>
    <cellStyle name="Normal 5 2 9 2 4" xfId="39382"/>
    <cellStyle name="Normal 5 2 9 2 4 2" xfId="39383"/>
    <cellStyle name="Normal 5 2 9 2 4 3" xfId="57837"/>
    <cellStyle name="Normal 5 2 9 2 5" xfId="39384"/>
    <cellStyle name="Normal 5 2 9 2 6" xfId="39385"/>
    <cellStyle name="Normal 5 2 9 3" xfId="39386"/>
    <cellStyle name="Normal 5 2 9 3 2" xfId="39387"/>
    <cellStyle name="Normal 5 2 9 3 2 2" xfId="39388"/>
    <cellStyle name="Normal 5 2 9 3 2 3" xfId="57838"/>
    <cellStyle name="Normal 5 2 9 3 3" xfId="39389"/>
    <cellStyle name="Normal 5 2 9 3 4" xfId="39390"/>
    <cellStyle name="Normal 5 2 9 4" xfId="39391"/>
    <cellStyle name="Normal 5 2 9 4 2" xfId="39392"/>
    <cellStyle name="Normal 5 2 9 4 2 2" xfId="39393"/>
    <cellStyle name="Normal 5 2 9 4 2 3" xfId="57839"/>
    <cellStyle name="Normal 5 2 9 4 3" xfId="39394"/>
    <cellStyle name="Normal 5 2 9 4 4" xfId="39395"/>
    <cellStyle name="Normal 5 2 9 5" xfId="39396"/>
    <cellStyle name="Normal 5 2 9 5 2" xfId="39397"/>
    <cellStyle name="Normal 5 2 9 5 3" xfId="57840"/>
    <cellStyle name="Normal 5 2 9 6" xfId="39398"/>
    <cellStyle name="Normal 5 2 9 7" xfId="39399"/>
    <cellStyle name="Normal 5 20" xfId="60164"/>
    <cellStyle name="Normal 5 3" xfId="39400"/>
    <cellStyle name="Normal 5 3 10" xfId="39401"/>
    <cellStyle name="Normal 5 3 10 2" xfId="39402"/>
    <cellStyle name="Normal 5 3 10 2 2" xfId="39403"/>
    <cellStyle name="Normal 5 3 10 2 2 2" xfId="39404"/>
    <cellStyle name="Normal 5 3 10 2 2 3" xfId="57841"/>
    <cellStyle name="Normal 5 3 10 2 3" xfId="39405"/>
    <cellStyle name="Normal 5 3 10 2 4" xfId="39406"/>
    <cellStyle name="Normal 5 3 10 3" xfId="39407"/>
    <cellStyle name="Normal 5 3 10 3 2" xfId="39408"/>
    <cellStyle name="Normal 5 3 10 3 2 2" xfId="39409"/>
    <cellStyle name="Normal 5 3 10 3 2 3" xfId="57842"/>
    <cellStyle name="Normal 5 3 10 3 3" xfId="39410"/>
    <cellStyle name="Normal 5 3 10 3 4" xfId="39411"/>
    <cellStyle name="Normal 5 3 10 4" xfId="39412"/>
    <cellStyle name="Normal 5 3 10 4 2" xfId="39413"/>
    <cellStyle name="Normal 5 3 10 4 3" xfId="57843"/>
    <cellStyle name="Normal 5 3 10 5" xfId="39414"/>
    <cellStyle name="Normal 5 3 10 6" xfId="39415"/>
    <cellStyle name="Normal 5 3 11" xfId="39416"/>
    <cellStyle name="Normal 5 3 11 2" xfId="39417"/>
    <cellStyle name="Normal 5 3 11 2 2" xfId="39418"/>
    <cellStyle name="Normal 5 3 11 2 2 2" xfId="39419"/>
    <cellStyle name="Normal 5 3 11 2 2 3" xfId="57844"/>
    <cellStyle name="Normal 5 3 11 2 3" xfId="39420"/>
    <cellStyle name="Normal 5 3 11 2 4" xfId="39421"/>
    <cellStyle name="Normal 5 3 11 3" xfId="39422"/>
    <cellStyle name="Normal 5 3 11 3 2" xfId="39423"/>
    <cellStyle name="Normal 5 3 11 3 3" xfId="57845"/>
    <cellStyle name="Normal 5 3 11 4" xfId="39424"/>
    <cellStyle name="Normal 5 3 11 5" xfId="39425"/>
    <cellStyle name="Normal 5 3 12" xfId="39426"/>
    <cellStyle name="Normal 5 3 12 2" xfId="39427"/>
    <cellStyle name="Normal 5 3 12 2 2" xfId="39428"/>
    <cellStyle name="Normal 5 3 12 2 3" xfId="57846"/>
    <cellStyle name="Normal 5 3 12 3" xfId="39429"/>
    <cellStyle name="Normal 5 3 12 4" xfId="39430"/>
    <cellStyle name="Normal 5 3 13" xfId="39431"/>
    <cellStyle name="Normal 5 3 13 2" xfId="39432"/>
    <cellStyle name="Normal 5 3 13 2 2" xfId="39433"/>
    <cellStyle name="Normal 5 3 13 2 3" xfId="57847"/>
    <cellStyle name="Normal 5 3 13 3" xfId="39434"/>
    <cellStyle name="Normal 5 3 13 4" xfId="39435"/>
    <cellStyle name="Normal 5 3 14" xfId="39436"/>
    <cellStyle name="Normal 5 3 14 2" xfId="39437"/>
    <cellStyle name="Normal 5 3 14 3" xfId="57848"/>
    <cellStyle name="Normal 5 3 15" xfId="39438"/>
    <cellStyle name="Normal 5 3 16" xfId="39439"/>
    <cellStyle name="Normal 5 3 2" xfId="39440"/>
    <cellStyle name="Normal 5 3 2 10" xfId="39441"/>
    <cellStyle name="Normal 5 3 2 10 2" xfId="39442"/>
    <cellStyle name="Normal 5 3 2 10 2 2" xfId="39443"/>
    <cellStyle name="Normal 5 3 2 10 2 2 2" xfId="39444"/>
    <cellStyle name="Normal 5 3 2 10 2 2 3" xfId="57849"/>
    <cellStyle name="Normal 5 3 2 10 2 3" xfId="39445"/>
    <cellStyle name="Normal 5 3 2 10 2 4" xfId="39446"/>
    <cellStyle name="Normal 5 3 2 10 3" xfId="39447"/>
    <cellStyle name="Normal 5 3 2 10 3 2" xfId="39448"/>
    <cellStyle name="Normal 5 3 2 10 3 3" xfId="57850"/>
    <cellStyle name="Normal 5 3 2 10 4" xfId="39449"/>
    <cellStyle name="Normal 5 3 2 10 5" xfId="39450"/>
    <cellStyle name="Normal 5 3 2 11" xfId="39451"/>
    <cellStyle name="Normal 5 3 2 11 2" xfId="39452"/>
    <cellStyle name="Normal 5 3 2 11 2 2" xfId="39453"/>
    <cellStyle name="Normal 5 3 2 11 2 3" xfId="57851"/>
    <cellStyle name="Normal 5 3 2 11 3" xfId="39454"/>
    <cellStyle name="Normal 5 3 2 11 4" xfId="39455"/>
    <cellStyle name="Normal 5 3 2 12" xfId="39456"/>
    <cellStyle name="Normal 5 3 2 12 2" xfId="39457"/>
    <cellStyle name="Normal 5 3 2 12 2 2" xfId="39458"/>
    <cellStyle name="Normal 5 3 2 12 2 3" xfId="57852"/>
    <cellStyle name="Normal 5 3 2 12 3" xfId="39459"/>
    <cellStyle name="Normal 5 3 2 12 4" xfId="39460"/>
    <cellStyle name="Normal 5 3 2 13" xfId="39461"/>
    <cellStyle name="Normal 5 3 2 13 2" xfId="39462"/>
    <cellStyle name="Normal 5 3 2 13 3" xfId="57853"/>
    <cellStyle name="Normal 5 3 2 14" xfId="39463"/>
    <cellStyle name="Normal 5 3 2 15" xfId="39464"/>
    <cellStyle name="Normal 5 3 2 2" xfId="39465"/>
    <cellStyle name="Normal 5 3 2 2 10" xfId="39466"/>
    <cellStyle name="Normal 5 3 2 2 11" xfId="39467"/>
    <cellStyle name="Normal 5 3 2 2 2" xfId="39468"/>
    <cellStyle name="Normal 5 3 2 2 2 10" xfId="39469"/>
    <cellStyle name="Normal 5 3 2 2 2 2" xfId="39470"/>
    <cellStyle name="Normal 5 3 2 2 2 2 2" xfId="39471"/>
    <cellStyle name="Normal 5 3 2 2 2 2 2 2" xfId="39472"/>
    <cellStyle name="Normal 5 3 2 2 2 2 2 2 2" xfId="39473"/>
    <cellStyle name="Normal 5 3 2 2 2 2 2 2 2 2" xfId="39474"/>
    <cellStyle name="Normal 5 3 2 2 2 2 2 2 2 2 2" xfId="39475"/>
    <cellStyle name="Normal 5 3 2 2 2 2 2 2 2 2 3" xfId="57854"/>
    <cellStyle name="Normal 5 3 2 2 2 2 2 2 2 3" xfId="39476"/>
    <cellStyle name="Normal 5 3 2 2 2 2 2 2 2 4" xfId="39477"/>
    <cellStyle name="Normal 5 3 2 2 2 2 2 2 3" xfId="39478"/>
    <cellStyle name="Normal 5 3 2 2 2 2 2 2 3 2" xfId="39479"/>
    <cellStyle name="Normal 5 3 2 2 2 2 2 2 3 2 2" xfId="39480"/>
    <cellStyle name="Normal 5 3 2 2 2 2 2 2 3 2 3" xfId="57855"/>
    <cellStyle name="Normal 5 3 2 2 2 2 2 2 3 3" xfId="39481"/>
    <cellStyle name="Normal 5 3 2 2 2 2 2 2 3 4" xfId="39482"/>
    <cellStyle name="Normal 5 3 2 2 2 2 2 2 4" xfId="39483"/>
    <cellStyle name="Normal 5 3 2 2 2 2 2 2 4 2" xfId="39484"/>
    <cellStyle name="Normal 5 3 2 2 2 2 2 2 4 3" xfId="57856"/>
    <cellStyle name="Normal 5 3 2 2 2 2 2 2 5" xfId="39485"/>
    <cellStyle name="Normal 5 3 2 2 2 2 2 2 6" xfId="39486"/>
    <cellStyle name="Normal 5 3 2 2 2 2 2 3" xfId="39487"/>
    <cellStyle name="Normal 5 3 2 2 2 2 2 3 2" xfId="39488"/>
    <cellStyle name="Normal 5 3 2 2 2 2 2 3 2 2" xfId="39489"/>
    <cellStyle name="Normal 5 3 2 2 2 2 2 3 2 3" xfId="57857"/>
    <cellStyle name="Normal 5 3 2 2 2 2 2 3 3" xfId="39490"/>
    <cellStyle name="Normal 5 3 2 2 2 2 2 3 4" xfId="39491"/>
    <cellStyle name="Normal 5 3 2 2 2 2 2 4" xfId="39492"/>
    <cellStyle name="Normal 5 3 2 2 2 2 2 4 2" xfId="39493"/>
    <cellStyle name="Normal 5 3 2 2 2 2 2 4 2 2" xfId="39494"/>
    <cellStyle name="Normal 5 3 2 2 2 2 2 4 2 3" xfId="57858"/>
    <cellStyle name="Normal 5 3 2 2 2 2 2 4 3" xfId="39495"/>
    <cellStyle name="Normal 5 3 2 2 2 2 2 4 4" xfId="39496"/>
    <cellStyle name="Normal 5 3 2 2 2 2 2 5" xfId="39497"/>
    <cellStyle name="Normal 5 3 2 2 2 2 2 5 2" xfId="39498"/>
    <cellStyle name="Normal 5 3 2 2 2 2 2 5 3" xfId="57859"/>
    <cellStyle name="Normal 5 3 2 2 2 2 2 6" xfId="39499"/>
    <cellStyle name="Normal 5 3 2 2 2 2 2 7" xfId="39500"/>
    <cellStyle name="Normal 5 3 2 2 2 2 3" xfId="39501"/>
    <cellStyle name="Normal 5 3 2 2 2 2 3 2" xfId="39502"/>
    <cellStyle name="Normal 5 3 2 2 2 2 3 2 2" xfId="39503"/>
    <cellStyle name="Normal 5 3 2 2 2 2 3 2 2 2" xfId="39504"/>
    <cellStyle name="Normal 5 3 2 2 2 2 3 2 2 3" xfId="57860"/>
    <cellStyle name="Normal 5 3 2 2 2 2 3 2 3" xfId="39505"/>
    <cellStyle name="Normal 5 3 2 2 2 2 3 2 4" xfId="39506"/>
    <cellStyle name="Normal 5 3 2 2 2 2 3 3" xfId="39507"/>
    <cellStyle name="Normal 5 3 2 2 2 2 3 3 2" xfId="39508"/>
    <cellStyle name="Normal 5 3 2 2 2 2 3 3 2 2" xfId="39509"/>
    <cellStyle name="Normal 5 3 2 2 2 2 3 3 2 3" xfId="57861"/>
    <cellStyle name="Normal 5 3 2 2 2 2 3 3 3" xfId="39510"/>
    <cellStyle name="Normal 5 3 2 2 2 2 3 3 4" xfId="39511"/>
    <cellStyle name="Normal 5 3 2 2 2 2 3 4" xfId="39512"/>
    <cellStyle name="Normal 5 3 2 2 2 2 3 4 2" xfId="39513"/>
    <cellStyle name="Normal 5 3 2 2 2 2 3 4 3" xfId="57862"/>
    <cellStyle name="Normal 5 3 2 2 2 2 3 5" xfId="39514"/>
    <cellStyle name="Normal 5 3 2 2 2 2 3 6" xfId="39515"/>
    <cellStyle name="Normal 5 3 2 2 2 2 4" xfId="39516"/>
    <cellStyle name="Normal 5 3 2 2 2 2 4 2" xfId="39517"/>
    <cellStyle name="Normal 5 3 2 2 2 2 4 2 2" xfId="39518"/>
    <cellStyle name="Normal 5 3 2 2 2 2 4 2 3" xfId="57863"/>
    <cellStyle name="Normal 5 3 2 2 2 2 4 3" xfId="39519"/>
    <cellStyle name="Normal 5 3 2 2 2 2 4 4" xfId="39520"/>
    <cellStyle name="Normal 5 3 2 2 2 2 5" xfId="39521"/>
    <cellStyle name="Normal 5 3 2 2 2 2 5 2" xfId="39522"/>
    <cellStyle name="Normal 5 3 2 2 2 2 5 2 2" xfId="39523"/>
    <cellStyle name="Normal 5 3 2 2 2 2 5 2 3" xfId="57864"/>
    <cellStyle name="Normal 5 3 2 2 2 2 5 3" xfId="39524"/>
    <cellStyle name="Normal 5 3 2 2 2 2 5 4" xfId="39525"/>
    <cellStyle name="Normal 5 3 2 2 2 2 6" xfId="39526"/>
    <cellStyle name="Normal 5 3 2 2 2 2 6 2" xfId="39527"/>
    <cellStyle name="Normal 5 3 2 2 2 2 6 3" xfId="57865"/>
    <cellStyle name="Normal 5 3 2 2 2 2 7" xfId="39528"/>
    <cellStyle name="Normal 5 3 2 2 2 2 8" xfId="39529"/>
    <cellStyle name="Normal 5 3 2 2 2 3" xfId="39530"/>
    <cellStyle name="Normal 5 3 2 2 2 3 2" xfId="39531"/>
    <cellStyle name="Normal 5 3 2 2 2 3 2 2" xfId="39532"/>
    <cellStyle name="Normal 5 3 2 2 2 3 2 2 2" xfId="39533"/>
    <cellStyle name="Normal 5 3 2 2 2 3 2 2 2 2" xfId="39534"/>
    <cellStyle name="Normal 5 3 2 2 2 3 2 2 2 3" xfId="57866"/>
    <cellStyle name="Normal 5 3 2 2 2 3 2 2 3" xfId="39535"/>
    <cellStyle name="Normal 5 3 2 2 2 3 2 2 4" xfId="39536"/>
    <cellStyle name="Normal 5 3 2 2 2 3 2 3" xfId="39537"/>
    <cellStyle name="Normal 5 3 2 2 2 3 2 3 2" xfId="39538"/>
    <cellStyle name="Normal 5 3 2 2 2 3 2 3 2 2" xfId="39539"/>
    <cellStyle name="Normal 5 3 2 2 2 3 2 3 2 3" xfId="57867"/>
    <cellStyle name="Normal 5 3 2 2 2 3 2 3 3" xfId="39540"/>
    <cellStyle name="Normal 5 3 2 2 2 3 2 3 4" xfId="39541"/>
    <cellStyle name="Normal 5 3 2 2 2 3 2 4" xfId="39542"/>
    <cellStyle name="Normal 5 3 2 2 2 3 2 4 2" xfId="39543"/>
    <cellStyle name="Normal 5 3 2 2 2 3 2 4 3" xfId="57868"/>
    <cellStyle name="Normal 5 3 2 2 2 3 2 5" xfId="39544"/>
    <cellStyle name="Normal 5 3 2 2 2 3 2 6" xfId="39545"/>
    <cellStyle name="Normal 5 3 2 2 2 3 3" xfId="39546"/>
    <cellStyle name="Normal 5 3 2 2 2 3 3 2" xfId="39547"/>
    <cellStyle name="Normal 5 3 2 2 2 3 3 2 2" xfId="39548"/>
    <cellStyle name="Normal 5 3 2 2 2 3 3 2 3" xfId="57869"/>
    <cellStyle name="Normal 5 3 2 2 2 3 3 3" xfId="39549"/>
    <cellStyle name="Normal 5 3 2 2 2 3 3 4" xfId="39550"/>
    <cellStyle name="Normal 5 3 2 2 2 3 4" xfId="39551"/>
    <cellStyle name="Normal 5 3 2 2 2 3 4 2" xfId="39552"/>
    <cellStyle name="Normal 5 3 2 2 2 3 4 2 2" xfId="39553"/>
    <cellStyle name="Normal 5 3 2 2 2 3 4 2 3" xfId="57870"/>
    <cellStyle name="Normal 5 3 2 2 2 3 4 3" xfId="39554"/>
    <cellStyle name="Normal 5 3 2 2 2 3 4 4" xfId="39555"/>
    <cellStyle name="Normal 5 3 2 2 2 3 5" xfId="39556"/>
    <cellStyle name="Normal 5 3 2 2 2 3 5 2" xfId="39557"/>
    <cellStyle name="Normal 5 3 2 2 2 3 5 3" xfId="57871"/>
    <cellStyle name="Normal 5 3 2 2 2 3 6" xfId="39558"/>
    <cellStyle name="Normal 5 3 2 2 2 3 7" xfId="39559"/>
    <cellStyle name="Normal 5 3 2 2 2 4" xfId="39560"/>
    <cellStyle name="Normal 5 3 2 2 2 4 2" xfId="39561"/>
    <cellStyle name="Normal 5 3 2 2 2 4 2 2" xfId="39562"/>
    <cellStyle name="Normal 5 3 2 2 2 4 2 2 2" xfId="39563"/>
    <cellStyle name="Normal 5 3 2 2 2 4 2 2 3" xfId="57872"/>
    <cellStyle name="Normal 5 3 2 2 2 4 2 3" xfId="39564"/>
    <cellStyle name="Normal 5 3 2 2 2 4 2 4" xfId="39565"/>
    <cellStyle name="Normal 5 3 2 2 2 4 3" xfId="39566"/>
    <cellStyle name="Normal 5 3 2 2 2 4 3 2" xfId="39567"/>
    <cellStyle name="Normal 5 3 2 2 2 4 3 2 2" xfId="39568"/>
    <cellStyle name="Normal 5 3 2 2 2 4 3 2 3" xfId="57873"/>
    <cellStyle name="Normal 5 3 2 2 2 4 3 3" xfId="39569"/>
    <cellStyle name="Normal 5 3 2 2 2 4 3 4" xfId="39570"/>
    <cellStyle name="Normal 5 3 2 2 2 4 4" xfId="39571"/>
    <cellStyle name="Normal 5 3 2 2 2 4 4 2" xfId="39572"/>
    <cellStyle name="Normal 5 3 2 2 2 4 4 3" xfId="57874"/>
    <cellStyle name="Normal 5 3 2 2 2 4 5" xfId="39573"/>
    <cellStyle name="Normal 5 3 2 2 2 4 6" xfId="39574"/>
    <cellStyle name="Normal 5 3 2 2 2 5" xfId="39575"/>
    <cellStyle name="Normal 5 3 2 2 2 5 2" xfId="39576"/>
    <cellStyle name="Normal 5 3 2 2 2 5 2 2" xfId="39577"/>
    <cellStyle name="Normal 5 3 2 2 2 5 2 2 2" xfId="39578"/>
    <cellStyle name="Normal 5 3 2 2 2 5 2 2 3" xfId="57875"/>
    <cellStyle name="Normal 5 3 2 2 2 5 2 3" xfId="39579"/>
    <cellStyle name="Normal 5 3 2 2 2 5 2 4" xfId="39580"/>
    <cellStyle name="Normal 5 3 2 2 2 5 3" xfId="39581"/>
    <cellStyle name="Normal 5 3 2 2 2 5 3 2" xfId="39582"/>
    <cellStyle name="Normal 5 3 2 2 2 5 3 3" xfId="57876"/>
    <cellStyle name="Normal 5 3 2 2 2 5 4" xfId="39583"/>
    <cellStyle name="Normal 5 3 2 2 2 5 5" xfId="39584"/>
    <cellStyle name="Normal 5 3 2 2 2 6" xfId="39585"/>
    <cellStyle name="Normal 5 3 2 2 2 6 2" xfId="39586"/>
    <cellStyle name="Normal 5 3 2 2 2 6 2 2" xfId="39587"/>
    <cellStyle name="Normal 5 3 2 2 2 6 2 3" xfId="57877"/>
    <cellStyle name="Normal 5 3 2 2 2 6 3" xfId="39588"/>
    <cellStyle name="Normal 5 3 2 2 2 6 4" xfId="39589"/>
    <cellStyle name="Normal 5 3 2 2 2 7" xfId="39590"/>
    <cellStyle name="Normal 5 3 2 2 2 7 2" xfId="39591"/>
    <cellStyle name="Normal 5 3 2 2 2 7 2 2" xfId="39592"/>
    <cellStyle name="Normal 5 3 2 2 2 7 2 3" xfId="57878"/>
    <cellStyle name="Normal 5 3 2 2 2 7 3" xfId="39593"/>
    <cellStyle name="Normal 5 3 2 2 2 7 4" xfId="39594"/>
    <cellStyle name="Normal 5 3 2 2 2 8" xfId="39595"/>
    <cellStyle name="Normal 5 3 2 2 2 8 2" xfId="39596"/>
    <cellStyle name="Normal 5 3 2 2 2 8 3" xfId="57879"/>
    <cellStyle name="Normal 5 3 2 2 2 9" xfId="39597"/>
    <cellStyle name="Normal 5 3 2 2 3" xfId="39598"/>
    <cellStyle name="Normal 5 3 2 2 3 2" xfId="39599"/>
    <cellStyle name="Normal 5 3 2 2 3 2 2" xfId="39600"/>
    <cellStyle name="Normal 5 3 2 2 3 2 2 2" xfId="39601"/>
    <cellStyle name="Normal 5 3 2 2 3 2 2 2 2" xfId="39602"/>
    <cellStyle name="Normal 5 3 2 2 3 2 2 2 2 2" xfId="39603"/>
    <cellStyle name="Normal 5 3 2 2 3 2 2 2 2 3" xfId="57880"/>
    <cellStyle name="Normal 5 3 2 2 3 2 2 2 3" xfId="39604"/>
    <cellStyle name="Normal 5 3 2 2 3 2 2 2 4" xfId="39605"/>
    <cellStyle name="Normal 5 3 2 2 3 2 2 3" xfId="39606"/>
    <cellStyle name="Normal 5 3 2 2 3 2 2 3 2" xfId="39607"/>
    <cellStyle name="Normal 5 3 2 2 3 2 2 3 2 2" xfId="39608"/>
    <cellStyle name="Normal 5 3 2 2 3 2 2 3 2 3" xfId="57881"/>
    <cellStyle name="Normal 5 3 2 2 3 2 2 3 3" xfId="39609"/>
    <cellStyle name="Normal 5 3 2 2 3 2 2 3 4" xfId="39610"/>
    <cellStyle name="Normal 5 3 2 2 3 2 2 4" xfId="39611"/>
    <cellStyle name="Normal 5 3 2 2 3 2 2 4 2" xfId="39612"/>
    <cellStyle name="Normal 5 3 2 2 3 2 2 4 3" xfId="57882"/>
    <cellStyle name="Normal 5 3 2 2 3 2 2 5" xfId="39613"/>
    <cellStyle name="Normal 5 3 2 2 3 2 2 6" xfId="39614"/>
    <cellStyle name="Normal 5 3 2 2 3 2 3" xfId="39615"/>
    <cellStyle name="Normal 5 3 2 2 3 2 3 2" xfId="39616"/>
    <cellStyle name="Normal 5 3 2 2 3 2 3 2 2" xfId="39617"/>
    <cellStyle name="Normal 5 3 2 2 3 2 3 2 3" xfId="57883"/>
    <cellStyle name="Normal 5 3 2 2 3 2 3 3" xfId="39618"/>
    <cellStyle name="Normal 5 3 2 2 3 2 3 4" xfId="39619"/>
    <cellStyle name="Normal 5 3 2 2 3 2 4" xfId="39620"/>
    <cellStyle name="Normal 5 3 2 2 3 2 4 2" xfId="39621"/>
    <cellStyle name="Normal 5 3 2 2 3 2 4 2 2" xfId="39622"/>
    <cellStyle name="Normal 5 3 2 2 3 2 4 2 3" xfId="57884"/>
    <cellStyle name="Normal 5 3 2 2 3 2 4 3" xfId="39623"/>
    <cellStyle name="Normal 5 3 2 2 3 2 4 4" xfId="39624"/>
    <cellStyle name="Normal 5 3 2 2 3 2 5" xfId="39625"/>
    <cellStyle name="Normal 5 3 2 2 3 2 5 2" xfId="39626"/>
    <cellStyle name="Normal 5 3 2 2 3 2 5 3" xfId="57885"/>
    <cellStyle name="Normal 5 3 2 2 3 2 6" xfId="39627"/>
    <cellStyle name="Normal 5 3 2 2 3 2 7" xfId="39628"/>
    <cellStyle name="Normal 5 3 2 2 3 3" xfId="39629"/>
    <cellStyle name="Normal 5 3 2 2 3 3 2" xfId="39630"/>
    <cellStyle name="Normal 5 3 2 2 3 3 2 2" xfId="39631"/>
    <cellStyle name="Normal 5 3 2 2 3 3 2 2 2" xfId="39632"/>
    <cellStyle name="Normal 5 3 2 2 3 3 2 2 3" xfId="57886"/>
    <cellStyle name="Normal 5 3 2 2 3 3 2 3" xfId="39633"/>
    <cellStyle name="Normal 5 3 2 2 3 3 2 4" xfId="39634"/>
    <cellStyle name="Normal 5 3 2 2 3 3 3" xfId="39635"/>
    <cellStyle name="Normal 5 3 2 2 3 3 3 2" xfId="39636"/>
    <cellStyle name="Normal 5 3 2 2 3 3 3 2 2" xfId="39637"/>
    <cellStyle name="Normal 5 3 2 2 3 3 3 2 3" xfId="57887"/>
    <cellStyle name="Normal 5 3 2 2 3 3 3 3" xfId="39638"/>
    <cellStyle name="Normal 5 3 2 2 3 3 3 4" xfId="39639"/>
    <cellStyle name="Normal 5 3 2 2 3 3 4" xfId="39640"/>
    <cellStyle name="Normal 5 3 2 2 3 3 4 2" xfId="39641"/>
    <cellStyle name="Normal 5 3 2 2 3 3 4 3" xfId="57888"/>
    <cellStyle name="Normal 5 3 2 2 3 3 5" xfId="39642"/>
    <cellStyle name="Normal 5 3 2 2 3 3 6" xfId="39643"/>
    <cellStyle name="Normal 5 3 2 2 3 4" xfId="39644"/>
    <cellStyle name="Normal 5 3 2 2 3 4 2" xfId="39645"/>
    <cellStyle name="Normal 5 3 2 2 3 4 2 2" xfId="39646"/>
    <cellStyle name="Normal 5 3 2 2 3 4 2 2 2" xfId="39647"/>
    <cellStyle name="Normal 5 3 2 2 3 4 2 2 3" xfId="57889"/>
    <cellStyle name="Normal 5 3 2 2 3 4 2 3" xfId="39648"/>
    <cellStyle name="Normal 5 3 2 2 3 4 2 4" xfId="39649"/>
    <cellStyle name="Normal 5 3 2 2 3 4 3" xfId="39650"/>
    <cellStyle name="Normal 5 3 2 2 3 4 3 2" xfId="39651"/>
    <cellStyle name="Normal 5 3 2 2 3 4 3 3" xfId="57890"/>
    <cellStyle name="Normal 5 3 2 2 3 4 4" xfId="39652"/>
    <cellStyle name="Normal 5 3 2 2 3 4 5" xfId="39653"/>
    <cellStyle name="Normal 5 3 2 2 3 5" xfId="39654"/>
    <cellStyle name="Normal 5 3 2 2 3 5 2" xfId="39655"/>
    <cellStyle name="Normal 5 3 2 2 3 5 2 2" xfId="39656"/>
    <cellStyle name="Normal 5 3 2 2 3 5 2 3" xfId="57891"/>
    <cellStyle name="Normal 5 3 2 2 3 5 3" xfId="39657"/>
    <cellStyle name="Normal 5 3 2 2 3 5 4" xfId="39658"/>
    <cellStyle name="Normal 5 3 2 2 3 6" xfId="39659"/>
    <cellStyle name="Normal 5 3 2 2 3 6 2" xfId="39660"/>
    <cellStyle name="Normal 5 3 2 2 3 6 2 2" xfId="39661"/>
    <cellStyle name="Normal 5 3 2 2 3 6 2 3" xfId="57892"/>
    <cellStyle name="Normal 5 3 2 2 3 6 3" xfId="39662"/>
    <cellStyle name="Normal 5 3 2 2 3 6 4" xfId="39663"/>
    <cellStyle name="Normal 5 3 2 2 3 7" xfId="39664"/>
    <cellStyle name="Normal 5 3 2 2 3 7 2" xfId="39665"/>
    <cellStyle name="Normal 5 3 2 2 3 7 3" xfId="57893"/>
    <cellStyle name="Normal 5 3 2 2 3 8" xfId="39666"/>
    <cellStyle name="Normal 5 3 2 2 3 9" xfId="39667"/>
    <cellStyle name="Normal 5 3 2 2 4" xfId="39668"/>
    <cellStyle name="Normal 5 3 2 2 4 2" xfId="39669"/>
    <cellStyle name="Normal 5 3 2 2 4 2 2" xfId="39670"/>
    <cellStyle name="Normal 5 3 2 2 4 2 2 2" xfId="39671"/>
    <cellStyle name="Normal 5 3 2 2 4 2 2 2 2" xfId="39672"/>
    <cellStyle name="Normal 5 3 2 2 4 2 2 2 3" xfId="57894"/>
    <cellStyle name="Normal 5 3 2 2 4 2 2 3" xfId="39673"/>
    <cellStyle name="Normal 5 3 2 2 4 2 2 4" xfId="39674"/>
    <cellStyle name="Normal 5 3 2 2 4 2 3" xfId="39675"/>
    <cellStyle name="Normal 5 3 2 2 4 2 3 2" xfId="39676"/>
    <cellStyle name="Normal 5 3 2 2 4 2 3 2 2" xfId="39677"/>
    <cellStyle name="Normal 5 3 2 2 4 2 3 2 3" xfId="57895"/>
    <cellStyle name="Normal 5 3 2 2 4 2 3 3" xfId="39678"/>
    <cellStyle name="Normal 5 3 2 2 4 2 3 4" xfId="39679"/>
    <cellStyle name="Normal 5 3 2 2 4 2 4" xfId="39680"/>
    <cellStyle name="Normal 5 3 2 2 4 2 4 2" xfId="39681"/>
    <cellStyle name="Normal 5 3 2 2 4 2 4 3" xfId="57896"/>
    <cellStyle name="Normal 5 3 2 2 4 2 5" xfId="39682"/>
    <cellStyle name="Normal 5 3 2 2 4 2 6" xfId="39683"/>
    <cellStyle name="Normal 5 3 2 2 4 3" xfId="39684"/>
    <cellStyle name="Normal 5 3 2 2 4 3 2" xfId="39685"/>
    <cellStyle name="Normal 5 3 2 2 4 3 2 2" xfId="39686"/>
    <cellStyle name="Normal 5 3 2 2 4 3 2 3" xfId="57897"/>
    <cellStyle name="Normal 5 3 2 2 4 3 3" xfId="39687"/>
    <cellStyle name="Normal 5 3 2 2 4 3 4" xfId="39688"/>
    <cellStyle name="Normal 5 3 2 2 4 4" xfId="39689"/>
    <cellStyle name="Normal 5 3 2 2 4 4 2" xfId="39690"/>
    <cellStyle name="Normal 5 3 2 2 4 4 2 2" xfId="39691"/>
    <cellStyle name="Normal 5 3 2 2 4 4 2 3" xfId="57898"/>
    <cellStyle name="Normal 5 3 2 2 4 4 3" xfId="39692"/>
    <cellStyle name="Normal 5 3 2 2 4 4 4" xfId="39693"/>
    <cellStyle name="Normal 5 3 2 2 4 5" xfId="39694"/>
    <cellStyle name="Normal 5 3 2 2 4 5 2" xfId="39695"/>
    <cellStyle name="Normal 5 3 2 2 4 5 3" xfId="57899"/>
    <cellStyle name="Normal 5 3 2 2 4 6" xfId="39696"/>
    <cellStyle name="Normal 5 3 2 2 4 7" xfId="39697"/>
    <cellStyle name="Normal 5 3 2 2 5" xfId="39698"/>
    <cellStyle name="Normal 5 3 2 2 5 2" xfId="39699"/>
    <cellStyle name="Normal 5 3 2 2 5 2 2" xfId="39700"/>
    <cellStyle name="Normal 5 3 2 2 5 2 2 2" xfId="39701"/>
    <cellStyle name="Normal 5 3 2 2 5 2 2 3" xfId="57900"/>
    <cellStyle name="Normal 5 3 2 2 5 2 3" xfId="39702"/>
    <cellStyle name="Normal 5 3 2 2 5 2 4" xfId="39703"/>
    <cellStyle name="Normal 5 3 2 2 5 3" xfId="39704"/>
    <cellStyle name="Normal 5 3 2 2 5 3 2" xfId="39705"/>
    <cellStyle name="Normal 5 3 2 2 5 3 2 2" xfId="39706"/>
    <cellStyle name="Normal 5 3 2 2 5 3 2 3" xfId="57901"/>
    <cellStyle name="Normal 5 3 2 2 5 3 3" xfId="39707"/>
    <cellStyle name="Normal 5 3 2 2 5 3 4" xfId="39708"/>
    <cellStyle name="Normal 5 3 2 2 5 4" xfId="39709"/>
    <cellStyle name="Normal 5 3 2 2 5 4 2" xfId="39710"/>
    <cellStyle name="Normal 5 3 2 2 5 4 3" xfId="57902"/>
    <cellStyle name="Normal 5 3 2 2 5 5" xfId="39711"/>
    <cellStyle name="Normal 5 3 2 2 5 6" xfId="39712"/>
    <cellStyle name="Normal 5 3 2 2 6" xfId="39713"/>
    <cellStyle name="Normal 5 3 2 2 6 2" xfId="39714"/>
    <cellStyle name="Normal 5 3 2 2 6 2 2" xfId="39715"/>
    <cellStyle name="Normal 5 3 2 2 6 2 2 2" xfId="39716"/>
    <cellStyle name="Normal 5 3 2 2 6 2 2 3" xfId="57903"/>
    <cellStyle name="Normal 5 3 2 2 6 2 3" xfId="39717"/>
    <cellStyle name="Normal 5 3 2 2 6 2 4" xfId="39718"/>
    <cellStyle name="Normal 5 3 2 2 6 3" xfId="39719"/>
    <cellStyle name="Normal 5 3 2 2 6 3 2" xfId="39720"/>
    <cellStyle name="Normal 5 3 2 2 6 3 3" xfId="57904"/>
    <cellStyle name="Normal 5 3 2 2 6 4" xfId="39721"/>
    <cellStyle name="Normal 5 3 2 2 6 5" xfId="39722"/>
    <cellStyle name="Normal 5 3 2 2 7" xfId="39723"/>
    <cellStyle name="Normal 5 3 2 2 7 2" xfId="39724"/>
    <cellStyle name="Normal 5 3 2 2 7 2 2" xfId="39725"/>
    <cellStyle name="Normal 5 3 2 2 7 2 3" xfId="57905"/>
    <cellStyle name="Normal 5 3 2 2 7 3" xfId="39726"/>
    <cellStyle name="Normal 5 3 2 2 7 4" xfId="39727"/>
    <cellStyle name="Normal 5 3 2 2 8" xfId="39728"/>
    <cellStyle name="Normal 5 3 2 2 8 2" xfId="39729"/>
    <cellStyle name="Normal 5 3 2 2 8 2 2" xfId="39730"/>
    <cellStyle name="Normal 5 3 2 2 8 2 3" xfId="57906"/>
    <cellStyle name="Normal 5 3 2 2 8 3" xfId="39731"/>
    <cellStyle name="Normal 5 3 2 2 8 4" xfId="39732"/>
    <cellStyle name="Normal 5 3 2 2 9" xfId="39733"/>
    <cellStyle name="Normal 5 3 2 2 9 2" xfId="39734"/>
    <cellStyle name="Normal 5 3 2 2 9 3" xfId="57907"/>
    <cellStyle name="Normal 5 3 2 3" xfId="39735"/>
    <cellStyle name="Normal 5 3 2 3 10" xfId="39736"/>
    <cellStyle name="Normal 5 3 2 3 11" xfId="39737"/>
    <cellStyle name="Normal 5 3 2 3 2" xfId="39738"/>
    <cellStyle name="Normal 5 3 2 3 2 10" xfId="39739"/>
    <cellStyle name="Normal 5 3 2 3 2 2" xfId="39740"/>
    <cellStyle name="Normal 5 3 2 3 2 2 2" xfId="39741"/>
    <cellStyle name="Normal 5 3 2 3 2 2 2 2" xfId="39742"/>
    <cellStyle name="Normal 5 3 2 3 2 2 2 2 2" xfId="39743"/>
    <cellStyle name="Normal 5 3 2 3 2 2 2 2 2 2" xfId="39744"/>
    <cellStyle name="Normal 5 3 2 3 2 2 2 2 2 2 2" xfId="39745"/>
    <cellStyle name="Normal 5 3 2 3 2 2 2 2 2 2 3" xfId="57908"/>
    <cellStyle name="Normal 5 3 2 3 2 2 2 2 2 3" xfId="39746"/>
    <cellStyle name="Normal 5 3 2 3 2 2 2 2 2 4" xfId="39747"/>
    <cellStyle name="Normal 5 3 2 3 2 2 2 2 3" xfId="39748"/>
    <cellStyle name="Normal 5 3 2 3 2 2 2 2 3 2" xfId="39749"/>
    <cellStyle name="Normal 5 3 2 3 2 2 2 2 3 2 2" xfId="39750"/>
    <cellStyle name="Normal 5 3 2 3 2 2 2 2 3 2 3" xfId="57909"/>
    <cellStyle name="Normal 5 3 2 3 2 2 2 2 3 3" xfId="39751"/>
    <cellStyle name="Normal 5 3 2 3 2 2 2 2 3 4" xfId="39752"/>
    <cellStyle name="Normal 5 3 2 3 2 2 2 2 4" xfId="39753"/>
    <cellStyle name="Normal 5 3 2 3 2 2 2 2 4 2" xfId="39754"/>
    <cellStyle name="Normal 5 3 2 3 2 2 2 2 4 3" xfId="57910"/>
    <cellStyle name="Normal 5 3 2 3 2 2 2 2 5" xfId="39755"/>
    <cellStyle name="Normal 5 3 2 3 2 2 2 2 6" xfId="39756"/>
    <cellStyle name="Normal 5 3 2 3 2 2 2 3" xfId="39757"/>
    <cellStyle name="Normal 5 3 2 3 2 2 2 3 2" xfId="39758"/>
    <cellStyle name="Normal 5 3 2 3 2 2 2 3 2 2" xfId="39759"/>
    <cellStyle name="Normal 5 3 2 3 2 2 2 3 2 3" xfId="57911"/>
    <cellStyle name="Normal 5 3 2 3 2 2 2 3 3" xfId="39760"/>
    <cellStyle name="Normal 5 3 2 3 2 2 2 3 4" xfId="39761"/>
    <cellStyle name="Normal 5 3 2 3 2 2 2 4" xfId="39762"/>
    <cellStyle name="Normal 5 3 2 3 2 2 2 4 2" xfId="39763"/>
    <cellStyle name="Normal 5 3 2 3 2 2 2 4 2 2" xfId="39764"/>
    <cellStyle name="Normal 5 3 2 3 2 2 2 4 2 3" xfId="57912"/>
    <cellStyle name="Normal 5 3 2 3 2 2 2 4 3" xfId="39765"/>
    <cellStyle name="Normal 5 3 2 3 2 2 2 4 4" xfId="39766"/>
    <cellStyle name="Normal 5 3 2 3 2 2 2 5" xfId="39767"/>
    <cellStyle name="Normal 5 3 2 3 2 2 2 5 2" xfId="39768"/>
    <cellStyle name="Normal 5 3 2 3 2 2 2 5 3" xfId="57913"/>
    <cellStyle name="Normal 5 3 2 3 2 2 2 6" xfId="39769"/>
    <cellStyle name="Normal 5 3 2 3 2 2 2 7" xfId="39770"/>
    <cellStyle name="Normal 5 3 2 3 2 2 3" xfId="39771"/>
    <cellStyle name="Normal 5 3 2 3 2 2 3 2" xfId="39772"/>
    <cellStyle name="Normal 5 3 2 3 2 2 3 2 2" xfId="39773"/>
    <cellStyle name="Normal 5 3 2 3 2 2 3 2 2 2" xfId="39774"/>
    <cellStyle name="Normal 5 3 2 3 2 2 3 2 2 3" xfId="57914"/>
    <cellStyle name="Normal 5 3 2 3 2 2 3 2 3" xfId="39775"/>
    <cellStyle name="Normal 5 3 2 3 2 2 3 2 4" xfId="39776"/>
    <cellStyle name="Normal 5 3 2 3 2 2 3 3" xfId="39777"/>
    <cellStyle name="Normal 5 3 2 3 2 2 3 3 2" xfId="39778"/>
    <cellStyle name="Normal 5 3 2 3 2 2 3 3 2 2" xfId="39779"/>
    <cellStyle name="Normal 5 3 2 3 2 2 3 3 2 3" xfId="57915"/>
    <cellStyle name="Normal 5 3 2 3 2 2 3 3 3" xfId="39780"/>
    <cellStyle name="Normal 5 3 2 3 2 2 3 3 4" xfId="39781"/>
    <cellStyle name="Normal 5 3 2 3 2 2 3 4" xfId="39782"/>
    <cellStyle name="Normal 5 3 2 3 2 2 3 4 2" xfId="39783"/>
    <cellStyle name="Normal 5 3 2 3 2 2 3 4 3" xfId="57916"/>
    <cellStyle name="Normal 5 3 2 3 2 2 3 5" xfId="39784"/>
    <cellStyle name="Normal 5 3 2 3 2 2 3 6" xfId="39785"/>
    <cellStyle name="Normal 5 3 2 3 2 2 4" xfId="39786"/>
    <cellStyle name="Normal 5 3 2 3 2 2 4 2" xfId="39787"/>
    <cellStyle name="Normal 5 3 2 3 2 2 4 2 2" xfId="39788"/>
    <cellStyle name="Normal 5 3 2 3 2 2 4 2 3" xfId="57917"/>
    <cellStyle name="Normal 5 3 2 3 2 2 4 3" xfId="39789"/>
    <cellStyle name="Normal 5 3 2 3 2 2 4 4" xfId="39790"/>
    <cellStyle name="Normal 5 3 2 3 2 2 5" xfId="39791"/>
    <cellStyle name="Normal 5 3 2 3 2 2 5 2" xfId="39792"/>
    <cellStyle name="Normal 5 3 2 3 2 2 5 2 2" xfId="39793"/>
    <cellStyle name="Normal 5 3 2 3 2 2 5 2 3" xfId="57918"/>
    <cellStyle name="Normal 5 3 2 3 2 2 5 3" xfId="39794"/>
    <cellStyle name="Normal 5 3 2 3 2 2 5 4" xfId="39795"/>
    <cellStyle name="Normal 5 3 2 3 2 2 6" xfId="39796"/>
    <cellStyle name="Normal 5 3 2 3 2 2 6 2" xfId="39797"/>
    <cellStyle name="Normal 5 3 2 3 2 2 6 3" xfId="57919"/>
    <cellStyle name="Normal 5 3 2 3 2 2 7" xfId="39798"/>
    <cellStyle name="Normal 5 3 2 3 2 2 8" xfId="39799"/>
    <cellStyle name="Normal 5 3 2 3 2 3" xfId="39800"/>
    <cellStyle name="Normal 5 3 2 3 2 3 2" xfId="39801"/>
    <cellStyle name="Normal 5 3 2 3 2 3 2 2" xfId="39802"/>
    <cellStyle name="Normal 5 3 2 3 2 3 2 2 2" xfId="39803"/>
    <cellStyle name="Normal 5 3 2 3 2 3 2 2 2 2" xfId="39804"/>
    <cellStyle name="Normal 5 3 2 3 2 3 2 2 2 3" xfId="57920"/>
    <cellStyle name="Normal 5 3 2 3 2 3 2 2 3" xfId="39805"/>
    <cellStyle name="Normal 5 3 2 3 2 3 2 2 4" xfId="39806"/>
    <cellStyle name="Normal 5 3 2 3 2 3 2 3" xfId="39807"/>
    <cellStyle name="Normal 5 3 2 3 2 3 2 3 2" xfId="39808"/>
    <cellStyle name="Normal 5 3 2 3 2 3 2 3 2 2" xfId="39809"/>
    <cellStyle name="Normal 5 3 2 3 2 3 2 3 2 3" xfId="57921"/>
    <cellStyle name="Normal 5 3 2 3 2 3 2 3 3" xfId="39810"/>
    <cellStyle name="Normal 5 3 2 3 2 3 2 3 4" xfId="39811"/>
    <cellStyle name="Normal 5 3 2 3 2 3 2 4" xfId="39812"/>
    <cellStyle name="Normal 5 3 2 3 2 3 2 4 2" xfId="39813"/>
    <cellStyle name="Normal 5 3 2 3 2 3 2 4 3" xfId="57922"/>
    <cellStyle name="Normal 5 3 2 3 2 3 2 5" xfId="39814"/>
    <cellStyle name="Normal 5 3 2 3 2 3 2 6" xfId="39815"/>
    <cellStyle name="Normal 5 3 2 3 2 3 3" xfId="39816"/>
    <cellStyle name="Normal 5 3 2 3 2 3 3 2" xfId="39817"/>
    <cellStyle name="Normal 5 3 2 3 2 3 3 2 2" xfId="39818"/>
    <cellStyle name="Normal 5 3 2 3 2 3 3 2 3" xfId="57923"/>
    <cellStyle name="Normal 5 3 2 3 2 3 3 3" xfId="39819"/>
    <cellStyle name="Normal 5 3 2 3 2 3 3 4" xfId="39820"/>
    <cellStyle name="Normal 5 3 2 3 2 3 4" xfId="39821"/>
    <cellStyle name="Normal 5 3 2 3 2 3 4 2" xfId="39822"/>
    <cellStyle name="Normal 5 3 2 3 2 3 4 2 2" xfId="39823"/>
    <cellStyle name="Normal 5 3 2 3 2 3 4 2 3" xfId="57924"/>
    <cellStyle name="Normal 5 3 2 3 2 3 4 3" xfId="39824"/>
    <cellStyle name="Normal 5 3 2 3 2 3 4 4" xfId="39825"/>
    <cellStyle name="Normal 5 3 2 3 2 3 5" xfId="39826"/>
    <cellStyle name="Normal 5 3 2 3 2 3 5 2" xfId="39827"/>
    <cellStyle name="Normal 5 3 2 3 2 3 5 3" xfId="57925"/>
    <cellStyle name="Normal 5 3 2 3 2 3 6" xfId="39828"/>
    <cellStyle name="Normal 5 3 2 3 2 3 7" xfId="39829"/>
    <cellStyle name="Normal 5 3 2 3 2 4" xfId="39830"/>
    <cellStyle name="Normal 5 3 2 3 2 4 2" xfId="39831"/>
    <cellStyle name="Normal 5 3 2 3 2 4 2 2" xfId="39832"/>
    <cellStyle name="Normal 5 3 2 3 2 4 2 2 2" xfId="39833"/>
    <cellStyle name="Normal 5 3 2 3 2 4 2 2 3" xfId="57926"/>
    <cellStyle name="Normal 5 3 2 3 2 4 2 3" xfId="39834"/>
    <cellStyle name="Normal 5 3 2 3 2 4 2 4" xfId="39835"/>
    <cellStyle name="Normal 5 3 2 3 2 4 3" xfId="39836"/>
    <cellStyle name="Normal 5 3 2 3 2 4 3 2" xfId="39837"/>
    <cellStyle name="Normal 5 3 2 3 2 4 3 2 2" xfId="39838"/>
    <cellStyle name="Normal 5 3 2 3 2 4 3 2 3" xfId="57927"/>
    <cellStyle name="Normal 5 3 2 3 2 4 3 3" xfId="39839"/>
    <cellStyle name="Normal 5 3 2 3 2 4 3 4" xfId="39840"/>
    <cellStyle name="Normal 5 3 2 3 2 4 4" xfId="39841"/>
    <cellStyle name="Normal 5 3 2 3 2 4 4 2" xfId="39842"/>
    <cellStyle name="Normal 5 3 2 3 2 4 4 3" xfId="57928"/>
    <cellStyle name="Normal 5 3 2 3 2 4 5" xfId="39843"/>
    <cellStyle name="Normal 5 3 2 3 2 4 6" xfId="39844"/>
    <cellStyle name="Normal 5 3 2 3 2 5" xfId="39845"/>
    <cellStyle name="Normal 5 3 2 3 2 5 2" xfId="39846"/>
    <cellStyle name="Normal 5 3 2 3 2 5 2 2" xfId="39847"/>
    <cellStyle name="Normal 5 3 2 3 2 5 2 2 2" xfId="39848"/>
    <cellStyle name="Normal 5 3 2 3 2 5 2 2 3" xfId="57929"/>
    <cellStyle name="Normal 5 3 2 3 2 5 2 3" xfId="39849"/>
    <cellStyle name="Normal 5 3 2 3 2 5 2 4" xfId="39850"/>
    <cellStyle name="Normal 5 3 2 3 2 5 3" xfId="39851"/>
    <cellStyle name="Normal 5 3 2 3 2 5 3 2" xfId="39852"/>
    <cellStyle name="Normal 5 3 2 3 2 5 3 3" xfId="57930"/>
    <cellStyle name="Normal 5 3 2 3 2 5 4" xfId="39853"/>
    <cellStyle name="Normal 5 3 2 3 2 5 5" xfId="39854"/>
    <cellStyle name="Normal 5 3 2 3 2 6" xfId="39855"/>
    <cellStyle name="Normal 5 3 2 3 2 6 2" xfId="39856"/>
    <cellStyle name="Normal 5 3 2 3 2 6 2 2" xfId="39857"/>
    <cellStyle name="Normal 5 3 2 3 2 6 2 3" xfId="57931"/>
    <cellStyle name="Normal 5 3 2 3 2 6 3" xfId="39858"/>
    <cellStyle name="Normal 5 3 2 3 2 6 4" xfId="39859"/>
    <cellStyle name="Normal 5 3 2 3 2 7" xfId="39860"/>
    <cellStyle name="Normal 5 3 2 3 2 7 2" xfId="39861"/>
    <cellStyle name="Normal 5 3 2 3 2 7 2 2" xfId="39862"/>
    <cellStyle name="Normal 5 3 2 3 2 7 2 3" xfId="57932"/>
    <cellStyle name="Normal 5 3 2 3 2 7 3" xfId="39863"/>
    <cellStyle name="Normal 5 3 2 3 2 7 4" xfId="39864"/>
    <cellStyle name="Normal 5 3 2 3 2 8" xfId="39865"/>
    <cellStyle name="Normal 5 3 2 3 2 8 2" xfId="39866"/>
    <cellStyle name="Normal 5 3 2 3 2 8 3" xfId="57933"/>
    <cellStyle name="Normal 5 3 2 3 2 9" xfId="39867"/>
    <cellStyle name="Normal 5 3 2 3 3" xfId="39868"/>
    <cellStyle name="Normal 5 3 2 3 3 2" xfId="39869"/>
    <cellStyle name="Normal 5 3 2 3 3 2 2" xfId="39870"/>
    <cellStyle name="Normal 5 3 2 3 3 2 2 2" xfId="39871"/>
    <cellStyle name="Normal 5 3 2 3 3 2 2 2 2" xfId="39872"/>
    <cellStyle name="Normal 5 3 2 3 3 2 2 2 2 2" xfId="39873"/>
    <cellStyle name="Normal 5 3 2 3 3 2 2 2 2 3" xfId="57934"/>
    <cellStyle name="Normal 5 3 2 3 3 2 2 2 3" xfId="39874"/>
    <cellStyle name="Normal 5 3 2 3 3 2 2 2 4" xfId="39875"/>
    <cellStyle name="Normal 5 3 2 3 3 2 2 3" xfId="39876"/>
    <cellStyle name="Normal 5 3 2 3 3 2 2 3 2" xfId="39877"/>
    <cellStyle name="Normal 5 3 2 3 3 2 2 3 2 2" xfId="39878"/>
    <cellStyle name="Normal 5 3 2 3 3 2 2 3 2 3" xfId="57935"/>
    <cellStyle name="Normal 5 3 2 3 3 2 2 3 3" xfId="39879"/>
    <cellStyle name="Normal 5 3 2 3 3 2 2 3 4" xfId="39880"/>
    <cellStyle name="Normal 5 3 2 3 3 2 2 4" xfId="39881"/>
    <cellStyle name="Normal 5 3 2 3 3 2 2 4 2" xfId="39882"/>
    <cellStyle name="Normal 5 3 2 3 3 2 2 4 3" xfId="57936"/>
    <cellStyle name="Normal 5 3 2 3 3 2 2 5" xfId="39883"/>
    <cellStyle name="Normal 5 3 2 3 3 2 2 6" xfId="39884"/>
    <cellStyle name="Normal 5 3 2 3 3 2 3" xfId="39885"/>
    <cellStyle name="Normal 5 3 2 3 3 2 3 2" xfId="39886"/>
    <cellStyle name="Normal 5 3 2 3 3 2 3 2 2" xfId="39887"/>
    <cellStyle name="Normal 5 3 2 3 3 2 3 2 3" xfId="57937"/>
    <cellStyle name="Normal 5 3 2 3 3 2 3 3" xfId="39888"/>
    <cellStyle name="Normal 5 3 2 3 3 2 3 4" xfId="39889"/>
    <cellStyle name="Normal 5 3 2 3 3 2 4" xfId="39890"/>
    <cellStyle name="Normal 5 3 2 3 3 2 4 2" xfId="39891"/>
    <cellStyle name="Normal 5 3 2 3 3 2 4 2 2" xfId="39892"/>
    <cellStyle name="Normal 5 3 2 3 3 2 4 2 3" xfId="57938"/>
    <cellStyle name="Normal 5 3 2 3 3 2 4 3" xfId="39893"/>
    <cellStyle name="Normal 5 3 2 3 3 2 4 4" xfId="39894"/>
    <cellStyle name="Normal 5 3 2 3 3 2 5" xfId="39895"/>
    <cellStyle name="Normal 5 3 2 3 3 2 5 2" xfId="39896"/>
    <cellStyle name="Normal 5 3 2 3 3 2 5 3" xfId="57939"/>
    <cellStyle name="Normal 5 3 2 3 3 2 6" xfId="39897"/>
    <cellStyle name="Normal 5 3 2 3 3 2 7" xfId="39898"/>
    <cellStyle name="Normal 5 3 2 3 3 3" xfId="39899"/>
    <cellStyle name="Normal 5 3 2 3 3 3 2" xfId="39900"/>
    <cellStyle name="Normal 5 3 2 3 3 3 2 2" xfId="39901"/>
    <cellStyle name="Normal 5 3 2 3 3 3 2 2 2" xfId="39902"/>
    <cellStyle name="Normal 5 3 2 3 3 3 2 2 3" xfId="57940"/>
    <cellStyle name="Normal 5 3 2 3 3 3 2 3" xfId="39903"/>
    <cellStyle name="Normal 5 3 2 3 3 3 2 4" xfId="39904"/>
    <cellStyle name="Normal 5 3 2 3 3 3 3" xfId="39905"/>
    <cellStyle name="Normal 5 3 2 3 3 3 3 2" xfId="39906"/>
    <cellStyle name="Normal 5 3 2 3 3 3 3 2 2" xfId="39907"/>
    <cellStyle name="Normal 5 3 2 3 3 3 3 2 3" xfId="57941"/>
    <cellStyle name="Normal 5 3 2 3 3 3 3 3" xfId="39908"/>
    <cellStyle name="Normal 5 3 2 3 3 3 3 4" xfId="39909"/>
    <cellStyle name="Normal 5 3 2 3 3 3 4" xfId="39910"/>
    <cellStyle name="Normal 5 3 2 3 3 3 4 2" xfId="39911"/>
    <cellStyle name="Normal 5 3 2 3 3 3 4 3" xfId="57942"/>
    <cellStyle name="Normal 5 3 2 3 3 3 5" xfId="39912"/>
    <cellStyle name="Normal 5 3 2 3 3 3 6" xfId="39913"/>
    <cellStyle name="Normal 5 3 2 3 3 4" xfId="39914"/>
    <cellStyle name="Normal 5 3 2 3 3 4 2" xfId="39915"/>
    <cellStyle name="Normal 5 3 2 3 3 4 2 2" xfId="39916"/>
    <cellStyle name="Normal 5 3 2 3 3 4 2 3" xfId="57943"/>
    <cellStyle name="Normal 5 3 2 3 3 4 3" xfId="39917"/>
    <cellStyle name="Normal 5 3 2 3 3 4 4" xfId="39918"/>
    <cellStyle name="Normal 5 3 2 3 3 5" xfId="39919"/>
    <cellStyle name="Normal 5 3 2 3 3 5 2" xfId="39920"/>
    <cellStyle name="Normal 5 3 2 3 3 5 2 2" xfId="39921"/>
    <cellStyle name="Normal 5 3 2 3 3 5 2 3" xfId="57944"/>
    <cellStyle name="Normal 5 3 2 3 3 5 3" xfId="39922"/>
    <cellStyle name="Normal 5 3 2 3 3 5 4" xfId="39923"/>
    <cellStyle name="Normal 5 3 2 3 3 6" xfId="39924"/>
    <cellStyle name="Normal 5 3 2 3 3 6 2" xfId="39925"/>
    <cellStyle name="Normal 5 3 2 3 3 6 3" xfId="57945"/>
    <cellStyle name="Normal 5 3 2 3 3 7" xfId="39926"/>
    <cellStyle name="Normal 5 3 2 3 3 8" xfId="39927"/>
    <cellStyle name="Normal 5 3 2 3 4" xfId="39928"/>
    <cellStyle name="Normal 5 3 2 3 4 2" xfId="39929"/>
    <cellStyle name="Normal 5 3 2 3 4 2 2" xfId="39930"/>
    <cellStyle name="Normal 5 3 2 3 4 2 2 2" xfId="39931"/>
    <cellStyle name="Normal 5 3 2 3 4 2 2 2 2" xfId="39932"/>
    <cellStyle name="Normal 5 3 2 3 4 2 2 2 3" xfId="57946"/>
    <cellStyle name="Normal 5 3 2 3 4 2 2 3" xfId="39933"/>
    <cellStyle name="Normal 5 3 2 3 4 2 2 4" xfId="39934"/>
    <cellStyle name="Normal 5 3 2 3 4 2 3" xfId="39935"/>
    <cellStyle name="Normal 5 3 2 3 4 2 3 2" xfId="39936"/>
    <cellStyle name="Normal 5 3 2 3 4 2 3 2 2" xfId="39937"/>
    <cellStyle name="Normal 5 3 2 3 4 2 3 2 3" xfId="57947"/>
    <cellStyle name="Normal 5 3 2 3 4 2 3 3" xfId="39938"/>
    <cellStyle name="Normal 5 3 2 3 4 2 3 4" xfId="39939"/>
    <cellStyle name="Normal 5 3 2 3 4 2 4" xfId="39940"/>
    <cellStyle name="Normal 5 3 2 3 4 2 4 2" xfId="39941"/>
    <cellStyle name="Normal 5 3 2 3 4 2 4 3" xfId="57948"/>
    <cellStyle name="Normal 5 3 2 3 4 2 5" xfId="39942"/>
    <cellStyle name="Normal 5 3 2 3 4 2 6" xfId="39943"/>
    <cellStyle name="Normal 5 3 2 3 4 3" xfId="39944"/>
    <cellStyle name="Normal 5 3 2 3 4 3 2" xfId="39945"/>
    <cellStyle name="Normal 5 3 2 3 4 3 2 2" xfId="39946"/>
    <cellStyle name="Normal 5 3 2 3 4 3 2 3" xfId="57949"/>
    <cellStyle name="Normal 5 3 2 3 4 3 3" xfId="39947"/>
    <cellStyle name="Normal 5 3 2 3 4 3 4" xfId="39948"/>
    <cellStyle name="Normal 5 3 2 3 4 4" xfId="39949"/>
    <cellStyle name="Normal 5 3 2 3 4 4 2" xfId="39950"/>
    <cellStyle name="Normal 5 3 2 3 4 4 2 2" xfId="39951"/>
    <cellStyle name="Normal 5 3 2 3 4 4 2 3" xfId="57950"/>
    <cellStyle name="Normal 5 3 2 3 4 4 3" xfId="39952"/>
    <cellStyle name="Normal 5 3 2 3 4 4 4" xfId="39953"/>
    <cellStyle name="Normal 5 3 2 3 4 5" xfId="39954"/>
    <cellStyle name="Normal 5 3 2 3 4 5 2" xfId="39955"/>
    <cellStyle name="Normal 5 3 2 3 4 5 3" xfId="57951"/>
    <cellStyle name="Normal 5 3 2 3 4 6" xfId="39956"/>
    <cellStyle name="Normal 5 3 2 3 4 7" xfId="39957"/>
    <cellStyle name="Normal 5 3 2 3 5" xfId="39958"/>
    <cellStyle name="Normal 5 3 2 3 5 2" xfId="39959"/>
    <cellStyle name="Normal 5 3 2 3 5 2 2" xfId="39960"/>
    <cellStyle name="Normal 5 3 2 3 5 2 2 2" xfId="39961"/>
    <cellStyle name="Normal 5 3 2 3 5 2 2 3" xfId="57952"/>
    <cellStyle name="Normal 5 3 2 3 5 2 3" xfId="39962"/>
    <cellStyle name="Normal 5 3 2 3 5 2 4" xfId="39963"/>
    <cellStyle name="Normal 5 3 2 3 5 3" xfId="39964"/>
    <cellStyle name="Normal 5 3 2 3 5 3 2" xfId="39965"/>
    <cellStyle name="Normal 5 3 2 3 5 3 2 2" xfId="39966"/>
    <cellStyle name="Normal 5 3 2 3 5 3 2 3" xfId="57953"/>
    <cellStyle name="Normal 5 3 2 3 5 3 3" xfId="39967"/>
    <cellStyle name="Normal 5 3 2 3 5 3 4" xfId="39968"/>
    <cellStyle name="Normal 5 3 2 3 5 4" xfId="39969"/>
    <cellStyle name="Normal 5 3 2 3 5 4 2" xfId="39970"/>
    <cellStyle name="Normal 5 3 2 3 5 4 3" xfId="57954"/>
    <cellStyle name="Normal 5 3 2 3 5 5" xfId="39971"/>
    <cellStyle name="Normal 5 3 2 3 5 6" xfId="39972"/>
    <cellStyle name="Normal 5 3 2 3 6" xfId="39973"/>
    <cellStyle name="Normal 5 3 2 3 6 2" xfId="39974"/>
    <cellStyle name="Normal 5 3 2 3 6 2 2" xfId="39975"/>
    <cellStyle name="Normal 5 3 2 3 6 2 2 2" xfId="39976"/>
    <cellStyle name="Normal 5 3 2 3 6 2 2 3" xfId="57955"/>
    <cellStyle name="Normal 5 3 2 3 6 2 3" xfId="39977"/>
    <cellStyle name="Normal 5 3 2 3 6 2 4" xfId="39978"/>
    <cellStyle name="Normal 5 3 2 3 6 3" xfId="39979"/>
    <cellStyle name="Normal 5 3 2 3 6 3 2" xfId="39980"/>
    <cellStyle name="Normal 5 3 2 3 6 3 3" xfId="57956"/>
    <cellStyle name="Normal 5 3 2 3 6 4" xfId="39981"/>
    <cellStyle name="Normal 5 3 2 3 6 5" xfId="39982"/>
    <cellStyle name="Normal 5 3 2 3 7" xfId="39983"/>
    <cellStyle name="Normal 5 3 2 3 7 2" xfId="39984"/>
    <cellStyle name="Normal 5 3 2 3 7 2 2" xfId="39985"/>
    <cellStyle name="Normal 5 3 2 3 7 2 3" xfId="57957"/>
    <cellStyle name="Normal 5 3 2 3 7 3" xfId="39986"/>
    <cellStyle name="Normal 5 3 2 3 7 4" xfId="39987"/>
    <cellStyle name="Normal 5 3 2 3 8" xfId="39988"/>
    <cellStyle name="Normal 5 3 2 3 8 2" xfId="39989"/>
    <cellStyle name="Normal 5 3 2 3 8 2 2" xfId="39990"/>
    <cellStyle name="Normal 5 3 2 3 8 2 3" xfId="57958"/>
    <cellStyle name="Normal 5 3 2 3 8 3" xfId="39991"/>
    <cellStyle name="Normal 5 3 2 3 8 4" xfId="39992"/>
    <cellStyle name="Normal 5 3 2 3 9" xfId="39993"/>
    <cellStyle name="Normal 5 3 2 3 9 2" xfId="39994"/>
    <cellStyle name="Normal 5 3 2 3 9 3" xfId="57959"/>
    <cellStyle name="Normal 5 3 2 4" xfId="39995"/>
    <cellStyle name="Normal 5 3 2 4 10" xfId="39996"/>
    <cellStyle name="Normal 5 3 2 4 2" xfId="39997"/>
    <cellStyle name="Normal 5 3 2 4 2 2" xfId="39998"/>
    <cellStyle name="Normal 5 3 2 4 2 2 2" xfId="39999"/>
    <cellStyle name="Normal 5 3 2 4 2 2 2 2" xfId="40000"/>
    <cellStyle name="Normal 5 3 2 4 2 2 2 2 2" xfId="40001"/>
    <cellStyle name="Normal 5 3 2 4 2 2 2 2 2 2" xfId="40002"/>
    <cellStyle name="Normal 5 3 2 4 2 2 2 2 2 3" xfId="57960"/>
    <cellStyle name="Normal 5 3 2 4 2 2 2 2 3" xfId="40003"/>
    <cellStyle name="Normal 5 3 2 4 2 2 2 2 4" xfId="40004"/>
    <cellStyle name="Normal 5 3 2 4 2 2 2 3" xfId="40005"/>
    <cellStyle name="Normal 5 3 2 4 2 2 2 3 2" xfId="40006"/>
    <cellStyle name="Normal 5 3 2 4 2 2 2 3 2 2" xfId="40007"/>
    <cellStyle name="Normal 5 3 2 4 2 2 2 3 2 3" xfId="57961"/>
    <cellStyle name="Normal 5 3 2 4 2 2 2 3 3" xfId="40008"/>
    <cellStyle name="Normal 5 3 2 4 2 2 2 3 4" xfId="40009"/>
    <cellStyle name="Normal 5 3 2 4 2 2 2 4" xfId="40010"/>
    <cellStyle name="Normal 5 3 2 4 2 2 2 4 2" xfId="40011"/>
    <cellStyle name="Normal 5 3 2 4 2 2 2 4 3" xfId="57962"/>
    <cellStyle name="Normal 5 3 2 4 2 2 2 5" xfId="40012"/>
    <cellStyle name="Normal 5 3 2 4 2 2 2 6" xfId="40013"/>
    <cellStyle name="Normal 5 3 2 4 2 2 3" xfId="40014"/>
    <cellStyle name="Normal 5 3 2 4 2 2 3 2" xfId="40015"/>
    <cellStyle name="Normal 5 3 2 4 2 2 3 2 2" xfId="40016"/>
    <cellStyle name="Normal 5 3 2 4 2 2 3 2 3" xfId="57963"/>
    <cellStyle name="Normal 5 3 2 4 2 2 3 3" xfId="40017"/>
    <cellStyle name="Normal 5 3 2 4 2 2 3 4" xfId="40018"/>
    <cellStyle name="Normal 5 3 2 4 2 2 4" xfId="40019"/>
    <cellStyle name="Normal 5 3 2 4 2 2 4 2" xfId="40020"/>
    <cellStyle name="Normal 5 3 2 4 2 2 4 2 2" xfId="40021"/>
    <cellStyle name="Normal 5 3 2 4 2 2 4 2 3" xfId="57964"/>
    <cellStyle name="Normal 5 3 2 4 2 2 4 3" xfId="40022"/>
    <cellStyle name="Normal 5 3 2 4 2 2 4 4" xfId="40023"/>
    <cellStyle name="Normal 5 3 2 4 2 2 5" xfId="40024"/>
    <cellStyle name="Normal 5 3 2 4 2 2 5 2" xfId="40025"/>
    <cellStyle name="Normal 5 3 2 4 2 2 5 3" xfId="57965"/>
    <cellStyle name="Normal 5 3 2 4 2 2 6" xfId="40026"/>
    <cellStyle name="Normal 5 3 2 4 2 2 7" xfId="40027"/>
    <cellStyle name="Normal 5 3 2 4 2 3" xfId="40028"/>
    <cellStyle name="Normal 5 3 2 4 2 3 2" xfId="40029"/>
    <cellStyle name="Normal 5 3 2 4 2 3 2 2" xfId="40030"/>
    <cellStyle name="Normal 5 3 2 4 2 3 2 2 2" xfId="40031"/>
    <cellStyle name="Normal 5 3 2 4 2 3 2 2 3" xfId="57966"/>
    <cellStyle name="Normal 5 3 2 4 2 3 2 3" xfId="40032"/>
    <cellStyle name="Normal 5 3 2 4 2 3 2 4" xfId="40033"/>
    <cellStyle name="Normal 5 3 2 4 2 3 3" xfId="40034"/>
    <cellStyle name="Normal 5 3 2 4 2 3 3 2" xfId="40035"/>
    <cellStyle name="Normal 5 3 2 4 2 3 3 2 2" xfId="40036"/>
    <cellStyle name="Normal 5 3 2 4 2 3 3 2 3" xfId="57967"/>
    <cellStyle name="Normal 5 3 2 4 2 3 3 3" xfId="40037"/>
    <cellStyle name="Normal 5 3 2 4 2 3 3 4" xfId="40038"/>
    <cellStyle name="Normal 5 3 2 4 2 3 4" xfId="40039"/>
    <cellStyle name="Normal 5 3 2 4 2 3 4 2" xfId="40040"/>
    <cellStyle name="Normal 5 3 2 4 2 3 4 3" xfId="57968"/>
    <cellStyle name="Normal 5 3 2 4 2 3 5" xfId="40041"/>
    <cellStyle name="Normal 5 3 2 4 2 3 6" xfId="40042"/>
    <cellStyle name="Normal 5 3 2 4 2 4" xfId="40043"/>
    <cellStyle name="Normal 5 3 2 4 2 4 2" xfId="40044"/>
    <cellStyle name="Normal 5 3 2 4 2 4 2 2" xfId="40045"/>
    <cellStyle name="Normal 5 3 2 4 2 4 2 3" xfId="57969"/>
    <cellStyle name="Normal 5 3 2 4 2 4 3" xfId="40046"/>
    <cellStyle name="Normal 5 3 2 4 2 4 4" xfId="40047"/>
    <cellStyle name="Normal 5 3 2 4 2 5" xfId="40048"/>
    <cellStyle name="Normal 5 3 2 4 2 5 2" xfId="40049"/>
    <cellStyle name="Normal 5 3 2 4 2 5 2 2" xfId="40050"/>
    <cellStyle name="Normal 5 3 2 4 2 5 2 3" xfId="57970"/>
    <cellStyle name="Normal 5 3 2 4 2 5 3" xfId="40051"/>
    <cellStyle name="Normal 5 3 2 4 2 5 4" xfId="40052"/>
    <cellStyle name="Normal 5 3 2 4 2 6" xfId="40053"/>
    <cellStyle name="Normal 5 3 2 4 2 6 2" xfId="40054"/>
    <cellStyle name="Normal 5 3 2 4 2 6 3" xfId="57971"/>
    <cellStyle name="Normal 5 3 2 4 2 7" xfId="40055"/>
    <cellStyle name="Normal 5 3 2 4 2 8" xfId="40056"/>
    <cellStyle name="Normal 5 3 2 4 3" xfId="40057"/>
    <cellStyle name="Normal 5 3 2 4 3 2" xfId="40058"/>
    <cellStyle name="Normal 5 3 2 4 3 2 2" xfId="40059"/>
    <cellStyle name="Normal 5 3 2 4 3 2 2 2" xfId="40060"/>
    <cellStyle name="Normal 5 3 2 4 3 2 2 2 2" xfId="40061"/>
    <cellStyle name="Normal 5 3 2 4 3 2 2 2 3" xfId="57972"/>
    <cellStyle name="Normal 5 3 2 4 3 2 2 3" xfId="40062"/>
    <cellStyle name="Normal 5 3 2 4 3 2 2 4" xfId="40063"/>
    <cellStyle name="Normal 5 3 2 4 3 2 3" xfId="40064"/>
    <cellStyle name="Normal 5 3 2 4 3 2 3 2" xfId="40065"/>
    <cellStyle name="Normal 5 3 2 4 3 2 3 2 2" xfId="40066"/>
    <cellStyle name="Normal 5 3 2 4 3 2 3 2 3" xfId="57973"/>
    <cellStyle name="Normal 5 3 2 4 3 2 3 3" xfId="40067"/>
    <cellStyle name="Normal 5 3 2 4 3 2 3 4" xfId="40068"/>
    <cellStyle name="Normal 5 3 2 4 3 2 4" xfId="40069"/>
    <cellStyle name="Normal 5 3 2 4 3 2 4 2" xfId="40070"/>
    <cellStyle name="Normal 5 3 2 4 3 2 4 3" xfId="57974"/>
    <cellStyle name="Normal 5 3 2 4 3 2 5" xfId="40071"/>
    <cellStyle name="Normal 5 3 2 4 3 2 6" xfId="40072"/>
    <cellStyle name="Normal 5 3 2 4 3 3" xfId="40073"/>
    <cellStyle name="Normal 5 3 2 4 3 3 2" xfId="40074"/>
    <cellStyle name="Normal 5 3 2 4 3 3 2 2" xfId="40075"/>
    <cellStyle name="Normal 5 3 2 4 3 3 2 3" xfId="57975"/>
    <cellStyle name="Normal 5 3 2 4 3 3 3" xfId="40076"/>
    <cellStyle name="Normal 5 3 2 4 3 3 4" xfId="40077"/>
    <cellStyle name="Normal 5 3 2 4 3 4" xfId="40078"/>
    <cellStyle name="Normal 5 3 2 4 3 4 2" xfId="40079"/>
    <cellStyle name="Normal 5 3 2 4 3 4 2 2" xfId="40080"/>
    <cellStyle name="Normal 5 3 2 4 3 4 2 3" xfId="57976"/>
    <cellStyle name="Normal 5 3 2 4 3 4 3" xfId="40081"/>
    <cellStyle name="Normal 5 3 2 4 3 4 4" xfId="40082"/>
    <cellStyle name="Normal 5 3 2 4 3 5" xfId="40083"/>
    <cellStyle name="Normal 5 3 2 4 3 5 2" xfId="40084"/>
    <cellStyle name="Normal 5 3 2 4 3 5 3" xfId="57977"/>
    <cellStyle name="Normal 5 3 2 4 3 6" xfId="40085"/>
    <cellStyle name="Normal 5 3 2 4 3 7" xfId="40086"/>
    <cellStyle name="Normal 5 3 2 4 4" xfId="40087"/>
    <cellStyle name="Normal 5 3 2 4 4 2" xfId="40088"/>
    <cellStyle name="Normal 5 3 2 4 4 2 2" xfId="40089"/>
    <cellStyle name="Normal 5 3 2 4 4 2 2 2" xfId="40090"/>
    <cellStyle name="Normal 5 3 2 4 4 2 2 3" xfId="57978"/>
    <cellStyle name="Normal 5 3 2 4 4 2 3" xfId="40091"/>
    <cellStyle name="Normal 5 3 2 4 4 2 4" xfId="40092"/>
    <cellStyle name="Normal 5 3 2 4 4 3" xfId="40093"/>
    <cellStyle name="Normal 5 3 2 4 4 3 2" xfId="40094"/>
    <cellStyle name="Normal 5 3 2 4 4 3 2 2" xfId="40095"/>
    <cellStyle name="Normal 5 3 2 4 4 3 2 3" xfId="57979"/>
    <cellStyle name="Normal 5 3 2 4 4 3 3" xfId="40096"/>
    <cellStyle name="Normal 5 3 2 4 4 3 4" xfId="40097"/>
    <cellStyle name="Normal 5 3 2 4 4 4" xfId="40098"/>
    <cellStyle name="Normal 5 3 2 4 4 4 2" xfId="40099"/>
    <cellStyle name="Normal 5 3 2 4 4 4 3" xfId="57980"/>
    <cellStyle name="Normal 5 3 2 4 4 5" xfId="40100"/>
    <cellStyle name="Normal 5 3 2 4 4 6" xfId="40101"/>
    <cellStyle name="Normal 5 3 2 4 5" xfId="40102"/>
    <cellStyle name="Normal 5 3 2 4 5 2" xfId="40103"/>
    <cellStyle name="Normal 5 3 2 4 5 2 2" xfId="40104"/>
    <cellStyle name="Normal 5 3 2 4 5 2 2 2" xfId="40105"/>
    <cellStyle name="Normal 5 3 2 4 5 2 2 3" xfId="57981"/>
    <cellStyle name="Normal 5 3 2 4 5 2 3" xfId="40106"/>
    <cellStyle name="Normal 5 3 2 4 5 2 4" xfId="40107"/>
    <cellStyle name="Normal 5 3 2 4 5 3" xfId="40108"/>
    <cellStyle name="Normal 5 3 2 4 5 3 2" xfId="40109"/>
    <cellStyle name="Normal 5 3 2 4 5 3 3" xfId="57982"/>
    <cellStyle name="Normal 5 3 2 4 5 4" xfId="40110"/>
    <cellStyle name="Normal 5 3 2 4 5 5" xfId="40111"/>
    <cellStyle name="Normal 5 3 2 4 6" xfId="40112"/>
    <cellStyle name="Normal 5 3 2 4 6 2" xfId="40113"/>
    <cellStyle name="Normal 5 3 2 4 6 2 2" xfId="40114"/>
    <cellStyle name="Normal 5 3 2 4 6 2 3" xfId="57983"/>
    <cellStyle name="Normal 5 3 2 4 6 3" xfId="40115"/>
    <cellStyle name="Normal 5 3 2 4 6 4" xfId="40116"/>
    <cellStyle name="Normal 5 3 2 4 7" xfId="40117"/>
    <cellStyle name="Normal 5 3 2 4 7 2" xfId="40118"/>
    <cellStyle name="Normal 5 3 2 4 7 2 2" xfId="40119"/>
    <cellStyle name="Normal 5 3 2 4 7 2 3" xfId="57984"/>
    <cellStyle name="Normal 5 3 2 4 7 3" xfId="40120"/>
    <cellStyle name="Normal 5 3 2 4 7 4" xfId="40121"/>
    <cellStyle name="Normal 5 3 2 4 8" xfId="40122"/>
    <cellStyle name="Normal 5 3 2 4 8 2" xfId="40123"/>
    <cellStyle name="Normal 5 3 2 4 8 3" xfId="57985"/>
    <cellStyle name="Normal 5 3 2 4 9" xfId="40124"/>
    <cellStyle name="Normal 5 3 2 5" xfId="40125"/>
    <cellStyle name="Normal 5 3 2 5 10" xfId="40126"/>
    <cellStyle name="Normal 5 3 2 5 2" xfId="40127"/>
    <cellStyle name="Normal 5 3 2 5 2 2" xfId="40128"/>
    <cellStyle name="Normal 5 3 2 5 2 2 2" xfId="40129"/>
    <cellStyle name="Normal 5 3 2 5 2 2 2 2" xfId="40130"/>
    <cellStyle name="Normal 5 3 2 5 2 2 2 2 2" xfId="40131"/>
    <cellStyle name="Normal 5 3 2 5 2 2 2 2 2 2" xfId="40132"/>
    <cellStyle name="Normal 5 3 2 5 2 2 2 2 2 3" xfId="57986"/>
    <cellStyle name="Normal 5 3 2 5 2 2 2 2 3" xfId="40133"/>
    <cellStyle name="Normal 5 3 2 5 2 2 2 2 4" xfId="40134"/>
    <cellStyle name="Normal 5 3 2 5 2 2 2 3" xfId="40135"/>
    <cellStyle name="Normal 5 3 2 5 2 2 2 3 2" xfId="40136"/>
    <cellStyle name="Normal 5 3 2 5 2 2 2 3 2 2" xfId="40137"/>
    <cellStyle name="Normal 5 3 2 5 2 2 2 3 2 3" xfId="57987"/>
    <cellStyle name="Normal 5 3 2 5 2 2 2 3 3" xfId="40138"/>
    <cellStyle name="Normal 5 3 2 5 2 2 2 3 4" xfId="40139"/>
    <cellStyle name="Normal 5 3 2 5 2 2 2 4" xfId="40140"/>
    <cellStyle name="Normal 5 3 2 5 2 2 2 4 2" xfId="40141"/>
    <cellStyle name="Normal 5 3 2 5 2 2 2 4 3" xfId="57988"/>
    <cellStyle name="Normal 5 3 2 5 2 2 2 5" xfId="40142"/>
    <cellStyle name="Normal 5 3 2 5 2 2 2 6" xfId="40143"/>
    <cellStyle name="Normal 5 3 2 5 2 2 3" xfId="40144"/>
    <cellStyle name="Normal 5 3 2 5 2 2 3 2" xfId="40145"/>
    <cellStyle name="Normal 5 3 2 5 2 2 3 2 2" xfId="40146"/>
    <cellStyle name="Normal 5 3 2 5 2 2 3 2 3" xfId="57989"/>
    <cellStyle name="Normal 5 3 2 5 2 2 3 3" xfId="40147"/>
    <cellStyle name="Normal 5 3 2 5 2 2 3 4" xfId="40148"/>
    <cellStyle name="Normal 5 3 2 5 2 2 4" xfId="40149"/>
    <cellStyle name="Normal 5 3 2 5 2 2 4 2" xfId="40150"/>
    <cellStyle name="Normal 5 3 2 5 2 2 4 2 2" xfId="40151"/>
    <cellStyle name="Normal 5 3 2 5 2 2 4 2 3" xfId="57990"/>
    <cellStyle name="Normal 5 3 2 5 2 2 4 3" xfId="40152"/>
    <cellStyle name="Normal 5 3 2 5 2 2 4 4" xfId="40153"/>
    <cellStyle name="Normal 5 3 2 5 2 2 5" xfId="40154"/>
    <cellStyle name="Normal 5 3 2 5 2 2 5 2" xfId="40155"/>
    <cellStyle name="Normal 5 3 2 5 2 2 5 3" xfId="57991"/>
    <cellStyle name="Normal 5 3 2 5 2 2 6" xfId="40156"/>
    <cellStyle name="Normal 5 3 2 5 2 2 7" xfId="40157"/>
    <cellStyle name="Normal 5 3 2 5 2 3" xfId="40158"/>
    <cellStyle name="Normal 5 3 2 5 2 3 2" xfId="40159"/>
    <cellStyle name="Normal 5 3 2 5 2 3 2 2" xfId="40160"/>
    <cellStyle name="Normal 5 3 2 5 2 3 2 2 2" xfId="40161"/>
    <cellStyle name="Normal 5 3 2 5 2 3 2 2 3" xfId="57992"/>
    <cellStyle name="Normal 5 3 2 5 2 3 2 3" xfId="40162"/>
    <cellStyle name="Normal 5 3 2 5 2 3 2 4" xfId="40163"/>
    <cellStyle name="Normal 5 3 2 5 2 3 3" xfId="40164"/>
    <cellStyle name="Normal 5 3 2 5 2 3 3 2" xfId="40165"/>
    <cellStyle name="Normal 5 3 2 5 2 3 3 2 2" xfId="40166"/>
    <cellStyle name="Normal 5 3 2 5 2 3 3 2 3" xfId="57993"/>
    <cellStyle name="Normal 5 3 2 5 2 3 3 3" xfId="40167"/>
    <cellStyle name="Normal 5 3 2 5 2 3 3 4" xfId="40168"/>
    <cellStyle name="Normal 5 3 2 5 2 3 4" xfId="40169"/>
    <cellStyle name="Normal 5 3 2 5 2 3 4 2" xfId="40170"/>
    <cellStyle name="Normal 5 3 2 5 2 3 4 3" xfId="57994"/>
    <cellStyle name="Normal 5 3 2 5 2 3 5" xfId="40171"/>
    <cellStyle name="Normal 5 3 2 5 2 3 6" xfId="40172"/>
    <cellStyle name="Normal 5 3 2 5 2 4" xfId="40173"/>
    <cellStyle name="Normal 5 3 2 5 2 4 2" xfId="40174"/>
    <cellStyle name="Normal 5 3 2 5 2 4 2 2" xfId="40175"/>
    <cellStyle name="Normal 5 3 2 5 2 4 2 3" xfId="57995"/>
    <cellStyle name="Normal 5 3 2 5 2 4 3" xfId="40176"/>
    <cellStyle name="Normal 5 3 2 5 2 4 4" xfId="40177"/>
    <cellStyle name="Normal 5 3 2 5 2 5" xfId="40178"/>
    <cellStyle name="Normal 5 3 2 5 2 5 2" xfId="40179"/>
    <cellStyle name="Normal 5 3 2 5 2 5 2 2" xfId="40180"/>
    <cellStyle name="Normal 5 3 2 5 2 5 2 3" xfId="57996"/>
    <cellStyle name="Normal 5 3 2 5 2 5 3" xfId="40181"/>
    <cellStyle name="Normal 5 3 2 5 2 5 4" xfId="40182"/>
    <cellStyle name="Normal 5 3 2 5 2 6" xfId="40183"/>
    <cellStyle name="Normal 5 3 2 5 2 6 2" xfId="40184"/>
    <cellStyle name="Normal 5 3 2 5 2 6 3" xfId="57997"/>
    <cellStyle name="Normal 5 3 2 5 2 7" xfId="40185"/>
    <cellStyle name="Normal 5 3 2 5 2 8" xfId="40186"/>
    <cellStyle name="Normal 5 3 2 5 3" xfId="40187"/>
    <cellStyle name="Normal 5 3 2 5 3 2" xfId="40188"/>
    <cellStyle name="Normal 5 3 2 5 3 2 2" xfId="40189"/>
    <cellStyle name="Normal 5 3 2 5 3 2 2 2" xfId="40190"/>
    <cellStyle name="Normal 5 3 2 5 3 2 2 2 2" xfId="40191"/>
    <cellStyle name="Normal 5 3 2 5 3 2 2 2 3" xfId="57998"/>
    <cellStyle name="Normal 5 3 2 5 3 2 2 3" xfId="40192"/>
    <cellStyle name="Normal 5 3 2 5 3 2 2 4" xfId="40193"/>
    <cellStyle name="Normal 5 3 2 5 3 2 3" xfId="40194"/>
    <cellStyle name="Normal 5 3 2 5 3 2 3 2" xfId="40195"/>
    <cellStyle name="Normal 5 3 2 5 3 2 3 2 2" xfId="40196"/>
    <cellStyle name="Normal 5 3 2 5 3 2 3 2 3" xfId="57999"/>
    <cellStyle name="Normal 5 3 2 5 3 2 3 3" xfId="40197"/>
    <cellStyle name="Normal 5 3 2 5 3 2 3 4" xfId="40198"/>
    <cellStyle name="Normal 5 3 2 5 3 2 4" xfId="40199"/>
    <cellStyle name="Normal 5 3 2 5 3 2 4 2" xfId="40200"/>
    <cellStyle name="Normal 5 3 2 5 3 2 4 3" xfId="58000"/>
    <cellStyle name="Normal 5 3 2 5 3 2 5" xfId="40201"/>
    <cellStyle name="Normal 5 3 2 5 3 2 6" xfId="40202"/>
    <cellStyle name="Normal 5 3 2 5 3 3" xfId="40203"/>
    <cellStyle name="Normal 5 3 2 5 3 3 2" xfId="40204"/>
    <cellStyle name="Normal 5 3 2 5 3 3 2 2" xfId="40205"/>
    <cellStyle name="Normal 5 3 2 5 3 3 2 3" xfId="58001"/>
    <cellStyle name="Normal 5 3 2 5 3 3 3" xfId="40206"/>
    <cellStyle name="Normal 5 3 2 5 3 3 4" xfId="40207"/>
    <cellStyle name="Normal 5 3 2 5 3 4" xfId="40208"/>
    <cellStyle name="Normal 5 3 2 5 3 4 2" xfId="40209"/>
    <cellStyle name="Normal 5 3 2 5 3 4 2 2" xfId="40210"/>
    <cellStyle name="Normal 5 3 2 5 3 4 2 3" xfId="58002"/>
    <cellStyle name="Normal 5 3 2 5 3 4 3" xfId="40211"/>
    <cellStyle name="Normal 5 3 2 5 3 4 4" xfId="40212"/>
    <cellStyle name="Normal 5 3 2 5 3 5" xfId="40213"/>
    <cellStyle name="Normal 5 3 2 5 3 5 2" xfId="40214"/>
    <cellStyle name="Normal 5 3 2 5 3 5 3" xfId="58003"/>
    <cellStyle name="Normal 5 3 2 5 3 6" xfId="40215"/>
    <cellStyle name="Normal 5 3 2 5 3 7" xfId="40216"/>
    <cellStyle name="Normal 5 3 2 5 4" xfId="40217"/>
    <cellStyle name="Normal 5 3 2 5 4 2" xfId="40218"/>
    <cellStyle name="Normal 5 3 2 5 4 2 2" xfId="40219"/>
    <cellStyle name="Normal 5 3 2 5 4 2 2 2" xfId="40220"/>
    <cellStyle name="Normal 5 3 2 5 4 2 2 3" xfId="58004"/>
    <cellStyle name="Normal 5 3 2 5 4 2 3" xfId="40221"/>
    <cellStyle name="Normal 5 3 2 5 4 2 4" xfId="40222"/>
    <cellStyle name="Normal 5 3 2 5 4 3" xfId="40223"/>
    <cellStyle name="Normal 5 3 2 5 4 3 2" xfId="40224"/>
    <cellStyle name="Normal 5 3 2 5 4 3 2 2" xfId="40225"/>
    <cellStyle name="Normal 5 3 2 5 4 3 2 3" xfId="58005"/>
    <cellStyle name="Normal 5 3 2 5 4 3 3" xfId="40226"/>
    <cellStyle name="Normal 5 3 2 5 4 3 4" xfId="40227"/>
    <cellStyle name="Normal 5 3 2 5 4 4" xfId="40228"/>
    <cellStyle name="Normal 5 3 2 5 4 4 2" xfId="40229"/>
    <cellStyle name="Normal 5 3 2 5 4 4 3" xfId="58006"/>
    <cellStyle name="Normal 5 3 2 5 4 5" xfId="40230"/>
    <cellStyle name="Normal 5 3 2 5 4 6" xfId="40231"/>
    <cellStyle name="Normal 5 3 2 5 5" xfId="40232"/>
    <cellStyle name="Normal 5 3 2 5 5 2" xfId="40233"/>
    <cellStyle name="Normal 5 3 2 5 5 2 2" xfId="40234"/>
    <cellStyle name="Normal 5 3 2 5 5 2 2 2" xfId="40235"/>
    <cellStyle name="Normal 5 3 2 5 5 2 2 3" xfId="58007"/>
    <cellStyle name="Normal 5 3 2 5 5 2 3" xfId="40236"/>
    <cellStyle name="Normal 5 3 2 5 5 2 4" xfId="40237"/>
    <cellStyle name="Normal 5 3 2 5 5 3" xfId="40238"/>
    <cellStyle name="Normal 5 3 2 5 5 3 2" xfId="40239"/>
    <cellStyle name="Normal 5 3 2 5 5 3 3" xfId="58008"/>
    <cellStyle name="Normal 5 3 2 5 5 4" xfId="40240"/>
    <cellStyle name="Normal 5 3 2 5 5 5" xfId="40241"/>
    <cellStyle name="Normal 5 3 2 5 6" xfId="40242"/>
    <cellStyle name="Normal 5 3 2 5 6 2" xfId="40243"/>
    <cellStyle name="Normal 5 3 2 5 6 2 2" xfId="40244"/>
    <cellStyle name="Normal 5 3 2 5 6 2 3" xfId="58009"/>
    <cellStyle name="Normal 5 3 2 5 6 3" xfId="40245"/>
    <cellStyle name="Normal 5 3 2 5 6 4" xfId="40246"/>
    <cellStyle name="Normal 5 3 2 5 7" xfId="40247"/>
    <cellStyle name="Normal 5 3 2 5 7 2" xfId="40248"/>
    <cellStyle name="Normal 5 3 2 5 7 2 2" xfId="40249"/>
    <cellStyle name="Normal 5 3 2 5 7 2 3" xfId="58010"/>
    <cellStyle name="Normal 5 3 2 5 7 3" xfId="40250"/>
    <cellStyle name="Normal 5 3 2 5 7 4" xfId="40251"/>
    <cellStyle name="Normal 5 3 2 5 8" xfId="40252"/>
    <cellStyle name="Normal 5 3 2 5 8 2" xfId="40253"/>
    <cellStyle name="Normal 5 3 2 5 8 3" xfId="58011"/>
    <cellStyle name="Normal 5 3 2 5 9" xfId="40254"/>
    <cellStyle name="Normal 5 3 2 6" xfId="40255"/>
    <cellStyle name="Normal 5 3 2 6 10" xfId="40256"/>
    <cellStyle name="Normal 5 3 2 6 2" xfId="40257"/>
    <cellStyle name="Normal 5 3 2 6 2 2" xfId="40258"/>
    <cellStyle name="Normal 5 3 2 6 2 2 2" xfId="40259"/>
    <cellStyle name="Normal 5 3 2 6 2 2 2 2" xfId="40260"/>
    <cellStyle name="Normal 5 3 2 6 2 2 2 2 2" xfId="40261"/>
    <cellStyle name="Normal 5 3 2 6 2 2 2 2 2 2" xfId="40262"/>
    <cellStyle name="Normal 5 3 2 6 2 2 2 2 2 3" xfId="58012"/>
    <cellStyle name="Normal 5 3 2 6 2 2 2 2 3" xfId="40263"/>
    <cellStyle name="Normal 5 3 2 6 2 2 2 2 4" xfId="40264"/>
    <cellStyle name="Normal 5 3 2 6 2 2 2 3" xfId="40265"/>
    <cellStyle name="Normal 5 3 2 6 2 2 2 3 2" xfId="40266"/>
    <cellStyle name="Normal 5 3 2 6 2 2 2 3 2 2" xfId="40267"/>
    <cellStyle name="Normal 5 3 2 6 2 2 2 3 2 3" xfId="58013"/>
    <cellStyle name="Normal 5 3 2 6 2 2 2 3 3" xfId="40268"/>
    <cellStyle name="Normal 5 3 2 6 2 2 2 3 4" xfId="40269"/>
    <cellStyle name="Normal 5 3 2 6 2 2 2 4" xfId="40270"/>
    <cellStyle name="Normal 5 3 2 6 2 2 2 4 2" xfId="40271"/>
    <cellStyle name="Normal 5 3 2 6 2 2 2 4 3" xfId="58014"/>
    <cellStyle name="Normal 5 3 2 6 2 2 2 5" xfId="40272"/>
    <cellStyle name="Normal 5 3 2 6 2 2 2 6" xfId="40273"/>
    <cellStyle name="Normal 5 3 2 6 2 2 3" xfId="40274"/>
    <cellStyle name="Normal 5 3 2 6 2 2 3 2" xfId="40275"/>
    <cellStyle name="Normal 5 3 2 6 2 2 3 2 2" xfId="40276"/>
    <cellStyle name="Normal 5 3 2 6 2 2 3 2 3" xfId="58015"/>
    <cellStyle name="Normal 5 3 2 6 2 2 3 3" xfId="40277"/>
    <cellStyle name="Normal 5 3 2 6 2 2 3 4" xfId="40278"/>
    <cellStyle name="Normal 5 3 2 6 2 2 4" xfId="40279"/>
    <cellStyle name="Normal 5 3 2 6 2 2 4 2" xfId="40280"/>
    <cellStyle name="Normal 5 3 2 6 2 2 4 2 2" xfId="40281"/>
    <cellStyle name="Normal 5 3 2 6 2 2 4 2 3" xfId="58016"/>
    <cellStyle name="Normal 5 3 2 6 2 2 4 3" xfId="40282"/>
    <cellStyle name="Normal 5 3 2 6 2 2 4 4" xfId="40283"/>
    <cellStyle name="Normal 5 3 2 6 2 2 5" xfId="40284"/>
    <cellStyle name="Normal 5 3 2 6 2 2 5 2" xfId="40285"/>
    <cellStyle name="Normal 5 3 2 6 2 2 5 3" xfId="58017"/>
    <cellStyle name="Normal 5 3 2 6 2 2 6" xfId="40286"/>
    <cellStyle name="Normal 5 3 2 6 2 2 7" xfId="40287"/>
    <cellStyle name="Normal 5 3 2 6 2 3" xfId="40288"/>
    <cellStyle name="Normal 5 3 2 6 2 3 2" xfId="40289"/>
    <cellStyle name="Normal 5 3 2 6 2 3 2 2" xfId="40290"/>
    <cellStyle name="Normal 5 3 2 6 2 3 2 2 2" xfId="40291"/>
    <cellStyle name="Normal 5 3 2 6 2 3 2 2 3" xfId="58018"/>
    <cellStyle name="Normal 5 3 2 6 2 3 2 3" xfId="40292"/>
    <cellStyle name="Normal 5 3 2 6 2 3 2 4" xfId="40293"/>
    <cellStyle name="Normal 5 3 2 6 2 3 3" xfId="40294"/>
    <cellStyle name="Normal 5 3 2 6 2 3 3 2" xfId="40295"/>
    <cellStyle name="Normal 5 3 2 6 2 3 3 2 2" xfId="40296"/>
    <cellStyle name="Normal 5 3 2 6 2 3 3 2 3" xfId="58019"/>
    <cellStyle name="Normal 5 3 2 6 2 3 3 3" xfId="40297"/>
    <cellStyle name="Normal 5 3 2 6 2 3 3 4" xfId="40298"/>
    <cellStyle name="Normal 5 3 2 6 2 3 4" xfId="40299"/>
    <cellStyle name="Normal 5 3 2 6 2 3 4 2" xfId="40300"/>
    <cellStyle name="Normal 5 3 2 6 2 3 4 3" xfId="58020"/>
    <cellStyle name="Normal 5 3 2 6 2 3 5" xfId="40301"/>
    <cellStyle name="Normal 5 3 2 6 2 3 6" xfId="40302"/>
    <cellStyle name="Normal 5 3 2 6 2 4" xfId="40303"/>
    <cellStyle name="Normal 5 3 2 6 2 4 2" xfId="40304"/>
    <cellStyle name="Normal 5 3 2 6 2 4 2 2" xfId="40305"/>
    <cellStyle name="Normal 5 3 2 6 2 4 2 3" xfId="58021"/>
    <cellStyle name="Normal 5 3 2 6 2 4 3" xfId="40306"/>
    <cellStyle name="Normal 5 3 2 6 2 4 4" xfId="40307"/>
    <cellStyle name="Normal 5 3 2 6 2 5" xfId="40308"/>
    <cellStyle name="Normal 5 3 2 6 2 5 2" xfId="40309"/>
    <cellStyle name="Normal 5 3 2 6 2 5 2 2" xfId="40310"/>
    <cellStyle name="Normal 5 3 2 6 2 5 2 3" xfId="58022"/>
    <cellStyle name="Normal 5 3 2 6 2 5 3" xfId="40311"/>
    <cellStyle name="Normal 5 3 2 6 2 5 4" xfId="40312"/>
    <cellStyle name="Normal 5 3 2 6 2 6" xfId="40313"/>
    <cellStyle name="Normal 5 3 2 6 2 6 2" xfId="40314"/>
    <cellStyle name="Normal 5 3 2 6 2 6 3" xfId="58023"/>
    <cellStyle name="Normal 5 3 2 6 2 7" xfId="40315"/>
    <cellStyle name="Normal 5 3 2 6 2 8" xfId="40316"/>
    <cellStyle name="Normal 5 3 2 6 3" xfId="40317"/>
    <cellStyle name="Normal 5 3 2 6 3 2" xfId="40318"/>
    <cellStyle name="Normal 5 3 2 6 3 2 2" xfId="40319"/>
    <cellStyle name="Normal 5 3 2 6 3 2 2 2" xfId="40320"/>
    <cellStyle name="Normal 5 3 2 6 3 2 2 2 2" xfId="40321"/>
    <cellStyle name="Normal 5 3 2 6 3 2 2 2 3" xfId="58024"/>
    <cellStyle name="Normal 5 3 2 6 3 2 2 3" xfId="40322"/>
    <cellStyle name="Normal 5 3 2 6 3 2 2 4" xfId="40323"/>
    <cellStyle name="Normal 5 3 2 6 3 2 3" xfId="40324"/>
    <cellStyle name="Normal 5 3 2 6 3 2 3 2" xfId="40325"/>
    <cellStyle name="Normal 5 3 2 6 3 2 3 2 2" xfId="40326"/>
    <cellStyle name="Normal 5 3 2 6 3 2 3 2 3" xfId="58025"/>
    <cellStyle name="Normal 5 3 2 6 3 2 3 3" xfId="40327"/>
    <cellStyle name="Normal 5 3 2 6 3 2 3 4" xfId="40328"/>
    <cellStyle name="Normal 5 3 2 6 3 2 4" xfId="40329"/>
    <cellStyle name="Normal 5 3 2 6 3 2 4 2" xfId="40330"/>
    <cellStyle name="Normal 5 3 2 6 3 2 4 3" xfId="58026"/>
    <cellStyle name="Normal 5 3 2 6 3 2 5" xfId="40331"/>
    <cellStyle name="Normal 5 3 2 6 3 2 6" xfId="40332"/>
    <cellStyle name="Normal 5 3 2 6 3 3" xfId="40333"/>
    <cellStyle name="Normal 5 3 2 6 3 3 2" xfId="40334"/>
    <cellStyle name="Normal 5 3 2 6 3 3 2 2" xfId="40335"/>
    <cellStyle name="Normal 5 3 2 6 3 3 2 3" xfId="58027"/>
    <cellStyle name="Normal 5 3 2 6 3 3 3" xfId="40336"/>
    <cellStyle name="Normal 5 3 2 6 3 3 4" xfId="40337"/>
    <cellStyle name="Normal 5 3 2 6 3 4" xfId="40338"/>
    <cellStyle name="Normal 5 3 2 6 3 4 2" xfId="40339"/>
    <cellStyle name="Normal 5 3 2 6 3 4 2 2" xfId="40340"/>
    <cellStyle name="Normal 5 3 2 6 3 4 2 3" xfId="58028"/>
    <cellStyle name="Normal 5 3 2 6 3 4 3" xfId="40341"/>
    <cellStyle name="Normal 5 3 2 6 3 4 4" xfId="40342"/>
    <cellStyle name="Normal 5 3 2 6 3 5" xfId="40343"/>
    <cellStyle name="Normal 5 3 2 6 3 5 2" xfId="40344"/>
    <cellStyle name="Normal 5 3 2 6 3 5 3" xfId="58029"/>
    <cellStyle name="Normal 5 3 2 6 3 6" xfId="40345"/>
    <cellStyle name="Normal 5 3 2 6 3 7" xfId="40346"/>
    <cellStyle name="Normal 5 3 2 6 4" xfId="40347"/>
    <cellStyle name="Normal 5 3 2 6 4 2" xfId="40348"/>
    <cellStyle name="Normal 5 3 2 6 4 2 2" xfId="40349"/>
    <cellStyle name="Normal 5 3 2 6 4 2 2 2" xfId="40350"/>
    <cellStyle name="Normal 5 3 2 6 4 2 2 3" xfId="58030"/>
    <cellStyle name="Normal 5 3 2 6 4 2 3" xfId="40351"/>
    <cellStyle name="Normal 5 3 2 6 4 2 4" xfId="40352"/>
    <cellStyle name="Normal 5 3 2 6 4 3" xfId="40353"/>
    <cellStyle name="Normal 5 3 2 6 4 3 2" xfId="40354"/>
    <cellStyle name="Normal 5 3 2 6 4 3 2 2" xfId="40355"/>
    <cellStyle name="Normal 5 3 2 6 4 3 2 3" xfId="58031"/>
    <cellStyle name="Normal 5 3 2 6 4 3 3" xfId="40356"/>
    <cellStyle name="Normal 5 3 2 6 4 3 4" xfId="40357"/>
    <cellStyle name="Normal 5 3 2 6 4 4" xfId="40358"/>
    <cellStyle name="Normal 5 3 2 6 4 4 2" xfId="40359"/>
    <cellStyle name="Normal 5 3 2 6 4 4 3" xfId="58032"/>
    <cellStyle name="Normal 5 3 2 6 4 5" xfId="40360"/>
    <cellStyle name="Normal 5 3 2 6 4 6" xfId="40361"/>
    <cellStyle name="Normal 5 3 2 6 5" xfId="40362"/>
    <cellStyle name="Normal 5 3 2 6 5 2" xfId="40363"/>
    <cellStyle name="Normal 5 3 2 6 5 2 2" xfId="40364"/>
    <cellStyle name="Normal 5 3 2 6 5 2 2 2" xfId="40365"/>
    <cellStyle name="Normal 5 3 2 6 5 2 2 3" xfId="58033"/>
    <cellStyle name="Normal 5 3 2 6 5 2 3" xfId="40366"/>
    <cellStyle name="Normal 5 3 2 6 5 2 4" xfId="40367"/>
    <cellStyle name="Normal 5 3 2 6 5 3" xfId="40368"/>
    <cellStyle name="Normal 5 3 2 6 5 3 2" xfId="40369"/>
    <cellStyle name="Normal 5 3 2 6 5 3 3" xfId="58034"/>
    <cellStyle name="Normal 5 3 2 6 5 4" xfId="40370"/>
    <cellStyle name="Normal 5 3 2 6 5 5" xfId="40371"/>
    <cellStyle name="Normal 5 3 2 6 6" xfId="40372"/>
    <cellStyle name="Normal 5 3 2 6 6 2" xfId="40373"/>
    <cellStyle name="Normal 5 3 2 6 6 2 2" xfId="40374"/>
    <cellStyle name="Normal 5 3 2 6 6 2 3" xfId="58035"/>
    <cellStyle name="Normal 5 3 2 6 6 3" xfId="40375"/>
    <cellStyle name="Normal 5 3 2 6 6 4" xfId="40376"/>
    <cellStyle name="Normal 5 3 2 6 7" xfId="40377"/>
    <cellStyle name="Normal 5 3 2 6 7 2" xfId="40378"/>
    <cellStyle name="Normal 5 3 2 6 7 2 2" xfId="40379"/>
    <cellStyle name="Normal 5 3 2 6 7 2 3" xfId="58036"/>
    <cellStyle name="Normal 5 3 2 6 7 3" xfId="40380"/>
    <cellStyle name="Normal 5 3 2 6 7 4" xfId="40381"/>
    <cellStyle name="Normal 5 3 2 6 8" xfId="40382"/>
    <cellStyle name="Normal 5 3 2 6 8 2" xfId="40383"/>
    <cellStyle name="Normal 5 3 2 6 8 3" xfId="58037"/>
    <cellStyle name="Normal 5 3 2 6 9" xfId="40384"/>
    <cellStyle name="Normal 5 3 2 7" xfId="40385"/>
    <cellStyle name="Normal 5 3 2 7 2" xfId="40386"/>
    <cellStyle name="Normal 5 3 2 7 2 2" xfId="40387"/>
    <cellStyle name="Normal 5 3 2 7 2 2 2" xfId="40388"/>
    <cellStyle name="Normal 5 3 2 7 2 2 2 2" xfId="40389"/>
    <cellStyle name="Normal 5 3 2 7 2 2 2 2 2" xfId="40390"/>
    <cellStyle name="Normal 5 3 2 7 2 2 2 2 3" xfId="58038"/>
    <cellStyle name="Normal 5 3 2 7 2 2 2 3" xfId="40391"/>
    <cellStyle name="Normal 5 3 2 7 2 2 2 4" xfId="40392"/>
    <cellStyle name="Normal 5 3 2 7 2 2 3" xfId="40393"/>
    <cellStyle name="Normal 5 3 2 7 2 2 3 2" xfId="40394"/>
    <cellStyle name="Normal 5 3 2 7 2 2 3 2 2" xfId="40395"/>
    <cellStyle name="Normal 5 3 2 7 2 2 3 2 3" xfId="58039"/>
    <cellStyle name="Normal 5 3 2 7 2 2 3 3" xfId="40396"/>
    <cellStyle name="Normal 5 3 2 7 2 2 3 4" xfId="40397"/>
    <cellStyle name="Normal 5 3 2 7 2 2 4" xfId="40398"/>
    <cellStyle name="Normal 5 3 2 7 2 2 4 2" xfId="40399"/>
    <cellStyle name="Normal 5 3 2 7 2 2 4 3" xfId="58040"/>
    <cellStyle name="Normal 5 3 2 7 2 2 5" xfId="40400"/>
    <cellStyle name="Normal 5 3 2 7 2 2 6" xfId="40401"/>
    <cellStyle name="Normal 5 3 2 7 2 3" xfId="40402"/>
    <cellStyle name="Normal 5 3 2 7 2 3 2" xfId="40403"/>
    <cellStyle name="Normal 5 3 2 7 2 3 2 2" xfId="40404"/>
    <cellStyle name="Normal 5 3 2 7 2 3 2 3" xfId="58041"/>
    <cellStyle name="Normal 5 3 2 7 2 3 3" xfId="40405"/>
    <cellStyle name="Normal 5 3 2 7 2 3 4" xfId="40406"/>
    <cellStyle name="Normal 5 3 2 7 2 4" xfId="40407"/>
    <cellStyle name="Normal 5 3 2 7 2 4 2" xfId="40408"/>
    <cellStyle name="Normal 5 3 2 7 2 4 2 2" xfId="40409"/>
    <cellStyle name="Normal 5 3 2 7 2 4 2 3" xfId="58042"/>
    <cellStyle name="Normal 5 3 2 7 2 4 3" xfId="40410"/>
    <cellStyle name="Normal 5 3 2 7 2 4 4" xfId="40411"/>
    <cellStyle name="Normal 5 3 2 7 2 5" xfId="40412"/>
    <cellStyle name="Normal 5 3 2 7 2 5 2" xfId="40413"/>
    <cellStyle name="Normal 5 3 2 7 2 5 3" xfId="58043"/>
    <cellStyle name="Normal 5 3 2 7 2 6" xfId="40414"/>
    <cellStyle name="Normal 5 3 2 7 2 7" xfId="40415"/>
    <cellStyle name="Normal 5 3 2 7 3" xfId="40416"/>
    <cellStyle name="Normal 5 3 2 7 3 2" xfId="40417"/>
    <cellStyle name="Normal 5 3 2 7 3 2 2" xfId="40418"/>
    <cellStyle name="Normal 5 3 2 7 3 2 2 2" xfId="40419"/>
    <cellStyle name="Normal 5 3 2 7 3 2 2 3" xfId="58044"/>
    <cellStyle name="Normal 5 3 2 7 3 2 3" xfId="40420"/>
    <cellStyle name="Normal 5 3 2 7 3 2 4" xfId="40421"/>
    <cellStyle name="Normal 5 3 2 7 3 3" xfId="40422"/>
    <cellStyle name="Normal 5 3 2 7 3 3 2" xfId="40423"/>
    <cellStyle name="Normal 5 3 2 7 3 3 2 2" xfId="40424"/>
    <cellStyle name="Normal 5 3 2 7 3 3 2 3" xfId="58045"/>
    <cellStyle name="Normal 5 3 2 7 3 3 3" xfId="40425"/>
    <cellStyle name="Normal 5 3 2 7 3 3 4" xfId="40426"/>
    <cellStyle name="Normal 5 3 2 7 3 4" xfId="40427"/>
    <cellStyle name="Normal 5 3 2 7 3 4 2" xfId="40428"/>
    <cellStyle name="Normal 5 3 2 7 3 4 3" xfId="58046"/>
    <cellStyle name="Normal 5 3 2 7 3 5" xfId="40429"/>
    <cellStyle name="Normal 5 3 2 7 3 6" xfId="40430"/>
    <cellStyle name="Normal 5 3 2 7 4" xfId="40431"/>
    <cellStyle name="Normal 5 3 2 7 4 2" xfId="40432"/>
    <cellStyle name="Normal 5 3 2 7 4 2 2" xfId="40433"/>
    <cellStyle name="Normal 5 3 2 7 4 2 3" xfId="58047"/>
    <cellStyle name="Normal 5 3 2 7 4 3" xfId="40434"/>
    <cellStyle name="Normal 5 3 2 7 4 4" xfId="40435"/>
    <cellStyle name="Normal 5 3 2 7 5" xfId="40436"/>
    <cellStyle name="Normal 5 3 2 7 5 2" xfId="40437"/>
    <cellStyle name="Normal 5 3 2 7 5 2 2" xfId="40438"/>
    <cellStyle name="Normal 5 3 2 7 5 2 3" xfId="58048"/>
    <cellStyle name="Normal 5 3 2 7 5 3" xfId="40439"/>
    <cellStyle name="Normal 5 3 2 7 5 4" xfId="40440"/>
    <cellStyle name="Normal 5 3 2 7 6" xfId="40441"/>
    <cellStyle name="Normal 5 3 2 7 6 2" xfId="40442"/>
    <cellStyle name="Normal 5 3 2 7 6 3" xfId="58049"/>
    <cellStyle name="Normal 5 3 2 7 7" xfId="40443"/>
    <cellStyle name="Normal 5 3 2 7 8" xfId="40444"/>
    <cellStyle name="Normal 5 3 2 8" xfId="40445"/>
    <cellStyle name="Normal 5 3 2 8 2" xfId="40446"/>
    <cellStyle name="Normal 5 3 2 8 2 2" xfId="40447"/>
    <cellStyle name="Normal 5 3 2 8 2 2 2" xfId="40448"/>
    <cellStyle name="Normal 5 3 2 8 2 2 2 2" xfId="40449"/>
    <cellStyle name="Normal 5 3 2 8 2 2 2 3" xfId="58050"/>
    <cellStyle name="Normal 5 3 2 8 2 2 3" xfId="40450"/>
    <cellStyle name="Normal 5 3 2 8 2 2 4" xfId="40451"/>
    <cellStyle name="Normal 5 3 2 8 2 3" xfId="40452"/>
    <cellStyle name="Normal 5 3 2 8 2 3 2" xfId="40453"/>
    <cellStyle name="Normal 5 3 2 8 2 3 2 2" xfId="40454"/>
    <cellStyle name="Normal 5 3 2 8 2 3 2 3" xfId="58051"/>
    <cellStyle name="Normal 5 3 2 8 2 3 3" xfId="40455"/>
    <cellStyle name="Normal 5 3 2 8 2 3 4" xfId="40456"/>
    <cellStyle name="Normal 5 3 2 8 2 4" xfId="40457"/>
    <cellStyle name="Normal 5 3 2 8 2 4 2" xfId="40458"/>
    <cellStyle name="Normal 5 3 2 8 2 4 3" xfId="58052"/>
    <cellStyle name="Normal 5 3 2 8 2 5" xfId="40459"/>
    <cellStyle name="Normal 5 3 2 8 2 6" xfId="40460"/>
    <cellStyle name="Normal 5 3 2 8 3" xfId="40461"/>
    <cellStyle name="Normal 5 3 2 8 3 2" xfId="40462"/>
    <cellStyle name="Normal 5 3 2 8 3 2 2" xfId="40463"/>
    <cellStyle name="Normal 5 3 2 8 3 2 3" xfId="58053"/>
    <cellStyle name="Normal 5 3 2 8 3 3" xfId="40464"/>
    <cellStyle name="Normal 5 3 2 8 3 4" xfId="40465"/>
    <cellStyle name="Normal 5 3 2 8 4" xfId="40466"/>
    <cellStyle name="Normal 5 3 2 8 4 2" xfId="40467"/>
    <cellStyle name="Normal 5 3 2 8 4 2 2" xfId="40468"/>
    <cellStyle name="Normal 5 3 2 8 4 2 3" xfId="58054"/>
    <cellStyle name="Normal 5 3 2 8 4 3" xfId="40469"/>
    <cellStyle name="Normal 5 3 2 8 4 4" xfId="40470"/>
    <cellStyle name="Normal 5 3 2 8 5" xfId="40471"/>
    <cellStyle name="Normal 5 3 2 8 5 2" xfId="40472"/>
    <cellStyle name="Normal 5 3 2 8 5 3" xfId="58055"/>
    <cellStyle name="Normal 5 3 2 8 6" xfId="40473"/>
    <cellStyle name="Normal 5 3 2 8 7" xfId="40474"/>
    <cellStyle name="Normal 5 3 2 9" xfId="40475"/>
    <cellStyle name="Normal 5 3 2 9 2" xfId="40476"/>
    <cellStyle name="Normal 5 3 2 9 2 2" xfId="40477"/>
    <cellStyle name="Normal 5 3 2 9 2 2 2" xfId="40478"/>
    <cellStyle name="Normal 5 3 2 9 2 2 3" xfId="58056"/>
    <cellStyle name="Normal 5 3 2 9 2 3" xfId="40479"/>
    <cellStyle name="Normal 5 3 2 9 2 4" xfId="40480"/>
    <cellStyle name="Normal 5 3 2 9 3" xfId="40481"/>
    <cellStyle name="Normal 5 3 2 9 3 2" xfId="40482"/>
    <cellStyle name="Normal 5 3 2 9 3 2 2" xfId="40483"/>
    <cellStyle name="Normal 5 3 2 9 3 2 3" xfId="58057"/>
    <cellStyle name="Normal 5 3 2 9 3 3" xfId="40484"/>
    <cellStyle name="Normal 5 3 2 9 3 4" xfId="40485"/>
    <cellStyle name="Normal 5 3 2 9 4" xfId="40486"/>
    <cellStyle name="Normal 5 3 2 9 4 2" xfId="40487"/>
    <cellStyle name="Normal 5 3 2 9 4 3" xfId="58058"/>
    <cellStyle name="Normal 5 3 2 9 5" xfId="40488"/>
    <cellStyle name="Normal 5 3 2 9 6" xfId="40489"/>
    <cellStyle name="Normal 5 3 3" xfId="40490"/>
    <cellStyle name="Normal 5 3 3 10" xfId="40491"/>
    <cellStyle name="Normal 5 3 3 11" xfId="40492"/>
    <cellStyle name="Normal 5 3 3 2" xfId="40493"/>
    <cellStyle name="Normal 5 3 3 2 10" xfId="40494"/>
    <cellStyle name="Normal 5 3 3 2 2" xfId="40495"/>
    <cellStyle name="Normal 5 3 3 2 2 2" xfId="40496"/>
    <cellStyle name="Normal 5 3 3 2 2 2 2" xfId="40497"/>
    <cellStyle name="Normal 5 3 3 2 2 2 2 2" xfId="40498"/>
    <cellStyle name="Normal 5 3 3 2 2 2 2 2 2" xfId="40499"/>
    <cellStyle name="Normal 5 3 3 2 2 2 2 2 2 2" xfId="40500"/>
    <cellStyle name="Normal 5 3 3 2 2 2 2 2 2 3" xfId="58059"/>
    <cellStyle name="Normal 5 3 3 2 2 2 2 2 3" xfId="40501"/>
    <cellStyle name="Normal 5 3 3 2 2 2 2 2 4" xfId="40502"/>
    <cellStyle name="Normal 5 3 3 2 2 2 2 3" xfId="40503"/>
    <cellStyle name="Normal 5 3 3 2 2 2 2 3 2" xfId="40504"/>
    <cellStyle name="Normal 5 3 3 2 2 2 2 3 2 2" xfId="40505"/>
    <cellStyle name="Normal 5 3 3 2 2 2 2 3 2 3" xfId="58060"/>
    <cellStyle name="Normal 5 3 3 2 2 2 2 3 3" xfId="40506"/>
    <cellStyle name="Normal 5 3 3 2 2 2 2 3 4" xfId="40507"/>
    <cellStyle name="Normal 5 3 3 2 2 2 2 4" xfId="40508"/>
    <cellStyle name="Normal 5 3 3 2 2 2 2 4 2" xfId="40509"/>
    <cellStyle name="Normal 5 3 3 2 2 2 2 4 3" xfId="58061"/>
    <cellStyle name="Normal 5 3 3 2 2 2 2 5" xfId="40510"/>
    <cellStyle name="Normal 5 3 3 2 2 2 2 6" xfId="40511"/>
    <cellStyle name="Normal 5 3 3 2 2 2 3" xfId="40512"/>
    <cellStyle name="Normal 5 3 3 2 2 2 3 2" xfId="40513"/>
    <cellStyle name="Normal 5 3 3 2 2 2 3 2 2" xfId="40514"/>
    <cellStyle name="Normal 5 3 3 2 2 2 3 2 3" xfId="58062"/>
    <cellStyle name="Normal 5 3 3 2 2 2 3 3" xfId="40515"/>
    <cellStyle name="Normal 5 3 3 2 2 2 3 4" xfId="40516"/>
    <cellStyle name="Normal 5 3 3 2 2 2 4" xfId="40517"/>
    <cellStyle name="Normal 5 3 3 2 2 2 4 2" xfId="40518"/>
    <cellStyle name="Normal 5 3 3 2 2 2 4 2 2" xfId="40519"/>
    <cellStyle name="Normal 5 3 3 2 2 2 4 2 3" xfId="58063"/>
    <cellStyle name="Normal 5 3 3 2 2 2 4 3" xfId="40520"/>
    <cellStyle name="Normal 5 3 3 2 2 2 4 4" xfId="40521"/>
    <cellStyle name="Normal 5 3 3 2 2 2 5" xfId="40522"/>
    <cellStyle name="Normal 5 3 3 2 2 2 5 2" xfId="40523"/>
    <cellStyle name="Normal 5 3 3 2 2 2 5 3" xfId="58064"/>
    <cellStyle name="Normal 5 3 3 2 2 2 6" xfId="40524"/>
    <cellStyle name="Normal 5 3 3 2 2 2 7" xfId="40525"/>
    <cellStyle name="Normal 5 3 3 2 2 3" xfId="40526"/>
    <cellStyle name="Normal 5 3 3 2 2 3 2" xfId="40527"/>
    <cellStyle name="Normal 5 3 3 2 2 3 2 2" xfId="40528"/>
    <cellStyle name="Normal 5 3 3 2 2 3 2 2 2" xfId="40529"/>
    <cellStyle name="Normal 5 3 3 2 2 3 2 2 3" xfId="58065"/>
    <cellStyle name="Normal 5 3 3 2 2 3 2 3" xfId="40530"/>
    <cellStyle name="Normal 5 3 3 2 2 3 2 4" xfId="40531"/>
    <cellStyle name="Normal 5 3 3 2 2 3 3" xfId="40532"/>
    <cellStyle name="Normal 5 3 3 2 2 3 3 2" xfId="40533"/>
    <cellStyle name="Normal 5 3 3 2 2 3 3 2 2" xfId="40534"/>
    <cellStyle name="Normal 5 3 3 2 2 3 3 2 3" xfId="58066"/>
    <cellStyle name="Normal 5 3 3 2 2 3 3 3" xfId="40535"/>
    <cellStyle name="Normal 5 3 3 2 2 3 3 4" xfId="40536"/>
    <cellStyle name="Normal 5 3 3 2 2 3 4" xfId="40537"/>
    <cellStyle name="Normal 5 3 3 2 2 3 4 2" xfId="40538"/>
    <cellStyle name="Normal 5 3 3 2 2 3 4 3" xfId="58067"/>
    <cellStyle name="Normal 5 3 3 2 2 3 5" xfId="40539"/>
    <cellStyle name="Normal 5 3 3 2 2 3 6" xfId="40540"/>
    <cellStyle name="Normal 5 3 3 2 2 4" xfId="40541"/>
    <cellStyle name="Normal 5 3 3 2 2 4 2" xfId="40542"/>
    <cellStyle name="Normal 5 3 3 2 2 4 2 2" xfId="40543"/>
    <cellStyle name="Normal 5 3 3 2 2 4 2 3" xfId="58068"/>
    <cellStyle name="Normal 5 3 3 2 2 4 3" xfId="40544"/>
    <cellStyle name="Normal 5 3 3 2 2 4 4" xfId="40545"/>
    <cellStyle name="Normal 5 3 3 2 2 5" xfId="40546"/>
    <cellStyle name="Normal 5 3 3 2 2 5 2" xfId="40547"/>
    <cellStyle name="Normal 5 3 3 2 2 5 2 2" xfId="40548"/>
    <cellStyle name="Normal 5 3 3 2 2 5 2 3" xfId="58069"/>
    <cellStyle name="Normal 5 3 3 2 2 5 3" xfId="40549"/>
    <cellStyle name="Normal 5 3 3 2 2 5 4" xfId="40550"/>
    <cellStyle name="Normal 5 3 3 2 2 6" xfId="40551"/>
    <cellStyle name="Normal 5 3 3 2 2 6 2" xfId="40552"/>
    <cellStyle name="Normal 5 3 3 2 2 6 3" xfId="58070"/>
    <cellStyle name="Normal 5 3 3 2 2 7" xfId="40553"/>
    <cellStyle name="Normal 5 3 3 2 2 8" xfId="40554"/>
    <cellStyle name="Normal 5 3 3 2 3" xfId="40555"/>
    <cellStyle name="Normal 5 3 3 2 3 2" xfId="40556"/>
    <cellStyle name="Normal 5 3 3 2 3 2 2" xfId="40557"/>
    <cellStyle name="Normal 5 3 3 2 3 2 2 2" xfId="40558"/>
    <cellStyle name="Normal 5 3 3 2 3 2 2 2 2" xfId="40559"/>
    <cellStyle name="Normal 5 3 3 2 3 2 2 2 3" xfId="58071"/>
    <cellStyle name="Normal 5 3 3 2 3 2 2 3" xfId="40560"/>
    <cellStyle name="Normal 5 3 3 2 3 2 2 4" xfId="40561"/>
    <cellStyle name="Normal 5 3 3 2 3 2 3" xfId="40562"/>
    <cellStyle name="Normal 5 3 3 2 3 2 3 2" xfId="40563"/>
    <cellStyle name="Normal 5 3 3 2 3 2 3 2 2" xfId="40564"/>
    <cellStyle name="Normal 5 3 3 2 3 2 3 2 3" xfId="58072"/>
    <cellStyle name="Normal 5 3 3 2 3 2 3 3" xfId="40565"/>
    <cellStyle name="Normal 5 3 3 2 3 2 3 4" xfId="40566"/>
    <cellStyle name="Normal 5 3 3 2 3 2 4" xfId="40567"/>
    <cellStyle name="Normal 5 3 3 2 3 2 4 2" xfId="40568"/>
    <cellStyle name="Normal 5 3 3 2 3 2 4 3" xfId="58073"/>
    <cellStyle name="Normal 5 3 3 2 3 2 5" xfId="40569"/>
    <cellStyle name="Normal 5 3 3 2 3 2 6" xfId="40570"/>
    <cellStyle name="Normal 5 3 3 2 3 3" xfId="40571"/>
    <cellStyle name="Normal 5 3 3 2 3 3 2" xfId="40572"/>
    <cellStyle name="Normal 5 3 3 2 3 3 2 2" xfId="40573"/>
    <cellStyle name="Normal 5 3 3 2 3 3 2 3" xfId="58074"/>
    <cellStyle name="Normal 5 3 3 2 3 3 3" xfId="40574"/>
    <cellStyle name="Normal 5 3 3 2 3 3 4" xfId="40575"/>
    <cellStyle name="Normal 5 3 3 2 3 4" xfId="40576"/>
    <cellStyle name="Normal 5 3 3 2 3 4 2" xfId="40577"/>
    <cellStyle name="Normal 5 3 3 2 3 4 2 2" xfId="40578"/>
    <cellStyle name="Normal 5 3 3 2 3 4 2 3" xfId="58075"/>
    <cellStyle name="Normal 5 3 3 2 3 4 3" xfId="40579"/>
    <cellStyle name="Normal 5 3 3 2 3 4 4" xfId="40580"/>
    <cellStyle name="Normal 5 3 3 2 3 5" xfId="40581"/>
    <cellStyle name="Normal 5 3 3 2 3 5 2" xfId="40582"/>
    <cellStyle name="Normal 5 3 3 2 3 5 3" xfId="58076"/>
    <cellStyle name="Normal 5 3 3 2 3 6" xfId="40583"/>
    <cellStyle name="Normal 5 3 3 2 3 7" xfId="40584"/>
    <cellStyle name="Normal 5 3 3 2 4" xfId="40585"/>
    <cellStyle name="Normal 5 3 3 2 4 2" xfId="40586"/>
    <cellStyle name="Normal 5 3 3 2 4 2 2" xfId="40587"/>
    <cellStyle name="Normal 5 3 3 2 4 2 2 2" xfId="40588"/>
    <cellStyle name="Normal 5 3 3 2 4 2 2 3" xfId="58077"/>
    <cellStyle name="Normal 5 3 3 2 4 2 3" xfId="40589"/>
    <cellStyle name="Normal 5 3 3 2 4 2 4" xfId="40590"/>
    <cellStyle name="Normal 5 3 3 2 4 3" xfId="40591"/>
    <cellStyle name="Normal 5 3 3 2 4 3 2" xfId="40592"/>
    <cellStyle name="Normal 5 3 3 2 4 3 2 2" xfId="40593"/>
    <cellStyle name="Normal 5 3 3 2 4 3 2 3" xfId="58078"/>
    <cellStyle name="Normal 5 3 3 2 4 3 3" xfId="40594"/>
    <cellStyle name="Normal 5 3 3 2 4 3 4" xfId="40595"/>
    <cellStyle name="Normal 5 3 3 2 4 4" xfId="40596"/>
    <cellStyle name="Normal 5 3 3 2 4 4 2" xfId="40597"/>
    <cellStyle name="Normal 5 3 3 2 4 4 3" xfId="58079"/>
    <cellStyle name="Normal 5 3 3 2 4 5" xfId="40598"/>
    <cellStyle name="Normal 5 3 3 2 4 6" xfId="40599"/>
    <cellStyle name="Normal 5 3 3 2 5" xfId="40600"/>
    <cellStyle name="Normal 5 3 3 2 5 2" xfId="40601"/>
    <cellStyle name="Normal 5 3 3 2 5 2 2" xfId="40602"/>
    <cellStyle name="Normal 5 3 3 2 5 2 2 2" xfId="40603"/>
    <cellStyle name="Normal 5 3 3 2 5 2 2 3" xfId="58080"/>
    <cellStyle name="Normal 5 3 3 2 5 2 3" xfId="40604"/>
    <cellStyle name="Normal 5 3 3 2 5 2 4" xfId="40605"/>
    <cellStyle name="Normal 5 3 3 2 5 3" xfId="40606"/>
    <cellStyle name="Normal 5 3 3 2 5 3 2" xfId="40607"/>
    <cellStyle name="Normal 5 3 3 2 5 3 3" xfId="58081"/>
    <cellStyle name="Normal 5 3 3 2 5 4" xfId="40608"/>
    <cellStyle name="Normal 5 3 3 2 5 5" xfId="40609"/>
    <cellStyle name="Normal 5 3 3 2 6" xfId="40610"/>
    <cellStyle name="Normal 5 3 3 2 6 2" xfId="40611"/>
    <cellStyle name="Normal 5 3 3 2 6 2 2" xfId="40612"/>
    <cellStyle name="Normal 5 3 3 2 6 2 3" xfId="58082"/>
    <cellStyle name="Normal 5 3 3 2 6 3" xfId="40613"/>
    <cellStyle name="Normal 5 3 3 2 6 4" xfId="40614"/>
    <cellStyle name="Normal 5 3 3 2 7" xfId="40615"/>
    <cellStyle name="Normal 5 3 3 2 7 2" xfId="40616"/>
    <cellStyle name="Normal 5 3 3 2 7 2 2" xfId="40617"/>
    <cellStyle name="Normal 5 3 3 2 7 2 3" xfId="58083"/>
    <cellStyle name="Normal 5 3 3 2 7 3" xfId="40618"/>
    <cellStyle name="Normal 5 3 3 2 7 4" xfId="40619"/>
    <cellStyle name="Normal 5 3 3 2 8" xfId="40620"/>
    <cellStyle name="Normal 5 3 3 2 8 2" xfId="40621"/>
    <cellStyle name="Normal 5 3 3 2 8 3" xfId="58084"/>
    <cellStyle name="Normal 5 3 3 2 9" xfId="40622"/>
    <cellStyle name="Normal 5 3 3 3" xfId="40623"/>
    <cellStyle name="Normal 5 3 3 3 2" xfId="40624"/>
    <cellStyle name="Normal 5 3 3 3 2 2" xfId="40625"/>
    <cellStyle name="Normal 5 3 3 3 2 2 2" xfId="40626"/>
    <cellStyle name="Normal 5 3 3 3 2 2 2 2" xfId="40627"/>
    <cellStyle name="Normal 5 3 3 3 2 2 2 2 2" xfId="40628"/>
    <cellStyle name="Normal 5 3 3 3 2 2 2 2 3" xfId="58085"/>
    <cellStyle name="Normal 5 3 3 3 2 2 2 3" xfId="40629"/>
    <cellStyle name="Normal 5 3 3 3 2 2 2 4" xfId="40630"/>
    <cellStyle name="Normal 5 3 3 3 2 2 3" xfId="40631"/>
    <cellStyle name="Normal 5 3 3 3 2 2 3 2" xfId="40632"/>
    <cellStyle name="Normal 5 3 3 3 2 2 3 2 2" xfId="40633"/>
    <cellStyle name="Normal 5 3 3 3 2 2 3 2 3" xfId="58086"/>
    <cellStyle name="Normal 5 3 3 3 2 2 3 3" xfId="40634"/>
    <cellStyle name="Normal 5 3 3 3 2 2 3 4" xfId="40635"/>
    <cellStyle name="Normal 5 3 3 3 2 2 4" xfId="40636"/>
    <cellStyle name="Normal 5 3 3 3 2 2 4 2" xfId="40637"/>
    <cellStyle name="Normal 5 3 3 3 2 2 4 3" xfId="58087"/>
    <cellStyle name="Normal 5 3 3 3 2 2 5" xfId="40638"/>
    <cellStyle name="Normal 5 3 3 3 2 2 6" xfId="40639"/>
    <cellStyle name="Normal 5 3 3 3 2 3" xfId="40640"/>
    <cellStyle name="Normal 5 3 3 3 2 3 2" xfId="40641"/>
    <cellStyle name="Normal 5 3 3 3 2 3 2 2" xfId="40642"/>
    <cellStyle name="Normal 5 3 3 3 2 3 2 3" xfId="58088"/>
    <cellStyle name="Normal 5 3 3 3 2 3 3" xfId="40643"/>
    <cellStyle name="Normal 5 3 3 3 2 3 4" xfId="40644"/>
    <cellStyle name="Normal 5 3 3 3 2 4" xfId="40645"/>
    <cellStyle name="Normal 5 3 3 3 2 4 2" xfId="40646"/>
    <cellStyle name="Normal 5 3 3 3 2 4 2 2" xfId="40647"/>
    <cellStyle name="Normal 5 3 3 3 2 4 2 3" xfId="58089"/>
    <cellStyle name="Normal 5 3 3 3 2 4 3" xfId="40648"/>
    <cellStyle name="Normal 5 3 3 3 2 4 4" xfId="40649"/>
    <cellStyle name="Normal 5 3 3 3 2 5" xfId="40650"/>
    <cellStyle name="Normal 5 3 3 3 2 5 2" xfId="40651"/>
    <cellStyle name="Normal 5 3 3 3 2 5 3" xfId="58090"/>
    <cellStyle name="Normal 5 3 3 3 2 6" xfId="40652"/>
    <cellStyle name="Normal 5 3 3 3 2 7" xfId="40653"/>
    <cellStyle name="Normal 5 3 3 3 3" xfId="40654"/>
    <cellStyle name="Normal 5 3 3 3 3 2" xfId="40655"/>
    <cellStyle name="Normal 5 3 3 3 3 2 2" xfId="40656"/>
    <cellStyle name="Normal 5 3 3 3 3 2 2 2" xfId="40657"/>
    <cellStyle name="Normal 5 3 3 3 3 2 2 3" xfId="58091"/>
    <cellStyle name="Normal 5 3 3 3 3 2 3" xfId="40658"/>
    <cellStyle name="Normal 5 3 3 3 3 2 4" xfId="40659"/>
    <cellStyle name="Normal 5 3 3 3 3 3" xfId="40660"/>
    <cellStyle name="Normal 5 3 3 3 3 3 2" xfId="40661"/>
    <cellStyle name="Normal 5 3 3 3 3 3 2 2" xfId="40662"/>
    <cellStyle name="Normal 5 3 3 3 3 3 2 3" xfId="58092"/>
    <cellStyle name="Normal 5 3 3 3 3 3 3" xfId="40663"/>
    <cellStyle name="Normal 5 3 3 3 3 3 4" xfId="40664"/>
    <cellStyle name="Normal 5 3 3 3 3 4" xfId="40665"/>
    <cellStyle name="Normal 5 3 3 3 3 4 2" xfId="40666"/>
    <cellStyle name="Normal 5 3 3 3 3 4 3" xfId="58093"/>
    <cellStyle name="Normal 5 3 3 3 3 5" xfId="40667"/>
    <cellStyle name="Normal 5 3 3 3 3 6" xfId="40668"/>
    <cellStyle name="Normal 5 3 3 3 4" xfId="40669"/>
    <cellStyle name="Normal 5 3 3 3 4 2" xfId="40670"/>
    <cellStyle name="Normal 5 3 3 3 4 2 2" xfId="40671"/>
    <cellStyle name="Normal 5 3 3 3 4 2 2 2" xfId="40672"/>
    <cellStyle name="Normal 5 3 3 3 4 2 2 3" xfId="58094"/>
    <cellStyle name="Normal 5 3 3 3 4 2 3" xfId="40673"/>
    <cellStyle name="Normal 5 3 3 3 4 2 4" xfId="40674"/>
    <cellStyle name="Normal 5 3 3 3 4 3" xfId="40675"/>
    <cellStyle name="Normal 5 3 3 3 4 3 2" xfId="40676"/>
    <cellStyle name="Normal 5 3 3 3 4 3 3" xfId="58095"/>
    <cellStyle name="Normal 5 3 3 3 4 4" xfId="40677"/>
    <cellStyle name="Normal 5 3 3 3 4 5" xfId="40678"/>
    <cellStyle name="Normal 5 3 3 3 5" xfId="40679"/>
    <cellStyle name="Normal 5 3 3 3 5 2" xfId="40680"/>
    <cellStyle name="Normal 5 3 3 3 5 2 2" xfId="40681"/>
    <cellStyle name="Normal 5 3 3 3 5 2 3" xfId="58096"/>
    <cellStyle name="Normal 5 3 3 3 5 3" xfId="40682"/>
    <cellStyle name="Normal 5 3 3 3 5 4" xfId="40683"/>
    <cellStyle name="Normal 5 3 3 3 6" xfId="40684"/>
    <cellStyle name="Normal 5 3 3 3 6 2" xfId="40685"/>
    <cellStyle name="Normal 5 3 3 3 6 2 2" xfId="40686"/>
    <cellStyle name="Normal 5 3 3 3 6 2 3" xfId="58097"/>
    <cellStyle name="Normal 5 3 3 3 6 3" xfId="40687"/>
    <cellStyle name="Normal 5 3 3 3 6 4" xfId="40688"/>
    <cellStyle name="Normal 5 3 3 3 7" xfId="40689"/>
    <cellStyle name="Normal 5 3 3 3 7 2" xfId="40690"/>
    <cellStyle name="Normal 5 3 3 3 7 3" xfId="58098"/>
    <cellStyle name="Normal 5 3 3 3 8" xfId="40691"/>
    <cellStyle name="Normal 5 3 3 3 9" xfId="40692"/>
    <cellStyle name="Normal 5 3 3 4" xfId="40693"/>
    <cellStyle name="Normal 5 3 3 4 2" xfId="40694"/>
    <cellStyle name="Normal 5 3 3 4 2 2" xfId="40695"/>
    <cellStyle name="Normal 5 3 3 4 2 2 2" xfId="40696"/>
    <cellStyle name="Normal 5 3 3 4 2 2 2 2" xfId="40697"/>
    <cellStyle name="Normal 5 3 3 4 2 2 2 3" xfId="58099"/>
    <cellStyle name="Normal 5 3 3 4 2 2 3" xfId="40698"/>
    <cellStyle name="Normal 5 3 3 4 2 2 4" xfId="40699"/>
    <cellStyle name="Normal 5 3 3 4 2 3" xfId="40700"/>
    <cellStyle name="Normal 5 3 3 4 2 3 2" xfId="40701"/>
    <cellStyle name="Normal 5 3 3 4 2 3 2 2" xfId="40702"/>
    <cellStyle name="Normal 5 3 3 4 2 3 2 3" xfId="58100"/>
    <cellStyle name="Normal 5 3 3 4 2 3 3" xfId="40703"/>
    <cellStyle name="Normal 5 3 3 4 2 3 4" xfId="40704"/>
    <cellStyle name="Normal 5 3 3 4 2 4" xfId="40705"/>
    <cellStyle name="Normal 5 3 3 4 2 4 2" xfId="40706"/>
    <cellStyle name="Normal 5 3 3 4 2 4 3" xfId="58101"/>
    <cellStyle name="Normal 5 3 3 4 2 5" xfId="40707"/>
    <cellStyle name="Normal 5 3 3 4 2 6" xfId="40708"/>
    <cellStyle name="Normal 5 3 3 4 3" xfId="40709"/>
    <cellStyle name="Normal 5 3 3 4 3 2" xfId="40710"/>
    <cellStyle name="Normal 5 3 3 4 3 2 2" xfId="40711"/>
    <cellStyle name="Normal 5 3 3 4 3 2 3" xfId="58102"/>
    <cellStyle name="Normal 5 3 3 4 3 3" xfId="40712"/>
    <cellStyle name="Normal 5 3 3 4 3 4" xfId="40713"/>
    <cellStyle name="Normal 5 3 3 4 4" xfId="40714"/>
    <cellStyle name="Normal 5 3 3 4 4 2" xfId="40715"/>
    <cellStyle name="Normal 5 3 3 4 4 2 2" xfId="40716"/>
    <cellStyle name="Normal 5 3 3 4 4 2 3" xfId="58103"/>
    <cellStyle name="Normal 5 3 3 4 4 3" xfId="40717"/>
    <cellStyle name="Normal 5 3 3 4 4 4" xfId="40718"/>
    <cellStyle name="Normal 5 3 3 4 5" xfId="40719"/>
    <cellStyle name="Normal 5 3 3 4 5 2" xfId="40720"/>
    <cellStyle name="Normal 5 3 3 4 5 3" xfId="58104"/>
    <cellStyle name="Normal 5 3 3 4 6" xfId="40721"/>
    <cellStyle name="Normal 5 3 3 4 7" xfId="40722"/>
    <cellStyle name="Normal 5 3 3 5" xfId="40723"/>
    <cellStyle name="Normal 5 3 3 5 2" xfId="40724"/>
    <cellStyle name="Normal 5 3 3 5 2 2" xfId="40725"/>
    <cellStyle name="Normal 5 3 3 5 2 2 2" xfId="40726"/>
    <cellStyle name="Normal 5 3 3 5 2 2 3" xfId="58105"/>
    <cellStyle name="Normal 5 3 3 5 2 3" xfId="40727"/>
    <cellStyle name="Normal 5 3 3 5 2 4" xfId="40728"/>
    <cellStyle name="Normal 5 3 3 5 3" xfId="40729"/>
    <cellStyle name="Normal 5 3 3 5 3 2" xfId="40730"/>
    <cellStyle name="Normal 5 3 3 5 3 2 2" xfId="40731"/>
    <cellStyle name="Normal 5 3 3 5 3 2 3" xfId="58106"/>
    <cellStyle name="Normal 5 3 3 5 3 3" xfId="40732"/>
    <cellStyle name="Normal 5 3 3 5 3 4" xfId="40733"/>
    <cellStyle name="Normal 5 3 3 5 4" xfId="40734"/>
    <cellStyle name="Normal 5 3 3 5 4 2" xfId="40735"/>
    <cellStyle name="Normal 5 3 3 5 4 3" xfId="58107"/>
    <cellStyle name="Normal 5 3 3 5 5" xfId="40736"/>
    <cellStyle name="Normal 5 3 3 5 6" xfId="40737"/>
    <cellStyle name="Normal 5 3 3 6" xfId="40738"/>
    <cellStyle name="Normal 5 3 3 6 2" xfId="40739"/>
    <cellStyle name="Normal 5 3 3 6 2 2" xfId="40740"/>
    <cellStyle name="Normal 5 3 3 6 2 2 2" xfId="40741"/>
    <cellStyle name="Normal 5 3 3 6 2 2 3" xfId="58108"/>
    <cellStyle name="Normal 5 3 3 6 2 3" xfId="40742"/>
    <cellStyle name="Normal 5 3 3 6 2 4" xfId="40743"/>
    <cellStyle name="Normal 5 3 3 6 3" xfId="40744"/>
    <cellStyle name="Normal 5 3 3 6 3 2" xfId="40745"/>
    <cellStyle name="Normal 5 3 3 6 3 3" xfId="58109"/>
    <cellStyle name="Normal 5 3 3 6 4" xfId="40746"/>
    <cellStyle name="Normal 5 3 3 6 5" xfId="40747"/>
    <cellStyle name="Normal 5 3 3 7" xfId="40748"/>
    <cellStyle name="Normal 5 3 3 7 2" xfId="40749"/>
    <cellStyle name="Normal 5 3 3 7 2 2" xfId="40750"/>
    <cellStyle name="Normal 5 3 3 7 2 3" xfId="58110"/>
    <cellStyle name="Normal 5 3 3 7 3" xfId="40751"/>
    <cellStyle name="Normal 5 3 3 7 4" xfId="40752"/>
    <cellStyle name="Normal 5 3 3 8" xfId="40753"/>
    <cellStyle name="Normal 5 3 3 8 2" xfId="40754"/>
    <cellStyle name="Normal 5 3 3 8 2 2" xfId="40755"/>
    <cellStyle name="Normal 5 3 3 8 2 3" xfId="58111"/>
    <cellStyle name="Normal 5 3 3 8 3" xfId="40756"/>
    <cellStyle name="Normal 5 3 3 8 4" xfId="40757"/>
    <cellStyle name="Normal 5 3 3 9" xfId="40758"/>
    <cellStyle name="Normal 5 3 3 9 2" xfId="40759"/>
    <cellStyle name="Normal 5 3 3 9 3" xfId="58112"/>
    <cellStyle name="Normal 5 3 4" xfId="40760"/>
    <cellStyle name="Normal 5 3 4 10" xfId="40761"/>
    <cellStyle name="Normal 5 3 4 11" xfId="40762"/>
    <cellStyle name="Normal 5 3 4 2" xfId="40763"/>
    <cellStyle name="Normal 5 3 4 2 10" xfId="40764"/>
    <cellStyle name="Normal 5 3 4 2 2" xfId="40765"/>
    <cellStyle name="Normal 5 3 4 2 2 2" xfId="40766"/>
    <cellStyle name="Normal 5 3 4 2 2 2 2" xfId="40767"/>
    <cellStyle name="Normal 5 3 4 2 2 2 2 2" xfId="40768"/>
    <cellStyle name="Normal 5 3 4 2 2 2 2 2 2" xfId="40769"/>
    <cellStyle name="Normal 5 3 4 2 2 2 2 2 2 2" xfId="40770"/>
    <cellStyle name="Normal 5 3 4 2 2 2 2 2 2 3" xfId="58113"/>
    <cellStyle name="Normal 5 3 4 2 2 2 2 2 3" xfId="40771"/>
    <cellStyle name="Normal 5 3 4 2 2 2 2 2 4" xfId="40772"/>
    <cellStyle name="Normal 5 3 4 2 2 2 2 3" xfId="40773"/>
    <cellStyle name="Normal 5 3 4 2 2 2 2 3 2" xfId="40774"/>
    <cellStyle name="Normal 5 3 4 2 2 2 2 3 2 2" xfId="40775"/>
    <cellStyle name="Normal 5 3 4 2 2 2 2 3 2 3" xfId="58114"/>
    <cellStyle name="Normal 5 3 4 2 2 2 2 3 3" xfId="40776"/>
    <cellStyle name="Normal 5 3 4 2 2 2 2 3 4" xfId="40777"/>
    <cellStyle name="Normal 5 3 4 2 2 2 2 4" xfId="40778"/>
    <cellStyle name="Normal 5 3 4 2 2 2 2 4 2" xfId="40779"/>
    <cellStyle name="Normal 5 3 4 2 2 2 2 4 3" xfId="58115"/>
    <cellStyle name="Normal 5 3 4 2 2 2 2 5" xfId="40780"/>
    <cellStyle name="Normal 5 3 4 2 2 2 2 6" xfId="40781"/>
    <cellStyle name="Normal 5 3 4 2 2 2 3" xfId="40782"/>
    <cellStyle name="Normal 5 3 4 2 2 2 3 2" xfId="40783"/>
    <cellStyle name="Normal 5 3 4 2 2 2 3 2 2" xfId="40784"/>
    <cellStyle name="Normal 5 3 4 2 2 2 3 2 3" xfId="58116"/>
    <cellStyle name="Normal 5 3 4 2 2 2 3 3" xfId="40785"/>
    <cellStyle name="Normal 5 3 4 2 2 2 3 4" xfId="40786"/>
    <cellStyle name="Normal 5 3 4 2 2 2 4" xfId="40787"/>
    <cellStyle name="Normal 5 3 4 2 2 2 4 2" xfId="40788"/>
    <cellStyle name="Normal 5 3 4 2 2 2 4 2 2" xfId="40789"/>
    <cellStyle name="Normal 5 3 4 2 2 2 4 2 3" xfId="58117"/>
    <cellStyle name="Normal 5 3 4 2 2 2 4 3" xfId="40790"/>
    <cellStyle name="Normal 5 3 4 2 2 2 4 4" xfId="40791"/>
    <cellStyle name="Normal 5 3 4 2 2 2 5" xfId="40792"/>
    <cellStyle name="Normal 5 3 4 2 2 2 5 2" xfId="40793"/>
    <cellStyle name="Normal 5 3 4 2 2 2 5 3" xfId="58118"/>
    <cellStyle name="Normal 5 3 4 2 2 2 6" xfId="40794"/>
    <cellStyle name="Normal 5 3 4 2 2 2 7" xfId="40795"/>
    <cellStyle name="Normal 5 3 4 2 2 3" xfId="40796"/>
    <cellStyle name="Normal 5 3 4 2 2 3 2" xfId="40797"/>
    <cellStyle name="Normal 5 3 4 2 2 3 2 2" xfId="40798"/>
    <cellStyle name="Normal 5 3 4 2 2 3 2 2 2" xfId="40799"/>
    <cellStyle name="Normal 5 3 4 2 2 3 2 2 3" xfId="58119"/>
    <cellStyle name="Normal 5 3 4 2 2 3 2 3" xfId="40800"/>
    <cellStyle name="Normal 5 3 4 2 2 3 2 4" xfId="40801"/>
    <cellStyle name="Normal 5 3 4 2 2 3 3" xfId="40802"/>
    <cellStyle name="Normal 5 3 4 2 2 3 3 2" xfId="40803"/>
    <cellStyle name="Normal 5 3 4 2 2 3 3 2 2" xfId="40804"/>
    <cellStyle name="Normal 5 3 4 2 2 3 3 2 3" xfId="58120"/>
    <cellStyle name="Normal 5 3 4 2 2 3 3 3" xfId="40805"/>
    <cellStyle name="Normal 5 3 4 2 2 3 3 4" xfId="40806"/>
    <cellStyle name="Normal 5 3 4 2 2 3 4" xfId="40807"/>
    <cellStyle name="Normal 5 3 4 2 2 3 4 2" xfId="40808"/>
    <cellStyle name="Normal 5 3 4 2 2 3 4 3" xfId="58121"/>
    <cellStyle name="Normal 5 3 4 2 2 3 5" xfId="40809"/>
    <cellStyle name="Normal 5 3 4 2 2 3 6" xfId="40810"/>
    <cellStyle name="Normal 5 3 4 2 2 4" xfId="40811"/>
    <cellStyle name="Normal 5 3 4 2 2 4 2" xfId="40812"/>
    <cellStyle name="Normal 5 3 4 2 2 4 2 2" xfId="40813"/>
    <cellStyle name="Normal 5 3 4 2 2 4 2 3" xfId="58122"/>
    <cellStyle name="Normal 5 3 4 2 2 4 3" xfId="40814"/>
    <cellStyle name="Normal 5 3 4 2 2 4 4" xfId="40815"/>
    <cellStyle name="Normal 5 3 4 2 2 5" xfId="40816"/>
    <cellStyle name="Normal 5 3 4 2 2 5 2" xfId="40817"/>
    <cellStyle name="Normal 5 3 4 2 2 5 2 2" xfId="40818"/>
    <cellStyle name="Normal 5 3 4 2 2 5 2 3" xfId="58123"/>
    <cellStyle name="Normal 5 3 4 2 2 5 3" xfId="40819"/>
    <cellStyle name="Normal 5 3 4 2 2 5 4" xfId="40820"/>
    <cellStyle name="Normal 5 3 4 2 2 6" xfId="40821"/>
    <cellStyle name="Normal 5 3 4 2 2 6 2" xfId="40822"/>
    <cellStyle name="Normal 5 3 4 2 2 6 3" xfId="58124"/>
    <cellStyle name="Normal 5 3 4 2 2 7" xfId="40823"/>
    <cellStyle name="Normal 5 3 4 2 2 8" xfId="40824"/>
    <cellStyle name="Normal 5 3 4 2 3" xfId="40825"/>
    <cellStyle name="Normal 5 3 4 2 3 2" xfId="40826"/>
    <cellStyle name="Normal 5 3 4 2 3 2 2" xfId="40827"/>
    <cellStyle name="Normal 5 3 4 2 3 2 2 2" xfId="40828"/>
    <cellStyle name="Normal 5 3 4 2 3 2 2 2 2" xfId="40829"/>
    <cellStyle name="Normal 5 3 4 2 3 2 2 2 3" xfId="58125"/>
    <cellStyle name="Normal 5 3 4 2 3 2 2 3" xfId="40830"/>
    <cellStyle name="Normal 5 3 4 2 3 2 2 4" xfId="40831"/>
    <cellStyle name="Normal 5 3 4 2 3 2 3" xfId="40832"/>
    <cellStyle name="Normal 5 3 4 2 3 2 3 2" xfId="40833"/>
    <cellStyle name="Normal 5 3 4 2 3 2 3 2 2" xfId="40834"/>
    <cellStyle name="Normal 5 3 4 2 3 2 3 2 3" xfId="58126"/>
    <cellStyle name="Normal 5 3 4 2 3 2 3 3" xfId="40835"/>
    <cellStyle name="Normal 5 3 4 2 3 2 3 4" xfId="40836"/>
    <cellStyle name="Normal 5 3 4 2 3 2 4" xfId="40837"/>
    <cellStyle name="Normal 5 3 4 2 3 2 4 2" xfId="40838"/>
    <cellStyle name="Normal 5 3 4 2 3 2 4 3" xfId="58127"/>
    <cellStyle name="Normal 5 3 4 2 3 2 5" xfId="40839"/>
    <cellStyle name="Normal 5 3 4 2 3 2 6" xfId="40840"/>
    <cellStyle name="Normal 5 3 4 2 3 3" xfId="40841"/>
    <cellStyle name="Normal 5 3 4 2 3 3 2" xfId="40842"/>
    <cellStyle name="Normal 5 3 4 2 3 3 2 2" xfId="40843"/>
    <cellStyle name="Normal 5 3 4 2 3 3 2 3" xfId="58128"/>
    <cellStyle name="Normal 5 3 4 2 3 3 3" xfId="40844"/>
    <cellStyle name="Normal 5 3 4 2 3 3 4" xfId="40845"/>
    <cellStyle name="Normal 5 3 4 2 3 4" xfId="40846"/>
    <cellStyle name="Normal 5 3 4 2 3 4 2" xfId="40847"/>
    <cellStyle name="Normal 5 3 4 2 3 4 2 2" xfId="40848"/>
    <cellStyle name="Normal 5 3 4 2 3 4 2 3" xfId="58129"/>
    <cellStyle name="Normal 5 3 4 2 3 4 3" xfId="40849"/>
    <cellStyle name="Normal 5 3 4 2 3 4 4" xfId="40850"/>
    <cellStyle name="Normal 5 3 4 2 3 5" xfId="40851"/>
    <cellStyle name="Normal 5 3 4 2 3 5 2" xfId="40852"/>
    <cellStyle name="Normal 5 3 4 2 3 5 3" xfId="58130"/>
    <cellStyle name="Normal 5 3 4 2 3 6" xfId="40853"/>
    <cellStyle name="Normal 5 3 4 2 3 7" xfId="40854"/>
    <cellStyle name="Normal 5 3 4 2 4" xfId="40855"/>
    <cellStyle name="Normal 5 3 4 2 4 2" xfId="40856"/>
    <cellStyle name="Normal 5 3 4 2 4 2 2" xfId="40857"/>
    <cellStyle name="Normal 5 3 4 2 4 2 2 2" xfId="40858"/>
    <cellStyle name="Normal 5 3 4 2 4 2 2 3" xfId="58131"/>
    <cellStyle name="Normal 5 3 4 2 4 2 3" xfId="40859"/>
    <cellStyle name="Normal 5 3 4 2 4 2 4" xfId="40860"/>
    <cellStyle name="Normal 5 3 4 2 4 3" xfId="40861"/>
    <cellStyle name="Normal 5 3 4 2 4 3 2" xfId="40862"/>
    <cellStyle name="Normal 5 3 4 2 4 3 2 2" xfId="40863"/>
    <cellStyle name="Normal 5 3 4 2 4 3 2 3" xfId="58132"/>
    <cellStyle name="Normal 5 3 4 2 4 3 3" xfId="40864"/>
    <cellStyle name="Normal 5 3 4 2 4 3 4" xfId="40865"/>
    <cellStyle name="Normal 5 3 4 2 4 4" xfId="40866"/>
    <cellStyle name="Normal 5 3 4 2 4 4 2" xfId="40867"/>
    <cellStyle name="Normal 5 3 4 2 4 4 3" xfId="58133"/>
    <cellStyle name="Normal 5 3 4 2 4 5" xfId="40868"/>
    <cellStyle name="Normal 5 3 4 2 4 6" xfId="40869"/>
    <cellStyle name="Normal 5 3 4 2 5" xfId="40870"/>
    <cellStyle name="Normal 5 3 4 2 5 2" xfId="40871"/>
    <cellStyle name="Normal 5 3 4 2 5 2 2" xfId="40872"/>
    <cellStyle name="Normal 5 3 4 2 5 2 2 2" xfId="40873"/>
    <cellStyle name="Normal 5 3 4 2 5 2 2 3" xfId="58134"/>
    <cellStyle name="Normal 5 3 4 2 5 2 3" xfId="40874"/>
    <cellStyle name="Normal 5 3 4 2 5 2 4" xfId="40875"/>
    <cellStyle name="Normal 5 3 4 2 5 3" xfId="40876"/>
    <cellStyle name="Normal 5 3 4 2 5 3 2" xfId="40877"/>
    <cellStyle name="Normal 5 3 4 2 5 3 3" xfId="58135"/>
    <cellStyle name="Normal 5 3 4 2 5 4" xfId="40878"/>
    <cellStyle name="Normal 5 3 4 2 5 5" xfId="40879"/>
    <cellStyle name="Normal 5 3 4 2 6" xfId="40880"/>
    <cellStyle name="Normal 5 3 4 2 6 2" xfId="40881"/>
    <cellStyle name="Normal 5 3 4 2 6 2 2" xfId="40882"/>
    <cellStyle name="Normal 5 3 4 2 6 2 3" xfId="58136"/>
    <cellStyle name="Normal 5 3 4 2 6 3" xfId="40883"/>
    <cellStyle name="Normal 5 3 4 2 6 4" xfId="40884"/>
    <cellStyle name="Normal 5 3 4 2 7" xfId="40885"/>
    <cellStyle name="Normal 5 3 4 2 7 2" xfId="40886"/>
    <cellStyle name="Normal 5 3 4 2 7 2 2" xfId="40887"/>
    <cellStyle name="Normal 5 3 4 2 7 2 3" xfId="58137"/>
    <cellStyle name="Normal 5 3 4 2 7 3" xfId="40888"/>
    <cellStyle name="Normal 5 3 4 2 7 4" xfId="40889"/>
    <cellStyle name="Normal 5 3 4 2 8" xfId="40890"/>
    <cellStyle name="Normal 5 3 4 2 8 2" xfId="40891"/>
    <cellStyle name="Normal 5 3 4 2 8 3" xfId="58138"/>
    <cellStyle name="Normal 5 3 4 2 9" xfId="40892"/>
    <cellStyle name="Normal 5 3 4 3" xfId="40893"/>
    <cellStyle name="Normal 5 3 4 3 2" xfId="40894"/>
    <cellStyle name="Normal 5 3 4 3 2 2" xfId="40895"/>
    <cellStyle name="Normal 5 3 4 3 2 2 2" xfId="40896"/>
    <cellStyle name="Normal 5 3 4 3 2 2 2 2" xfId="40897"/>
    <cellStyle name="Normal 5 3 4 3 2 2 2 2 2" xfId="40898"/>
    <cellStyle name="Normal 5 3 4 3 2 2 2 2 3" xfId="58139"/>
    <cellStyle name="Normal 5 3 4 3 2 2 2 3" xfId="40899"/>
    <cellStyle name="Normal 5 3 4 3 2 2 2 4" xfId="40900"/>
    <cellStyle name="Normal 5 3 4 3 2 2 3" xfId="40901"/>
    <cellStyle name="Normal 5 3 4 3 2 2 3 2" xfId="40902"/>
    <cellStyle name="Normal 5 3 4 3 2 2 3 2 2" xfId="40903"/>
    <cellStyle name="Normal 5 3 4 3 2 2 3 2 3" xfId="58140"/>
    <cellStyle name="Normal 5 3 4 3 2 2 3 3" xfId="40904"/>
    <cellStyle name="Normal 5 3 4 3 2 2 3 4" xfId="40905"/>
    <cellStyle name="Normal 5 3 4 3 2 2 4" xfId="40906"/>
    <cellStyle name="Normal 5 3 4 3 2 2 4 2" xfId="40907"/>
    <cellStyle name="Normal 5 3 4 3 2 2 4 3" xfId="58141"/>
    <cellStyle name="Normal 5 3 4 3 2 2 5" xfId="40908"/>
    <cellStyle name="Normal 5 3 4 3 2 2 6" xfId="40909"/>
    <cellStyle name="Normal 5 3 4 3 2 3" xfId="40910"/>
    <cellStyle name="Normal 5 3 4 3 2 3 2" xfId="40911"/>
    <cellStyle name="Normal 5 3 4 3 2 3 2 2" xfId="40912"/>
    <cellStyle name="Normal 5 3 4 3 2 3 2 3" xfId="58142"/>
    <cellStyle name="Normal 5 3 4 3 2 3 3" xfId="40913"/>
    <cellStyle name="Normal 5 3 4 3 2 3 4" xfId="40914"/>
    <cellStyle name="Normal 5 3 4 3 2 4" xfId="40915"/>
    <cellStyle name="Normal 5 3 4 3 2 4 2" xfId="40916"/>
    <cellStyle name="Normal 5 3 4 3 2 4 2 2" xfId="40917"/>
    <cellStyle name="Normal 5 3 4 3 2 4 2 3" xfId="58143"/>
    <cellStyle name="Normal 5 3 4 3 2 4 3" xfId="40918"/>
    <cellStyle name="Normal 5 3 4 3 2 4 4" xfId="40919"/>
    <cellStyle name="Normal 5 3 4 3 2 5" xfId="40920"/>
    <cellStyle name="Normal 5 3 4 3 2 5 2" xfId="40921"/>
    <cellStyle name="Normal 5 3 4 3 2 5 3" xfId="58144"/>
    <cellStyle name="Normal 5 3 4 3 2 6" xfId="40922"/>
    <cellStyle name="Normal 5 3 4 3 2 7" xfId="40923"/>
    <cellStyle name="Normal 5 3 4 3 3" xfId="40924"/>
    <cellStyle name="Normal 5 3 4 3 3 2" xfId="40925"/>
    <cellStyle name="Normal 5 3 4 3 3 2 2" xfId="40926"/>
    <cellStyle name="Normal 5 3 4 3 3 2 2 2" xfId="40927"/>
    <cellStyle name="Normal 5 3 4 3 3 2 2 3" xfId="58145"/>
    <cellStyle name="Normal 5 3 4 3 3 2 3" xfId="40928"/>
    <cellStyle name="Normal 5 3 4 3 3 2 4" xfId="40929"/>
    <cellStyle name="Normal 5 3 4 3 3 3" xfId="40930"/>
    <cellStyle name="Normal 5 3 4 3 3 3 2" xfId="40931"/>
    <cellStyle name="Normal 5 3 4 3 3 3 2 2" xfId="40932"/>
    <cellStyle name="Normal 5 3 4 3 3 3 2 3" xfId="58146"/>
    <cellStyle name="Normal 5 3 4 3 3 3 3" xfId="40933"/>
    <cellStyle name="Normal 5 3 4 3 3 3 4" xfId="40934"/>
    <cellStyle name="Normal 5 3 4 3 3 4" xfId="40935"/>
    <cellStyle name="Normal 5 3 4 3 3 4 2" xfId="40936"/>
    <cellStyle name="Normal 5 3 4 3 3 4 3" xfId="58147"/>
    <cellStyle name="Normal 5 3 4 3 3 5" xfId="40937"/>
    <cellStyle name="Normal 5 3 4 3 3 6" xfId="40938"/>
    <cellStyle name="Normal 5 3 4 3 4" xfId="40939"/>
    <cellStyle name="Normal 5 3 4 3 4 2" xfId="40940"/>
    <cellStyle name="Normal 5 3 4 3 4 2 2" xfId="40941"/>
    <cellStyle name="Normal 5 3 4 3 4 2 3" xfId="58148"/>
    <cellStyle name="Normal 5 3 4 3 4 3" xfId="40942"/>
    <cellStyle name="Normal 5 3 4 3 4 4" xfId="40943"/>
    <cellStyle name="Normal 5 3 4 3 5" xfId="40944"/>
    <cellStyle name="Normal 5 3 4 3 5 2" xfId="40945"/>
    <cellStyle name="Normal 5 3 4 3 5 2 2" xfId="40946"/>
    <cellStyle name="Normal 5 3 4 3 5 2 3" xfId="58149"/>
    <cellStyle name="Normal 5 3 4 3 5 3" xfId="40947"/>
    <cellStyle name="Normal 5 3 4 3 5 4" xfId="40948"/>
    <cellStyle name="Normal 5 3 4 3 6" xfId="40949"/>
    <cellStyle name="Normal 5 3 4 3 6 2" xfId="40950"/>
    <cellStyle name="Normal 5 3 4 3 6 3" xfId="58150"/>
    <cellStyle name="Normal 5 3 4 3 7" xfId="40951"/>
    <cellStyle name="Normal 5 3 4 3 8" xfId="40952"/>
    <cellStyle name="Normal 5 3 4 4" xfId="40953"/>
    <cellStyle name="Normal 5 3 4 4 2" xfId="40954"/>
    <cellStyle name="Normal 5 3 4 4 2 2" xfId="40955"/>
    <cellStyle name="Normal 5 3 4 4 2 2 2" xfId="40956"/>
    <cellStyle name="Normal 5 3 4 4 2 2 2 2" xfId="40957"/>
    <cellStyle name="Normal 5 3 4 4 2 2 2 3" xfId="58151"/>
    <cellStyle name="Normal 5 3 4 4 2 2 3" xfId="40958"/>
    <cellStyle name="Normal 5 3 4 4 2 2 4" xfId="40959"/>
    <cellStyle name="Normal 5 3 4 4 2 3" xfId="40960"/>
    <cellStyle name="Normal 5 3 4 4 2 3 2" xfId="40961"/>
    <cellStyle name="Normal 5 3 4 4 2 3 2 2" xfId="40962"/>
    <cellStyle name="Normal 5 3 4 4 2 3 2 3" xfId="58152"/>
    <cellStyle name="Normal 5 3 4 4 2 3 3" xfId="40963"/>
    <cellStyle name="Normal 5 3 4 4 2 3 4" xfId="40964"/>
    <cellStyle name="Normal 5 3 4 4 2 4" xfId="40965"/>
    <cellStyle name="Normal 5 3 4 4 2 4 2" xfId="40966"/>
    <cellStyle name="Normal 5 3 4 4 2 4 3" xfId="58153"/>
    <cellStyle name="Normal 5 3 4 4 2 5" xfId="40967"/>
    <cellStyle name="Normal 5 3 4 4 2 6" xfId="40968"/>
    <cellStyle name="Normal 5 3 4 4 3" xfId="40969"/>
    <cellStyle name="Normal 5 3 4 4 3 2" xfId="40970"/>
    <cellStyle name="Normal 5 3 4 4 3 2 2" xfId="40971"/>
    <cellStyle name="Normal 5 3 4 4 3 2 3" xfId="58154"/>
    <cellStyle name="Normal 5 3 4 4 3 3" xfId="40972"/>
    <cellStyle name="Normal 5 3 4 4 3 4" xfId="40973"/>
    <cellStyle name="Normal 5 3 4 4 4" xfId="40974"/>
    <cellStyle name="Normal 5 3 4 4 4 2" xfId="40975"/>
    <cellStyle name="Normal 5 3 4 4 4 2 2" xfId="40976"/>
    <cellStyle name="Normal 5 3 4 4 4 2 3" xfId="58155"/>
    <cellStyle name="Normal 5 3 4 4 4 3" xfId="40977"/>
    <cellStyle name="Normal 5 3 4 4 4 4" xfId="40978"/>
    <cellStyle name="Normal 5 3 4 4 5" xfId="40979"/>
    <cellStyle name="Normal 5 3 4 4 5 2" xfId="40980"/>
    <cellStyle name="Normal 5 3 4 4 5 3" xfId="58156"/>
    <cellStyle name="Normal 5 3 4 4 6" xfId="40981"/>
    <cellStyle name="Normal 5 3 4 4 7" xfId="40982"/>
    <cellStyle name="Normal 5 3 4 5" xfId="40983"/>
    <cellStyle name="Normal 5 3 4 5 2" xfId="40984"/>
    <cellStyle name="Normal 5 3 4 5 2 2" xfId="40985"/>
    <cellStyle name="Normal 5 3 4 5 2 2 2" xfId="40986"/>
    <cellStyle name="Normal 5 3 4 5 2 2 3" xfId="58157"/>
    <cellStyle name="Normal 5 3 4 5 2 3" xfId="40987"/>
    <cellStyle name="Normal 5 3 4 5 2 4" xfId="40988"/>
    <cellStyle name="Normal 5 3 4 5 3" xfId="40989"/>
    <cellStyle name="Normal 5 3 4 5 3 2" xfId="40990"/>
    <cellStyle name="Normal 5 3 4 5 3 2 2" xfId="40991"/>
    <cellStyle name="Normal 5 3 4 5 3 2 3" xfId="58158"/>
    <cellStyle name="Normal 5 3 4 5 3 3" xfId="40992"/>
    <cellStyle name="Normal 5 3 4 5 3 4" xfId="40993"/>
    <cellStyle name="Normal 5 3 4 5 4" xfId="40994"/>
    <cellStyle name="Normal 5 3 4 5 4 2" xfId="40995"/>
    <cellStyle name="Normal 5 3 4 5 4 3" xfId="58159"/>
    <cellStyle name="Normal 5 3 4 5 5" xfId="40996"/>
    <cellStyle name="Normal 5 3 4 5 6" xfId="40997"/>
    <cellStyle name="Normal 5 3 4 6" xfId="40998"/>
    <cellStyle name="Normal 5 3 4 6 2" xfId="40999"/>
    <cellStyle name="Normal 5 3 4 6 2 2" xfId="41000"/>
    <cellStyle name="Normal 5 3 4 6 2 2 2" xfId="41001"/>
    <cellStyle name="Normal 5 3 4 6 2 2 3" xfId="58160"/>
    <cellStyle name="Normal 5 3 4 6 2 3" xfId="41002"/>
    <cellStyle name="Normal 5 3 4 6 2 4" xfId="41003"/>
    <cellStyle name="Normal 5 3 4 6 3" xfId="41004"/>
    <cellStyle name="Normal 5 3 4 6 3 2" xfId="41005"/>
    <cellStyle name="Normal 5 3 4 6 3 3" xfId="58161"/>
    <cellStyle name="Normal 5 3 4 6 4" xfId="41006"/>
    <cellStyle name="Normal 5 3 4 6 5" xfId="41007"/>
    <cellStyle name="Normal 5 3 4 7" xfId="41008"/>
    <cellStyle name="Normal 5 3 4 7 2" xfId="41009"/>
    <cellStyle name="Normal 5 3 4 7 2 2" xfId="41010"/>
    <cellStyle name="Normal 5 3 4 7 2 3" xfId="58162"/>
    <cellStyle name="Normal 5 3 4 7 3" xfId="41011"/>
    <cellStyle name="Normal 5 3 4 7 4" xfId="41012"/>
    <cellStyle name="Normal 5 3 4 8" xfId="41013"/>
    <cellStyle name="Normal 5 3 4 8 2" xfId="41014"/>
    <cellStyle name="Normal 5 3 4 8 2 2" xfId="41015"/>
    <cellStyle name="Normal 5 3 4 8 2 3" xfId="58163"/>
    <cellStyle name="Normal 5 3 4 8 3" xfId="41016"/>
    <cellStyle name="Normal 5 3 4 8 4" xfId="41017"/>
    <cellStyle name="Normal 5 3 4 9" xfId="41018"/>
    <cellStyle name="Normal 5 3 4 9 2" xfId="41019"/>
    <cellStyle name="Normal 5 3 4 9 3" xfId="58164"/>
    <cellStyle name="Normal 5 3 5" xfId="41020"/>
    <cellStyle name="Normal 5 3 5 10" xfId="41021"/>
    <cellStyle name="Normal 5 3 5 2" xfId="41022"/>
    <cellStyle name="Normal 5 3 5 2 2" xfId="41023"/>
    <cellStyle name="Normal 5 3 5 2 2 2" xfId="41024"/>
    <cellStyle name="Normal 5 3 5 2 2 2 2" xfId="41025"/>
    <cellStyle name="Normal 5 3 5 2 2 2 2 2" xfId="41026"/>
    <cellStyle name="Normal 5 3 5 2 2 2 2 2 2" xfId="41027"/>
    <cellStyle name="Normal 5 3 5 2 2 2 2 2 3" xfId="58165"/>
    <cellStyle name="Normal 5 3 5 2 2 2 2 3" xfId="41028"/>
    <cellStyle name="Normal 5 3 5 2 2 2 2 4" xfId="41029"/>
    <cellStyle name="Normal 5 3 5 2 2 2 3" xfId="41030"/>
    <cellStyle name="Normal 5 3 5 2 2 2 3 2" xfId="41031"/>
    <cellStyle name="Normal 5 3 5 2 2 2 3 2 2" xfId="41032"/>
    <cellStyle name="Normal 5 3 5 2 2 2 3 2 3" xfId="58166"/>
    <cellStyle name="Normal 5 3 5 2 2 2 3 3" xfId="41033"/>
    <cellStyle name="Normal 5 3 5 2 2 2 3 4" xfId="41034"/>
    <cellStyle name="Normal 5 3 5 2 2 2 4" xfId="41035"/>
    <cellStyle name="Normal 5 3 5 2 2 2 4 2" xfId="41036"/>
    <cellStyle name="Normal 5 3 5 2 2 2 4 3" xfId="58167"/>
    <cellStyle name="Normal 5 3 5 2 2 2 5" xfId="41037"/>
    <cellStyle name="Normal 5 3 5 2 2 2 6" xfId="41038"/>
    <cellStyle name="Normal 5 3 5 2 2 3" xfId="41039"/>
    <cellStyle name="Normal 5 3 5 2 2 3 2" xfId="41040"/>
    <cellStyle name="Normal 5 3 5 2 2 3 2 2" xfId="41041"/>
    <cellStyle name="Normal 5 3 5 2 2 3 2 3" xfId="58168"/>
    <cellStyle name="Normal 5 3 5 2 2 3 3" xfId="41042"/>
    <cellStyle name="Normal 5 3 5 2 2 3 4" xfId="41043"/>
    <cellStyle name="Normal 5 3 5 2 2 4" xfId="41044"/>
    <cellStyle name="Normal 5 3 5 2 2 4 2" xfId="41045"/>
    <cellStyle name="Normal 5 3 5 2 2 4 2 2" xfId="41046"/>
    <cellStyle name="Normal 5 3 5 2 2 4 2 3" xfId="58169"/>
    <cellStyle name="Normal 5 3 5 2 2 4 3" xfId="41047"/>
    <cellStyle name="Normal 5 3 5 2 2 4 4" xfId="41048"/>
    <cellStyle name="Normal 5 3 5 2 2 5" xfId="41049"/>
    <cellStyle name="Normal 5 3 5 2 2 5 2" xfId="41050"/>
    <cellStyle name="Normal 5 3 5 2 2 5 3" xfId="58170"/>
    <cellStyle name="Normal 5 3 5 2 2 6" xfId="41051"/>
    <cellStyle name="Normal 5 3 5 2 2 7" xfId="41052"/>
    <cellStyle name="Normal 5 3 5 2 3" xfId="41053"/>
    <cellStyle name="Normal 5 3 5 2 3 2" xfId="41054"/>
    <cellStyle name="Normal 5 3 5 2 3 2 2" xfId="41055"/>
    <cellStyle name="Normal 5 3 5 2 3 2 2 2" xfId="41056"/>
    <cellStyle name="Normal 5 3 5 2 3 2 2 3" xfId="58171"/>
    <cellStyle name="Normal 5 3 5 2 3 2 3" xfId="41057"/>
    <cellStyle name="Normal 5 3 5 2 3 2 4" xfId="41058"/>
    <cellStyle name="Normal 5 3 5 2 3 3" xfId="41059"/>
    <cellStyle name="Normal 5 3 5 2 3 3 2" xfId="41060"/>
    <cellStyle name="Normal 5 3 5 2 3 3 2 2" xfId="41061"/>
    <cellStyle name="Normal 5 3 5 2 3 3 2 3" xfId="58172"/>
    <cellStyle name="Normal 5 3 5 2 3 3 3" xfId="41062"/>
    <cellStyle name="Normal 5 3 5 2 3 3 4" xfId="41063"/>
    <cellStyle name="Normal 5 3 5 2 3 4" xfId="41064"/>
    <cellStyle name="Normal 5 3 5 2 3 4 2" xfId="41065"/>
    <cellStyle name="Normal 5 3 5 2 3 4 3" xfId="58173"/>
    <cellStyle name="Normal 5 3 5 2 3 5" xfId="41066"/>
    <cellStyle name="Normal 5 3 5 2 3 6" xfId="41067"/>
    <cellStyle name="Normal 5 3 5 2 4" xfId="41068"/>
    <cellStyle name="Normal 5 3 5 2 4 2" xfId="41069"/>
    <cellStyle name="Normal 5 3 5 2 4 2 2" xfId="41070"/>
    <cellStyle name="Normal 5 3 5 2 4 2 3" xfId="58174"/>
    <cellStyle name="Normal 5 3 5 2 4 3" xfId="41071"/>
    <cellStyle name="Normal 5 3 5 2 4 4" xfId="41072"/>
    <cellStyle name="Normal 5 3 5 2 5" xfId="41073"/>
    <cellStyle name="Normal 5 3 5 2 5 2" xfId="41074"/>
    <cellStyle name="Normal 5 3 5 2 5 2 2" xfId="41075"/>
    <cellStyle name="Normal 5 3 5 2 5 2 3" xfId="58175"/>
    <cellStyle name="Normal 5 3 5 2 5 3" xfId="41076"/>
    <cellStyle name="Normal 5 3 5 2 5 4" xfId="41077"/>
    <cellStyle name="Normal 5 3 5 2 6" xfId="41078"/>
    <cellStyle name="Normal 5 3 5 2 6 2" xfId="41079"/>
    <cellStyle name="Normal 5 3 5 2 6 3" xfId="58176"/>
    <cellStyle name="Normal 5 3 5 2 7" xfId="41080"/>
    <cellStyle name="Normal 5 3 5 2 8" xfId="41081"/>
    <cellStyle name="Normal 5 3 5 3" xfId="41082"/>
    <cellStyle name="Normal 5 3 5 3 2" xfId="41083"/>
    <cellStyle name="Normal 5 3 5 3 2 2" xfId="41084"/>
    <cellStyle name="Normal 5 3 5 3 2 2 2" xfId="41085"/>
    <cellStyle name="Normal 5 3 5 3 2 2 2 2" xfId="41086"/>
    <cellStyle name="Normal 5 3 5 3 2 2 2 3" xfId="58177"/>
    <cellStyle name="Normal 5 3 5 3 2 2 3" xfId="41087"/>
    <cellStyle name="Normal 5 3 5 3 2 2 4" xfId="41088"/>
    <cellStyle name="Normal 5 3 5 3 2 3" xfId="41089"/>
    <cellStyle name="Normal 5 3 5 3 2 3 2" xfId="41090"/>
    <cellStyle name="Normal 5 3 5 3 2 3 2 2" xfId="41091"/>
    <cellStyle name="Normal 5 3 5 3 2 3 2 3" xfId="58178"/>
    <cellStyle name="Normal 5 3 5 3 2 3 3" xfId="41092"/>
    <cellStyle name="Normal 5 3 5 3 2 3 4" xfId="41093"/>
    <cellStyle name="Normal 5 3 5 3 2 4" xfId="41094"/>
    <cellStyle name="Normal 5 3 5 3 2 4 2" xfId="41095"/>
    <cellStyle name="Normal 5 3 5 3 2 4 3" xfId="58179"/>
    <cellStyle name="Normal 5 3 5 3 2 5" xfId="41096"/>
    <cellStyle name="Normal 5 3 5 3 2 6" xfId="41097"/>
    <cellStyle name="Normal 5 3 5 3 3" xfId="41098"/>
    <cellStyle name="Normal 5 3 5 3 3 2" xfId="41099"/>
    <cellStyle name="Normal 5 3 5 3 3 2 2" xfId="41100"/>
    <cellStyle name="Normal 5 3 5 3 3 2 3" xfId="58180"/>
    <cellStyle name="Normal 5 3 5 3 3 3" xfId="41101"/>
    <cellStyle name="Normal 5 3 5 3 3 4" xfId="41102"/>
    <cellStyle name="Normal 5 3 5 3 4" xfId="41103"/>
    <cellStyle name="Normal 5 3 5 3 4 2" xfId="41104"/>
    <cellStyle name="Normal 5 3 5 3 4 2 2" xfId="41105"/>
    <cellStyle name="Normal 5 3 5 3 4 2 3" xfId="58181"/>
    <cellStyle name="Normal 5 3 5 3 4 3" xfId="41106"/>
    <cellStyle name="Normal 5 3 5 3 4 4" xfId="41107"/>
    <cellStyle name="Normal 5 3 5 3 5" xfId="41108"/>
    <cellStyle name="Normal 5 3 5 3 5 2" xfId="41109"/>
    <cellStyle name="Normal 5 3 5 3 5 3" xfId="58182"/>
    <cellStyle name="Normal 5 3 5 3 6" xfId="41110"/>
    <cellStyle name="Normal 5 3 5 3 7" xfId="41111"/>
    <cellStyle name="Normal 5 3 5 4" xfId="41112"/>
    <cellStyle name="Normal 5 3 5 4 2" xfId="41113"/>
    <cellStyle name="Normal 5 3 5 4 2 2" xfId="41114"/>
    <cellStyle name="Normal 5 3 5 4 2 2 2" xfId="41115"/>
    <cellStyle name="Normal 5 3 5 4 2 2 3" xfId="58183"/>
    <cellStyle name="Normal 5 3 5 4 2 3" xfId="41116"/>
    <cellStyle name="Normal 5 3 5 4 2 4" xfId="41117"/>
    <cellStyle name="Normal 5 3 5 4 3" xfId="41118"/>
    <cellStyle name="Normal 5 3 5 4 3 2" xfId="41119"/>
    <cellStyle name="Normal 5 3 5 4 3 2 2" xfId="41120"/>
    <cellStyle name="Normal 5 3 5 4 3 2 3" xfId="58184"/>
    <cellStyle name="Normal 5 3 5 4 3 3" xfId="41121"/>
    <cellStyle name="Normal 5 3 5 4 3 4" xfId="41122"/>
    <cellStyle name="Normal 5 3 5 4 4" xfId="41123"/>
    <cellStyle name="Normal 5 3 5 4 4 2" xfId="41124"/>
    <cellStyle name="Normal 5 3 5 4 4 3" xfId="58185"/>
    <cellStyle name="Normal 5 3 5 4 5" xfId="41125"/>
    <cellStyle name="Normal 5 3 5 4 6" xfId="41126"/>
    <cellStyle name="Normal 5 3 5 5" xfId="41127"/>
    <cellStyle name="Normal 5 3 5 5 2" xfId="41128"/>
    <cellStyle name="Normal 5 3 5 5 2 2" xfId="41129"/>
    <cellStyle name="Normal 5 3 5 5 2 2 2" xfId="41130"/>
    <cellStyle name="Normal 5 3 5 5 2 2 3" xfId="58186"/>
    <cellStyle name="Normal 5 3 5 5 2 3" xfId="41131"/>
    <cellStyle name="Normal 5 3 5 5 2 4" xfId="41132"/>
    <cellStyle name="Normal 5 3 5 5 3" xfId="41133"/>
    <cellStyle name="Normal 5 3 5 5 3 2" xfId="41134"/>
    <cellStyle name="Normal 5 3 5 5 3 3" xfId="58187"/>
    <cellStyle name="Normal 5 3 5 5 4" xfId="41135"/>
    <cellStyle name="Normal 5 3 5 5 5" xfId="41136"/>
    <cellStyle name="Normal 5 3 5 6" xfId="41137"/>
    <cellStyle name="Normal 5 3 5 6 2" xfId="41138"/>
    <cellStyle name="Normal 5 3 5 6 2 2" xfId="41139"/>
    <cellStyle name="Normal 5 3 5 6 2 3" xfId="58188"/>
    <cellStyle name="Normal 5 3 5 6 3" xfId="41140"/>
    <cellStyle name="Normal 5 3 5 6 4" xfId="41141"/>
    <cellStyle name="Normal 5 3 5 7" xfId="41142"/>
    <cellStyle name="Normal 5 3 5 7 2" xfId="41143"/>
    <cellStyle name="Normal 5 3 5 7 2 2" xfId="41144"/>
    <cellStyle name="Normal 5 3 5 7 2 3" xfId="58189"/>
    <cellStyle name="Normal 5 3 5 7 3" xfId="41145"/>
    <cellStyle name="Normal 5 3 5 7 4" xfId="41146"/>
    <cellStyle name="Normal 5 3 5 8" xfId="41147"/>
    <cellStyle name="Normal 5 3 5 8 2" xfId="41148"/>
    <cellStyle name="Normal 5 3 5 8 3" xfId="58190"/>
    <cellStyle name="Normal 5 3 5 9" xfId="41149"/>
    <cellStyle name="Normal 5 3 6" xfId="41150"/>
    <cellStyle name="Normal 5 3 6 10" xfId="41151"/>
    <cellStyle name="Normal 5 3 6 2" xfId="41152"/>
    <cellStyle name="Normal 5 3 6 2 2" xfId="41153"/>
    <cellStyle name="Normal 5 3 6 2 2 2" xfId="41154"/>
    <cellStyle name="Normal 5 3 6 2 2 2 2" xfId="41155"/>
    <cellStyle name="Normal 5 3 6 2 2 2 2 2" xfId="41156"/>
    <cellStyle name="Normal 5 3 6 2 2 2 2 2 2" xfId="41157"/>
    <cellStyle name="Normal 5 3 6 2 2 2 2 2 3" xfId="58191"/>
    <cellStyle name="Normal 5 3 6 2 2 2 2 3" xfId="41158"/>
    <cellStyle name="Normal 5 3 6 2 2 2 2 4" xfId="41159"/>
    <cellStyle name="Normal 5 3 6 2 2 2 3" xfId="41160"/>
    <cellStyle name="Normal 5 3 6 2 2 2 3 2" xfId="41161"/>
    <cellStyle name="Normal 5 3 6 2 2 2 3 2 2" xfId="41162"/>
    <cellStyle name="Normal 5 3 6 2 2 2 3 2 3" xfId="58192"/>
    <cellStyle name="Normal 5 3 6 2 2 2 3 3" xfId="41163"/>
    <cellStyle name="Normal 5 3 6 2 2 2 3 4" xfId="41164"/>
    <cellStyle name="Normal 5 3 6 2 2 2 4" xfId="41165"/>
    <cellStyle name="Normal 5 3 6 2 2 2 4 2" xfId="41166"/>
    <cellStyle name="Normal 5 3 6 2 2 2 4 3" xfId="58193"/>
    <cellStyle name="Normal 5 3 6 2 2 2 5" xfId="41167"/>
    <cellStyle name="Normal 5 3 6 2 2 2 6" xfId="41168"/>
    <cellStyle name="Normal 5 3 6 2 2 3" xfId="41169"/>
    <cellStyle name="Normal 5 3 6 2 2 3 2" xfId="41170"/>
    <cellStyle name="Normal 5 3 6 2 2 3 2 2" xfId="41171"/>
    <cellStyle name="Normal 5 3 6 2 2 3 2 3" xfId="58194"/>
    <cellStyle name="Normal 5 3 6 2 2 3 3" xfId="41172"/>
    <cellStyle name="Normal 5 3 6 2 2 3 4" xfId="41173"/>
    <cellStyle name="Normal 5 3 6 2 2 4" xfId="41174"/>
    <cellStyle name="Normal 5 3 6 2 2 4 2" xfId="41175"/>
    <cellStyle name="Normal 5 3 6 2 2 4 2 2" xfId="41176"/>
    <cellStyle name="Normal 5 3 6 2 2 4 2 3" xfId="58195"/>
    <cellStyle name="Normal 5 3 6 2 2 4 3" xfId="41177"/>
    <cellStyle name="Normal 5 3 6 2 2 4 4" xfId="41178"/>
    <cellStyle name="Normal 5 3 6 2 2 5" xfId="41179"/>
    <cellStyle name="Normal 5 3 6 2 2 5 2" xfId="41180"/>
    <cellStyle name="Normal 5 3 6 2 2 5 3" xfId="58196"/>
    <cellStyle name="Normal 5 3 6 2 2 6" xfId="41181"/>
    <cellStyle name="Normal 5 3 6 2 2 7" xfId="41182"/>
    <cellStyle name="Normal 5 3 6 2 3" xfId="41183"/>
    <cellStyle name="Normal 5 3 6 2 3 2" xfId="41184"/>
    <cellStyle name="Normal 5 3 6 2 3 2 2" xfId="41185"/>
    <cellStyle name="Normal 5 3 6 2 3 2 2 2" xfId="41186"/>
    <cellStyle name="Normal 5 3 6 2 3 2 2 3" xfId="58197"/>
    <cellStyle name="Normal 5 3 6 2 3 2 3" xfId="41187"/>
    <cellStyle name="Normal 5 3 6 2 3 2 4" xfId="41188"/>
    <cellStyle name="Normal 5 3 6 2 3 3" xfId="41189"/>
    <cellStyle name="Normal 5 3 6 2 3 3 2" xfId="41190"/>
    <cellStyle name="Normal 5 3 6 2 3 3 2 2" xfId="41191"/>
    <cellStyle name="Normal 5 3 6 2 3 3 2 3" xfId="58198"/>
    <cellStyle name="Normal 5 3 6 2 3 3 3" xfId="41192"/>
    <cellStyle name="Normal 5 3 6 2 3 3 4" xfId="41193"/>
    <cellStyle name="Normal 5 3 6 2 3 4" xfId="41194"/>
    <cellStyle name="Normal 5 3 6 2 3 4 2" xfId="41195"/>
    <cellStyle name="Normal 5 3 6 2 3 4 3" xfId="58199"/>
    <cellStyle name="Normal 5 3 6 2 3 5" xfId="41196"/>
    <cellStyle name="Normal 5 3 6 2 3 6" xfId="41197"/>
    <cellStyle name="Normal 5 3 6 2 4" xfId="41198"/>
    <cellStyle name="Normal 5 3 6 2 4 2" xfId="41199"/>
    <cellStyle name="Normal 5 3 6 2 4 2 2" xfId="41200"/>
    <cellStyle name="Normal 5 3 6 2 4 2 3" xfId="58200"/>
    <cellStyle name="Normal 5 3 6 2 4 3" xfId="41201"/>
    <cellStyle name="Normal 5 3 6 2 4 4" xfId="41202"/>
    <cellStyle name="Normal 5 3 6 2 5" xfId="41203"/>
    <cellStyle name="Normal 5 3 6 2 5 2" xfId="41204"/>
    <cellStyle name="Normal 5 3 6 2 5 2 2" xfId="41205"/>
    <cellStyle name="Normal 5 3 6 2 5 2 3" xfId="58201"/>
    <cellStyle name="Normal 5 3 6 2 5 3" xfId="41206"/>
    <cellStyle name="Normal 5 3 6 2 5 4" xfId="41207"/>
    <cellStyle name="Normal 5 3 6 2 6" xfId="41208"/>
    <cellStyle name="Normal 5 3 6 2 6 2" xfId="41209"/>
    <cellStyle name="Normal 5 3 6 2 6 3" xfId="58202"/>
    <cellStyle name="Normal 5 3 6 2 7" xfId="41210"/>
    <cellStyle name="Normal 5 3 6 2 8" xfId="41211"/>
    <cellStyle name="Normal 5 3 6 3" xfId="41212"/>
    <cellStyle name="Normal 5 3 6 3 2" xfId="41213"/>
    <cellStyle name="Normal 5 3 6 3 2 2" xfId="41214"/>
    <cellStyle name="Normal 5 3 6 3 2 2 2" xfId="41215"/>
    <cellStyle name="Normal 5 3 6 3 2 2 2 2" xfId="41216"/>
    <cellStyle name="Normal 5 3 6 3 2 2 2 3" xfId="58203"/>
    <cellStyle name="Normal 5 3 6 3 2 2 3" xfId="41217"/>
    <cellStyle name="Normal 5 3 6 3 2 2 4" xfId="41218"/>
    <cellStyle name="Normal 5 3 6 3 2 3" xfId="41219"/>
    <cellStyle name="Normal 5 3 6 3 2 3 2" xfId="41220"/>
    <cellStyle name="Normal 5 3 6 3 2 3 2 2" xfId="41221"/>
    <cellStyle name="Normal 5 3 6 3 2 3 2 3" xfId="58204"/>
    <cellStyle name="Normal 5 3 6 3 2 3 3" xfId="41222"/>
    <cellStyle name="Normal 5 3 6 3 2 3 4" xfId="41223"/>
    <cellStyle name="Normal 5 3 6 3 2 4" xfId="41224"/>
    <cellStyle name="Normal 5 3 6 3 2 4 2" xfId="41225"/>
    <cellStyle name="Normal 5 3 6 3 2 4 3" xfId="58205"/>
    <cellStyle name="Normal 5 3 6 3 2 5" xfId="41226"/>
    <cellStyle name="Normal 5 3 6 3 2 6" xfId="41227"/>
    <cellStyle name="Normal 5 3 6 3 3" xfId="41228"/>
    <cellStyle name="Normal 5 3 6 3 3 2" xfId="41229"/>
    <cellStyle name="Normal 5 3 6 3 3 2 2" xfId="41230"/>
    <cellStyle name="Normal 5 3 6 3 3 2 3" xfId="58206"/>
    <cellStyle name="Normal 5 3 6 3 3 3" xfId="41231"/>
    <cellStyle name="Normal 5 3 6 3 3 4" xfId="41232"/>
    <cellStyle name="Normal 5 3 6 3 4" xfId="41233"/>
    <cellStyle name="Normal 5 3 6 3 4 2" xfId="41234"/>
    <cellStyle name="Normal 5 3 6 3 4 2 2" xfId="41235"/>
    <cellStyle name="Normal 5 3 6 3 4 2 3" xfId="58207"/>
    <cellStyle name="Normal 5 3 6 3 4 3" xfId="41236"/>
    <cellStyle name="Normal 5 3 6 3 4 4" xfId="41237"/>
    <cellStyle name="Normal 5 3 6 3 5" xfId="41238"/>
    <cellStyle name="Normal 5 3 6 3 5 2" xfId="41239"/>
    <cellStyle name="Normal 5 3 6 3 5 3" xfId="58208"/>
    <cellStyle name="Normal 5 3 6 3 6" xfId="41240"/>
    <cellStyle name="Normal 5 3 6 3 7" xfId="41241"/>
    <cellStyle name="Normal 5 3 6 4" xfId="41242"/>
    <cellStyle name="Normal 5 3 6 4 2" xfId="41243"/>
    <cellStyle name="Normal 5 3 6 4 2 2" xfId="41244"/>
    <cellStyle name="Normal 5 3 6 4 2 2 2" xfId="41245"/>
    <cellStyle name="Normal 5 3 6 4 2 2 3" xfId="58209"/>
    <cellStyle name="Normal 5 3 6 4 2 3" xfId="41246"/>
    <cellStyle name="Normal 5 3 6 4 2 4" xfId="41247"/>
    <cellStyle name="Normal 5 3 6 4 3" xfId="41248"/>
    <cellStyle name="Normal 5 3 6 4 3 2" xfId="41249"/>
    <cellStyle name="Normal 5 3 6 4 3 2 2" xfId="41250"/>
    <cellStyle name="Normal 5 3 6 4 3 2 3" xfId="58210"/>
    <cellStyle name="Normal 5 3 6 4 3 3" xfId="41251"/>
    <cellStyle name="Normal 5 3 6 4 3 4" xfId="41252"/>
    <cellStyle name="Normal 5 3 6 4 4" xfId="41253"/>
    <cellStyle name="Normal 5 3 6 4 4 2" xfId="41254"/>
    <cellStyle name="Normal 5 3 6 4 4 3" xfId="58211"/>
    <cellStyle name="Normal 5 3 6 4 5" xfId="41255"/>
    <cellStyle name="Normal 5 3 6 4 6" xfId="41256"/>
    <cellStyle name="Normal 5 3 6 5" xfId="41257"/>
    <cellStyle name="Normal 5 3 6 5 2" xfId="41258"/>
    <cellStyle name="Normal 5 3 6 5 2 2" xfId="41259"/>
    <cellStyle name="Normal 5 3 6 5 2 2 2" xfId="41260"/>
    <cellStyle name="Normal 5 3 6 5 2 2 3" xfId="58212"/>
    <cellStyle name="Normal 5 3 6 5 2 3" xfId="41261"/>
    <cellStyle name="Normal 5 3 6 5 2 4" xfId="41262"/>
    <cellStyle name="Normal 5 3 6 5 3" xfId="41263"/>
    <cellStyle name="Normal 5 3 6 5 3 2" xfId="41264"/>
    <cellStyle name="Normal 5 3 6 5 3 3" xfId="58213"/>
    <cellStyle name="Normal 5 3 6 5 4" xfId="41265"/>
    <cellStyle name="Normal 5 3 6 5 5" xfId="41266"/>
    <cellStyle name="Normal 5 3 6 6" xfId="41267"/>
    <cellStyle name="Normal 5 3 6 6 2" xfId="41268"/>
    <cellStyle name="Normal 5 3 6 6 2 2" xfId="41269"/>
    <cellStyle name="Normal 5 3 6 6 2 3" xfId="58214"/>
    <cellStyle name="Normal 5 3 6 6 3" xfId="41270"/>
    <cellStyle name="Normal 5 3 6 6 4" xfId="41271"/>
    <cellStyle name="Normal 5 3 6 7" xfId="41272"/>
    <cellStyle name="Normal 5 3 6 7 2" xfId="41273"/>
    <cellStyle name="Normal 5 3 6 7 2 2" xfId="41274"/>
    <cellStyle name="Normal 5 3 6 7 2 3" xfId="58215"/>
    <cellStyle name="Normal 5 3 6 7 3" xfId="41275"/>
    <cellStyle name="Normal 5 3 6 7 4" xfId="41276"/>
    <cellStyle name="Normal 5 3 6 8" xfId="41277"/>
    <cellStyle name="Normal 5 3 6 8 2" xfId="41278"/>
    <cellStyle name="Normal 5 3 6 8 3" xfId="58216"/>
    <cellStyle name="Normal 5 3 6 9" xfId="41279"/>
    <cellStyle name="Normal 5 3 7" xfId="41280"/>
    <cellStyle name="Normal 5 3 7 10" xfId="41281"/>
    <cellStyle name="Normal 5 3 7 2" xfId="41282"/>
    <cellStyle name="Normal 5 3 7 2 2" xfId="41283"/>
    <cellStyle name="Normal 5 3 7 2 2 2" xfId="41284"/>
    <cellStyle name="Normal 5 3 7 2 2 2 2" xfId="41285"/>
    <cellStyle name="Normal 5 3 7 2 2 2 2 2" xfId="41286"/>
    <cellStyle name="Normal 5 3 7 2 2 2 2 2 2" xfId="41287"/>
    <cellStyle name="Normal 5 3 7 2 2 2 2 2 3" xfId="58217"/>
    <cellStyle name="Normal 5 3 7 2 2 2 2 3" xfId="41288"/>
    <cellStyle name="Normal 5 3 7 2 2 2 2 4" xfId="41289"/>
    <cellStyle name="Normal 5 3 7 2 2 2 3" xfId="41290"/>
    <cellStyle name="Normal 5 3 7 2 2 2 3 2" xfId="41291"/>
    <cellStyle name="Normal 5 3 7 2 2 2 3 2 2" xfId="41292"/>
    <cellStyle name="Normal 5 3 7 2 2 2 3 2 3" xfId="58218"/>
    <cellStyle name="Normal 5 3 7 2 2 2 3 3" xfId="41293"/>
    <cellStyle name="Normal 5 3 7 2 2 2 3 4" xfId="41294"/>
    <cellStyle name="Normal 5 3 7 2 2 2 4" xfId="41295"/>
    <cellStyle name="Normal 5 3 7 2 2 2 4 2" xfId="41296"/>
    <cellStyle name="Normal 5 3 7 2 2 2 4 3" xfId="58219"/>
    <cellStyle name="Normal 5 3 7 2 2 2 5" xfId="41297"/>
    <cellStyle name="Normal 5 3 7 2 2 2 6" xfId="41298"/>
    <cellStyle name="Normal 5 3 7 2 2 3" xfId="41299"/>
    <cellStyle name="Normal 5 3 7 2 2 3 2" xfId="41300"/>
    <cellStyle name="Normal 5 3 7 2 2 3 2 2" xfId="41301"/>
    <cellStyle name="Normal 5 3 7 2 2 3 2 3" xfId="58220"/>
    <cellStyle name="Normal 5 3 7 2 2 3 3" xfId="41302"/>
    <cellStyle name="Normal 5 3 7 2 2 3 4" xfId="41303"/>
    <cellStyle name="Normal 5 3 7 2 2 4" xfId="41304"/>
    <cellStyle name="Normal 5 3 7 2 2 4 2" xfId="41305"/>
    <cellStyle name="Normal 5 3 7 2 2 4 2 2" xfId="41306"/>
    <cellStyle name="Normal 5 3 7 2 2 4 2 3" xfId="58221"/>
    <cellStyle name="Normal 5 3 7 2 2 4 3" xfId="41307"/>
    <cellStyle name="Normal 5 3 7 2 2 4 4" xfId="41308"/>
    <cellStyle name="Normal 5 3 7 2 2 5" xfId="41309"/>
    <cellStyle name="Normal 5 3 7 2 2 5 2" xfId="41310"/>
    <cellStyle name="Normal 5 3 7 2 2 5 3" xfId="58222"/>
    <cellStyle name="Normal 5 3 7 2 2 6" xfId="41311"/>
    <cellStyle name="Normal 5 3 7 2 2 7" xfId="41312"/>
    <cellStyle name="Normal 5 3 7 2 3" xfId="41313"/>
    <cellStyle name="Normal 5 3 7 2 3 2" xfId="41314"/>
    <cellStyle name="Normal 5 3 7 2 3 2 2" xfId="41315"/>
    <cellStyle name="Normal 5 3 7 2 3 2 2 2" xfId="41316"/>
    <cellStyle name="Normal 5 3 7 2 3 2 2 3" xfId="58223"/>
    <cellStyle name="Normal 5 3 7 2 3 2 3" xfId="41317"/>
    <cellStyle name="Normal 5 3 7 2 3 2 4" xfId="41318"/>
    <cellStyle name="Normal 5 3 7 2 3 3" xfId="41319"/>
    <cellStyle name="Normal 5 3 7 2 3 3 2" xfId="41320"/>
    <cellStyle name="Normal 5 3 7 2 3 3 2 2" xfId="41321"/>
    <cellStyle name="Normal 5 3 7 2 3 3 2 3" xfId="58224"/>
    <cellStyle name="Normal 5 3 7 2 3 3 3" xfId="41322"/>
    <cellStyle name="Normal 5 3 7 2 3 3 4" xfId="41323"/>
    <cellStyle name="Normal 5 3 7 2 3 4" xfId="41324"/>
    <cellStyle name="Normal 5 3 7 2 3 4 2" xfId="41325"/>
    <cellStyle name="Normal 5 3 7 2 3 4 3" xfId="58225"/>
    <cellStyle name="Normal 5 3 7 2 3 5" xfId="41326"/>
    <cellStyle name="Normal 5 3 7 2 3 6" xfId="41327"/>
    <cellStyle name="Normal 5 3 7 2 4" xfId="41328"/>
    <cellStyle name="Normal 5 3 7 2 4 2" xfId="41329"/>
    <cellStyle name="Normal 5 3 7 2 4 2 2" xfId="41330"/>
    <cellStyle name="Normal 5 3 7 2 4 2 3" xfId="58226"/>
    <cellStyle name="Normal 5 3 7 2 4 3" xfId="41331"/>
    <cellStyle name="Normal 5 3 7 2 4 4" xfId="41332"/>
    <cellStyle name="Normal 5 3 7 2 5" xfId="41333"/>
    <cellStyle name="Normal 5 3 7 2 5 2" xfId="41334"/>
    <cellStyle name="Normal 5 3 7 2 5 2 2" xfId="41335"/>
    <cellStyle name="Normal 5 3 7 2 5 2 3" xfId="58227"/>
    <cellStyle name="Normal 5 3 7 2 5 3" xfId="41336"/>
    <cellStyle name="Normal 5 3 7 2 5 4" xfId="41337"/>
    <cellStyle name="Normal 5 3 7 2 6" xfId="41338"/>
    <cellStyle name="Normal 5 3 7 2 6 2" xfId="41339"/>
    <cellStyle name="Normal 5 3 7 2 6 3" xfId="58228"/>
    <cellStyle name="Normal 5 3 7 2 7" xfId="41340"/>
    <cellStyle name="Normal 5 3 7 2 8" xfId="41341"/>
    <cellStyle name="Normal 5 3 7 3" xfId="41342"/>
    <cellStyle name="Normal 5 3 7 3 2" xfId="41343"/>
    <cellStyle name="Normal 5 3 7 3 2 2" xfId="41344"/>
    <cellStyle name="Normal 5 3 7 3 2 2 2" xfId="41345"/>
    <cellStyle name="Normal 5 3 7 3 2 2 2 2" xfId="41346"/>
    <cellStyle name="Normal 5 3 7 3 2 2 2 3" xfId="58229"/>
    <cellStyle name="Normal 5 3 7 3 2 2 3" xfId="41347"/>
    <cellStyle name="Normal 5 3 7 3 2 2 4" xfId="41348"/>
    <cellStyle name="Normal 5 3 7 3 2 3" xfId="41349"/>
    <cellStyle name="Normal 5 3 7 3 2 3 2" xfId="41350"/>
    <cellStyle name="Normal 5 3 7 3 2 3 2 2" xfId="41351"/>
    <cellStyle name="Normal 5 3 7 3 2 3 2 3" xfId="58230"/>
    <cellStyle name="Normal 5 3 7 3 2 3 3" xfId="41352"/>
    <cellStyle name="Normal 5 3 7 3 2 3 4" xfId="41353"/>
    <cellStyle name="Normal 5 3 7 3 2 4" xfId="41354"/>
    <cellStyle name="Normal 5 3 7 3 2 4 2" xfId="41355"/>
    <cellStyle name="Normal 5 3 7 3 2 4 3" xfId="58231"/>
    <cellStyle name="Normal 5 3 7 3 2 5" xfId="41356"/>
    <cellStyle name="Normal 5 3 7 3 2 6" xfId="41357"/>
    <cellStyle name="Normal 5 3 7 3 3" xfId="41358"/>
    <cellStyle name="Normal 5 3 7 3 3 2" xfId="41359"/>
    <cellStyle name="Normal 5 3 7 3 3 2 2" xfId="41360"/>
    <cellStyle name="Normal 5 3 7 3 3 2 3" xfId="58232"/>
    <cellStyle name="Normal 5 3 7 3 3 3" xfId="41361"/>
    <cellStyle name="Normal 5 3 7 3 3 4" xfId="41362"/>
    <cellStyle name="Normal 5 3 7 3 4" xfId="41363"/>
    <cellStyle name="Normal 5 3 7 3 4 2" xfId="41364"/>
    <cellStyle name="Normal 5 3 7 3 4 2 2" xfId="41365"/>
    <cellStyle name="Normal 5 3 7 3 4 2 3" xfId="58233"/>
    <cellStyle name="Normal 5 3 7 3 4 3" xfId="41366"/>
    <cellStyle name="Normal 5 3 7 3 4 4" xfId="41367"/>
    <cellStyle name="Normal 5 3 7 3 5" xfId="41368"/>
    <cellStyle name="Normal 5 3 7 3 5 2" xfId="41369"/>
    <cellStyle name="Normal 5 3 7 3 5 3" xfId="58234"/>
    <cellStyle name="Normal 5 3 7 3 6" xfId="41370"/>
    <cellStyle name="Normal 5 3 7 3 7" xfId="41371"/>
    <cellStyle name="Normal 5 3 7 4" xfId="41372"/>
    <cellStyle name="Normal 5 3 7 4 2" xfId="41373"/>
    <cellStyle name="Normal 5 3 7 4 2 2" xfId="41374"/>
    <cellStyle name="Normal 5 3 7 4 2 2 2" xfId="41375"/>
    <cellStyle name="Normal 5 3 7 4 2 2 3" xfId="58235"/>
    <cellStyle name="Normal 5 3 7 4 2 3" xfId="41376"/>
    <cellStyle name="Normal 5 3 7 4 2 4" xfId="41377"/>
    <cellStyle name="Normal 5 3 7 4 3" xfId="41378"/>
    <cellStyle name="Normal 5 3 7 4 3 2" xfId="41379"/>
    <cellStyle name="Normal 5 3 7 4 3 2 2" xfId="41380"/>
    <cellStyle name="Normal 5 3 7 4 3 2 3" xfId="58236"/>
    <cellStyle name="Normal 5 3 7 4 3 3" xfId="41381"/>
    <cellStyle name="Normal 5 3 7 4 3 4" xfId="41382"/>
    <cellStyle name="Normal 5 3 7 4 4" xfId="41383"/>
    <cellStyle name="Normal 5 3 7 4 4 2" xfId="41384"/>
    <cellStyle name="Normal 5 3 7 4 4 3" xfId="58237"/>
    <cellStyle name="Normal 5 3 7 4 5" xfId="41385"/>
    <cellStyle name="Normal 5 3 7 4 6" xfId="41386"/>
    <cellStyle name="Normal 5 3 7 5" xfId="41387"/>
    <cellStyle name="Normal 5 3 7 5 2" xfId="41388"/>
    <cellStyle name="Normal 5 3 7 5 2 2" xfId="41389"/>
    <cellStyle name="Normal 5 3 7 5 2 2 2" xfId="41390"/>
    <cellStyle name="Normal 5 3 7 5 2 2 3" xfId="58238"/>
    <cellStyle name="Normal 5 3 7 5 2 3" xfId="41391"/>
    <cellStyle name="Normal 5 3 7 5 2 4" xfId="41392"/>
    <cellStyle name="Normal 5 3 7 5 3" xfId="41393"/>
    <cellStyle name="Normal 5 3 7 5 3 2" xfId="41394"/>
    <cellStyle name="Normal 5 3 7 5 3 3" xfId="58239"/>
    <cellStyle name="Normal 5 3 7 5 4" xfId="41395"/>
    <cellStyle name="Normal 5 3 7 5 5" xfId="41396"/>
    <cellStyle name="Normal 5 3 7 6" xfId="41397"/>
    <cellStyle name="Normal 5 3 7 6 2" xfId="41398"/>
    <cellStyle name="Normal 5 3 7 6 2 2" xfId="41399"/>
    <cellStyle name="Normal 5 3 7 6 2 3" xfId="58240"/>
    <cellStyle name="Normal 5 3 7 6 3" xfId="41400"/>
    <cellStyle name="Normal 5 3 7 6 4" xfId="41401"/>
    <cellStyle name="Normal 5 3 7 7" xfId="41402"/>
    <cellStyle name="Normal 5 3 7 7 2" xfId="41403"/>
    <cellStyle name="Normal 5 3 7 7 2 2" xfId="41404"/>
    <cellStyle name="Normal 5 3 7 7 2 3" xfId="58241"/>
    <cellStyle name="Normal 5 3 7 7 3" xfId="41405"/>
    <cellStyle name="Normal 5 3 7 7 4" xfId="41406"/>
    <cellStyle name="Normal 5 3 7 8" xfId="41407"/>
    <cellStyle name="Normal 5 3 7 8 2" xfId="41408"/>
    <cellStyle name="Normal 5 3 7 8 3" xfId="58242"/>
    <cellStyle name="Normal 5 3 7 9" xfId="41409"/>
    <cellStyle name="Normal 5 3 8" xfId="41410"/>
    <cellStyle name="Normal 5 3 8 2" xfId="41411"/>
    <cellStyle name="Normal 5 3 8 2 2" xfId="41412"/>
    <cellStyle name="Normal 5 3 8 2 2 2" xfId="41413"/>
    <cellStyle name="Normal 5 3 8 2 2 2 2" xfId="41414"/>
    <cellStyle name="Normal 5 3 8 2 2 2 2 2" xfId="41415"/>
    <cellStyle name="Normal 5 3 8 2 2 2 2 3" xfId="58243"/>
    <cellStyle name="Normal 5 3 8 2 2 2 3" xfId="41416"/>
    <cellStyle name="Normal 5 3 8 2 2 2 4" xfId="41417"/>
    <cellStyle name="Normal 5 3 8 2 2 3" xfId="41418"/>
    <cellStyle name="Normal 5 3 8 2 2 3 2" xfId="41419"/>
    <cellStyle name="Normal 5 3 8 2 2 3 2 2" xfId="41420"/>
    <cellStyle name="Normal 5 3 8 2 2 3 2 3" xfId="58244"/>
    <cellStyle name="Normal 5 3 8 2 2 3 3" xfId="41421"/>
    <cellStyle name="Normal 5 3 8 2 2 3 4" xfId="41422"/>
    <cellStyle name="Normal 5 3 8 2 2 4" xfId="41423"/>
    <cellStyle name="Normal 5 3 8 2 2 4 2" xfId="41424"/>
    <cellStyle name="Normal 5 3 8 2 2 4 3" xfId="58245"/>
    <cellStyle name="Normal 5 3 8 2 2 5" xfId="41425"/>
    <cellStyle name="Normal 5 3 8 2 2 6" xfId="41426"/>
    <cellStyle name="Normal 5 3 8 2 3" xfId="41427"/>
    <cellStyle name="Normal 5 3 8 2 3 2" xfId="41428"/>
    <cellStyle name="Normal 5 3 8 2 3 2 2" xfId="41429"/>
    <cellStyle name="Normal 5 3 8 2 3 2 3" xfId="58246"/>
    <cellStyle name="Normal 5 3 8 2 3 3" xfId="41430"/>
    <cellStyle name="Normal 5 3 8 2 3 4" xfId="41431"/>
    <cellStyle name="Normal 5 3 8 2 4" xfId="41432"/>
    <cellStyle name="Normal 5 3 8 2 4 2" xfId="41433"/>
    <cellStyle name="Normal 5 3 8 2 4 2 2" xfId="41434"/>
    <cellStyle name="Normal 5 3 8 2 4 2 3" xfId="58247"/>
    <cellStyle name="Normal 5 3 8 2 4 3" xfId="41435"/>
    <cellStyle name="Normal 5 3 8 2 4 4" xfId="41436"/>
    <cellStyle name="Normal 5 3 8 2 5" xfId="41437"/>
    <cellStyle name="Normal 5 3 8 2 5 2" xfId="41438"/>
    <cellStyle name="Normal 5 3 8 2 5 3" xfId="58248"/>
    <cellStyle name="Normal 5 3 8 2 6" xfId="41439"/>
    <cellStyle name="Normal 5 3 8 2 7" xfId="41440"/>
    <cellStyle name="Normal 5 3 8 3" xfId="41441"/>
    <cellStyle name="Normal 5 3 8 3 2" xfId="41442"/>
    <cellStyle name="Normal 5 3 8 3 2 2" xfId="41443"/>
    <cellStyle name="Normal 5 3 8 3 2 2 2" xfId="41444"/>
    <cellStyle name="Normal 5 3 8 3 2 2 3" xfId="58249"/>
    <cellStyle name="Normal 5 3 8 3 2 3" xfId="41445"/>
    <cellStyle name="Normal 5 3 8 3 2 4" xfId="41446"/>
    <cellStyle name="Normal 5 3 8 3 3" xfId="41447"/>
    <cellStyle name="Normal 5 3 8 3 3 2" xfId="41448"/>
    <cellStyle name="Normal 5 3 8 3 3 2 2" xfId="41449"/>
    <cellStyle name="Normal 5 3 8 3 3 2 3" xfId="58250"/>
    <cellStyle name="Normal 5 3 8 3 3 3" xfId="41450"/>
    <cellStyle name="Normal 5 3 8 3 3 4" xfId="41451"/>
    <cellStyle name="Normal 5 3 8 3 4" xfId="41452"/>
    <cellStyle name="Normal 5 3 8 3 4 2" xfId="41453"/>
    <cellStyle name="Normal 5 3 8 3 4 3" xfId="58251"/>
    <cellStyle name="Normal 5 3 8 3 5" xfId="41454"/>
    <cellStyle name="Normal 5 3 8 3 6" xfId="41455"/>
    <cellStyle name="Normal 5 3 8 4" xfId="41456"/>
    <cellStyle name="Normal 5 3 8 4 2" xfId="41457"/>
    <cellStyle name="Normal 5 3 8 4 2 2" xfId="41458"/>
    <cellStyle name="Normal 5 3 8 4 2 3" xfId="58252"/>
    <cellStyle name="Normal 5 3 8 4 3" xfId="41459"/>
    <cellStyle name="Normal 5 3 8 4 4" xfId="41460"/>
    <cellStyle name="Normal 5 3 8 5" xfId="41461"/>
    <cellStyle name="Normal 5 3 8 5 2" xfId="41462"/>
    <cellStyle name="Normal 5 3 8 5 2 2" xfId="41463"/>
    <cellStyle name="Normal 5 3 8 5 2 3" xfId="58253"/>
    <cellStyle name="Normal 5 3 8 5 3" xfId="41464"/>
    <cellStyle name="Normal 5 3 8 5 4" xfId="41465"/>
    <cellStyle name="Normal 5 3 8 6" xfId="41466"/>
    <cellStyle name="Normal 5 3 8 6 2" xfId="41467"/>
    <cellStyle name="Normal 5 3 8 6 3" xfId="58254"/>
    <cellStyle name="Normal 5 3 8 7" xfId="41468"/>
    <cellStyle name="Normal 5 3 8 8" xfId="41469"/>
    <cellStyle name="Normal 5 3 9" xfId="41470"/>
    <cellStyle name="Normal 5 3 9 2" xfId="41471"/>
    <cellStyle name="Normal 5 3 9 2 2" xfId="41472"/>
    <cellStyle name="Normal 5 3 9 2 2 2" xfId="41473"/>
    <cellStyle name="Normal 5 3 9 2 2 2 2" xfId="41474"/>
    <cellStyle name="Normal 5 3 9 2 2 2 3" xfId="58255"/>
    <cellStyle name="Normal 5 3 9 2 2 3" xfId="41475"/>
    <cellStyle name="Normal 5 3 9 2 2 4" xfId="41476"/>
    <cellStyle name="Normal 5 3 9 2 3" xfId="41477"/>
    <cellStyle name="Normal 5 3 9 2 3 2" xfId="41478"/>
    <cellStyle name="Normal 5 3 9 2 3 2 2" xfId="41479"/>
    <cellStyle name="Normal 5 3 9 2 3 2 3" xfId="58256"/>
    <cellStyle name="Normal 5 3 9 2 3 3" xfId="41480"/>
    <cellStyle name="Normal 5 3 9 2 3 4" xfId="41481"/>
    <cellStyle name="Normal 5 3 9 2 4" xfId="41482"/>
    <cellStyle name="Normal 5 3 9 2 4 2" xfId="41483"/>
    <cellStyle name="Normal 5 3 9 2 4 3" xfId="58257"/>
    <cellStyle name="Normal 5 3 9 2 5" xfId="41484"/>
    <cellStyle name="Normal 5 3 9 2 6" xfId="41485"/>
    <cellStyle name="Normal 5 3 9 3" xfId="41486"/>
    <cellStyle name="Normal 5 3 9 3 2" xfId="41487"/>
    <cellStyle name="Normal 5 3 9 3 2 2" xfId="41488"/>
    <cellStyle name="Normal 5 3 9 3 2 3" xfId="58258"/>
    <cellStyle name="Normal 5 3 9 3 3" xfId="41489"/>
    <cellStyle name="Normal 5 3 9 3 4" xfId="41490"/>
    <cellStyle name="Normal 5 3 9 4" xfId="41491"/>
    <cellStyle name="Normal 5 3 9 4 2" xfId="41492"/>
    <cellStyle name="Normal 5 3 9 4 2 2" xfId="41493"/>
    <cellStyle name="Normal 5 3 9 4 2 3" xfId="58259"/>
    <cellStyle name="Normal 5 3 9 4 3" xfId="41494"/>
    <cellStyle name="Normal 5 3 9 4 4" xfId="41495"/>
    <cellStyle name="Normal 5 3 9 5" xfId="41496"/>
    <cellStyle name="Normal 5 3 9 5 2" xfId="41497"/>
    <cellStyle name="Normal 5 3 9 5 3" xfId="58260"/>
    <cellStyle name="Normal 5 3 9 6" xfId="41498"/>
    <cellStyle name="Normal 5 3 9 7" xfId="41499"/>
    <cellStyle name="Normal 5 4" xfId="41500"/>
    <cellStyle name="Normal 5 4 10" xfId="41501"/>
    <cellStyle name="Normal 5 4 10 2" xfId="41502"/>
    <cellStyle name="Normal 5 4 10 2 2" xfId="41503"/>
    <cellStyle name="Normal 5 4 10 2 2 2" xfId="41504"/>
    <cellStyle name="Normal 5 4 10 2 2 3" xfId="58261"/>
    <cellStyle name="Normal 5 4 10 2 3" xfId="41505"/>
    <cellStyle name="Normal 5 4 10 2 4" xfId="41506"/>
    <cellStyle name="Normal 5 4 10 3" xfId="41507"/>
    <cellStyle name="Normal 5 4 10 3 2" xfId="41508"/>
    <cellStyle name="Normal 5 4 10 3 3" xfId="58262"/>
    <cellStyle name="Normal 5 4 10 4" xfId="41509"/>
    <cellStyle name="Normal 5 4 10 5" xfId="41510"/>
    <cellStyle name="Normal 5 4 11" xfId="41511"/>
    <cellStyle name="Normal 5 4 11 2" xfId="41512"/>
    <cellStyle name="Normal 5 4 11 2 2" xfId="41513"/>
    <cellStyle name="Normal 5 4 11 2 3" xfId="58263"/>
    <cellStyle name="Normal 5 4 11 3" xfId="41514"/>
    <cellStyle name="Normal 5 4 11 4" xfId="41515"/>
    <cellStyle name="Normal 5 4 12" xfId="41516"/>
    <cellStyle name="Normal 5 4 12 2" xfId="41517"/>
    <cellStyle name="Normal 5 4 12 2 2" xfId="41518"/>
    <cellStyle name="Normal 5 4 12 2 3" xfId="58264"/>
    <cellStyle name="Normal 5 4 12 3" xfId="41519"/>
    <cellStyle name="Normal 5 4 12 4" xfId="41520"/>
    <cellStyle name="Normal 5 4 13" xfId="41521"/>
    <cellStyle name="Normal 5 4 13 2" xfId="41522"/>
    <cellStyle name="Normal 5 4 13 3" xfId="58265"/>
    <cellStyle name="Normal 5 4 14" xfId="41523"/>
    <cellStyle name="Normal 5 4 15" xfId="41524"/>
    <cellStyle name="Normal 5 4 2" xfId="41525"/>
    <cellStyle name="Normal 5 4 2 10" xfId="41526"/>
    <cellStyle name="Normal 5 4 2 11" xfId="41527"/>
    <cellStyle name="Normal 5 4 2 2" xfId="41528"/>
    <cellStyle name="Normal 5 4 2 2 10" xfId="41529"/>
    <cellStyle name="Normal 5 4 2 2 2" xfId="41530"/>
    <cellStyle name="Normal 5 4 2 2 2 2" xfId="41531"/>
    <cellStyle name="Normal 5 4 2 2 2 2 2" xfId="41532"/>
    <cellStyle name="Normal 5 4 2 2 2 2 2 2" xfId="41533"/>
    <cellStyle name="Normal 5 4 2 2 2 2 2 2 2" xfId="41534"/>
    <cellStyle name="Normal 5 4 2 2 2 2 2 2 2 2" xfId="41535"/>
    <cellStyle name="Normal 5 4 2 2 2 2 2 2 2 3" xfId="58266"/>
    <cellStyle name="Normal 5 4 2 2 2 2 2 2 3" xfId="41536"/>
    <cellStyle name="Normal 5 4 2 2 2 2 2 2 4" xfId="41537"/>
    <cellStyle name="Normal 5 4 2 2 2 2 2 3" xfId="41538"/>
    <cellStyle name="Normal 5 4 2 2 2 2 2 3 2" xfId="41539"/>
    <cellStyle name="Normal 5 4 2 2 2 2 2 3 2 2" xfId="41540"/>
    <cellStyle name="Normal 5 4 2 2 2 2 2 3 2 3" xfId="58267"/>
    <cellStyle name="Normal 5 4 2 2 2 2 2 3 3" xfId="41541"/>
    <cellStyle name="Normal 5 4 2 2 2 2 2 3 4" xfId="41542"/>
    <cellStyle name="Normal 5 4 2 2 2 2 2 4" xfId="41543"/>
    <cellStyle name="Normal 5 4 2 2 2 2 2 4 2" xfId="41544"/>
    <cellStyle name="Normal 5 4 2 2 2 2 2 4 3" xfId="58268"/>
    <cellStyle name="Normal 5 4 2 2 2 2 2 5" xfId="41545"/>
    <cellStyle name="Normal 5 4 2 2 2 2 2 6" xfId="41546"/>
    <cellStyle name="Normal 5 4 2 2 2 2 3" xfId="41547"/>
    <cellStyle name="Normal 5 4 2 2 2 2 3 2" xfId="41548"/>
    <cellStyle name="Normal 5 4 2 2 2 2 3 2 2" xfId="41549"/>
    <cellStyle name="Normal 5 4 2 2 2 2 3 2 3" xfId="58269"/>
    <cellStyle name="Normal 5 4 2 2 2 2 3 3" xfId="41550"/>
    <cellStyle name="Normal 5 4 2 2 2 2 3 4" xfId="41551"/>
    <cellStyle name="Normal 5 4 2 2 2 2 4" xfId="41552"/>
    <cellStyle name="Normal 5 4 2 2 2 2 4 2" xfId="41553"/>
    <cellStyle name="Normal 5 4 2 2 2 2 4 2 2" xfId="41554"/>
    <cellStyle name="Normal 5 4 2 2 2 2 4 2 3" xfId="58270"/>
    <cellStyle name="Normal 5 4 2 2 2 2 4 3" xfId="41555"/>
    <cellStyle name="Normal 5 4 2 2 2 2 4 4" xfId="41556"/>
    <cellStyle name="Normal 5 4 2 2 2 2 5" xfId="41557"/>
    <cellStyle name="Normal 5 4 2 2 2 2 5 2" xfId="41558"/>
    <cellStyle name="Normal 5 4 2 2 2 2 5 3" xfId="58271"/>
    <cellStyle name="Normal 5 4 2 2 2 2 6" xfId="41559"/>
    <cellStyle name="Normal 5 4 2 2 2 2 7" xfId="41560"/>
    <cellStyle name="Normal 5 4 2 2 2 3" xfId="41561"/>
    <cellStyle name="Normal 5 4 2 2 2 3 2" xfId="41562"/>
    <cellStyle name="Normal 5 4 2 2 2 3 2 2" xfId="41563"/>
    <cellStyle name="Normal 5 4 2 2 2 3 2 2 2" xfId="41564"/>
    <cellStyle name="Normal 5 4 2 2 2 3 2 2 3" xfId="58272"/>
    <cellStyle name="Normal 5 4 2 2 2 3 2 3" xfId="41565"/>
    <cellStyle name="Normal 5 4 2 2 2 3 2 4" xfId="41566"/>
    <cellStyle name="Normal 5 4 2 2 2 3 3" xfId="41567"/>
    <cellStyle name="Normal 5 4 2 2 2 3 3 2" xfId="41568"/>
    <cellStyle name="Normal 5 4 2 2 2 3 3 2 2" xfId="41569"/>
    <cellStyle name="Normal 5 4 2 2 2 3 3 2 3" xfId="58273"/>
    <cellStyle name="Normal 5 4 2 2 2 3 3 3" xfId="41570"/>
    <cellStyle name="Normal 5 4 2 2 2 3 3 4" xfId="41571"/>
    <cellStyle name="Normal 5 4 2 2 2 3 4" xfId="41572"/>
    <cellStyle name="Normal 5 4 2 2 2 3 4 2" xfId="41573"/>
    <cellStyle name="Normal 5 4 2 2 2 3 4 3" xfId="58274"/>
    <cellStyle name="Normal 5 4 2 2 2 3 5" xfId="41574"/>
    <cellStyle name="Normal 5 4 2 2 2 3 6" xfId="41575"/>
    <cellStyle name="Normal 5 4 2 2 2 4" xfId="41576"/>
    <cellStyle name="Normal 5 4 2 2 2 4 2" xfId="41577"/>
    <cellStyle name="Normal 5 4 2 2 2 4 2 2" xfId="41578"/>
    <cellStyle name="Normal 5 4 2 2 2 4 2 3" xfId="58275"/>
    <cellStyle name="Normal 5 4 2 2 2 4 3" xfId="41579"/>
    <cellStyle name="Normal 5 4 2 2 2 4 4" xfId="41580"/>
    <cellStyle name="Normal 5 4 2 2 2 5" xfId="41581"/>
    <cellStyle name="Normal 5 4 2 2 2 5 2" xfId="41582"/>
    <cellStyle name="Normal 5 4 2 2 2 5 2 2" xfId="41583"/>
    <cellStyle name="Normal 5 4 2 2 2 5 2 3" xfId="58276"/>
    <cellStyle name="Normal 5 4 2 2 2 5 3" xfId="41584"/>
    <cellStyle name="Normal 5 4 2 2 2 5 4" xfId="41585"/>
    <cellStyle name="Normal 5 4 2 2 2 6" xfId="41586"/>
    <cellStyle name="Normal 5 4 2 2 2 6 2" xfId="41587"/>
    <cellStyle name="Normal 5 4 2 2 2 6 3" xfId="58277"/>
    <cellStyle name="Normal 5 4 2 2 2 7" xfId="41588"/>
    <cellStyle name="Normal 5 4 2 2 2 8" xfId="41589"/>
    <cellStyle name="Normal 5 4 2 2 3" xfId="41590"/>
    <cellStyle name="Normal 5 4 2 2 3 2" xfId="41591"/>
    <cellStyle name="Normal 5 4 2 2 3 2 2" xfId="41592"/>
    <cellStyle name="Normal 5 4 2 2 3 2 2 2" xfId="41593"/>
    <cellStyle name="Normal 5 4 2 2 3 2 2 2 2" xfId="41594"/>
    <cellStyle name="Normal 5 4 2 2 3 2 2 2 3" xfId="58278"/>
    <cellStyle name="Normal 5 4 2 2 3 2 2 3" xfId="41595"/>
    <cellStyle name="Normal 5 4 2 2 3 2 2 4" xfId="41596"/>
    <cellStyle name="Normal 5 4 2 2 3 2 3" xfId="41597"/>
    <cellStyle name="Normal 5 4 2 2 3 2 3 2" xfId="41598"/>
    <cellStyle name="Normal 5 4 2 2 3 2 3 2 2" xfId="41599"/>
    <cellStyle name="Normal 5 4 2 2 3 2 3 2 3" xfId="58279"/>
    <cellStyle name="Normal 5 4 2 2 3 2 3 3" xfId="41600"/>
    <cellStyle name="Normal 5 4 2 2 3 2 3 4" xfId="41601"/>
    <cellStyle name="Normal 5 4 2 2 3 2 4" xfId="41602"/>
    <cellStyle name="Normal 5 4 2 2 3 2 4 2" xfId="41603"/>
    <cellStyle name="Normal 5 4 2 2 3 2 4 3" xfId="58280"/>
    <cellStyle name="Normal 5 4 2 2 3 2 5" xfId="41604"/>
    <cellStyle name="Normal 5 4 2 2 3 2 6" xfId="41605"/>
    <cellStyle name="Normal 5 4 2 2 3 3" xfId="41606"/>
    <cellStyle name="Normal 5 4 2 2 3 3 2" xfId="41607"/>
    <cellStyle name="Normal 5 4 2 2 3 3 2 2" xfId="41608"/>
    <cellStyle name="Normal 5 4 2 2 3 3 2 3" xfId="58281"/>
    <cellStyle name="Normal 5 4 2 2 3 3 3" xfId="41609"/>
    <cellStyle name="Normal 5 4 2 2 3 3 4" xfId="41610"/>
    <cellStyle name="Normal 5 4 2 2 3 4" xfId="41611"/>
    <cellStyle name="Normal 5 4 2 2 3 4 2" xfId="41612"/>
    <cellStyle name="Normal 5 4 2 2 3 4 2 2" xfId="41613"/>
    <cellStyle name="Normal 5 4 2 2 3 4 2 3" xfId="58282"/>
    <cellStyle name="Normal 5 4 2 2 3 4 3" xfId="41614"/>
    <cellStyle name="Normal 5 4 2 2 3 4 4" xfId="41615"/>
    <cellStyle name="Normal 5 4 2 2 3 5" xfId="41616"/>
    <cellStyle name="Normal 5 4 2 2 3 5 2" xfId="41617"/>
    <cellStyle name="Normal 5 4 2 2 3 5 3" xfId="58283"/>
    <cellStyle name="Normal 5 4 2 2 3 6" xfId="41618"/>
    <cellStyle name="Normal 5 4 2 2 3 7" xfId="41619"/>
    <cellStyle name="Normal 5 4 2 2 4" xfId="41620"/>
    <cellStyle name="Normal 5 4 2 2 4 2" xfId="41621"/>
    <cellStyle name="Normal 5 4 2 2 4 2 2" xfId="41622"/>
    <cellStyle name="Normal 5 4 2 2 4 2 2 2" xfId="41623"/>
    <cellStyle name="Normal 5 4 2 2 4 2 2 3" xfId="58284"/>
    <cellStyle name="Normal 5 4 2 2 4 2 3" xfId="41624"/>
    <cellStyle name="Normal 5 4 2 2 4 2 4" xfId="41625"/>
    <cellStyle name="Normal 5 4 2 2 4 3" xfId="41626"/>
    <cellStyle name="Normal 5 4 2 2 4 3 2" xfId="41627"/>
    <cellStyle name="Normal 5 4 2 2 4 3 2 2" xfId="41628"/>
    <cellStyle name="Normal 5 4 2 2 4 3 2 3" xfId="58285"/>
    <cellStyle name="Normal 5 4 2 2 4 3 3" xfId="41629"/>
    <cellStyle name="Normal 5 4 2 2 4 3 4" xfId="41630"/>
    <cellStyle name="Normal 5 4 2 2 4 4" xfId="41631"/>
    <cellStyle name="Normal 5 4 2 2 4 4 2" xfId="41632"/>
    <cellStyle name="Normal 5 4 2 2 4 4 3" xfId="58286"/>
    <cellStyle name="Normal 5 4 2 2 4 5" xfId="41633"/>
    <cellStyle name="Normal 5 4 2 2 4 6" xfId="41634"/>
    <cellStyle name="Normal 5 4 2 2 5" xfId="41635"/>
    <cellStyle name="Normal 5 4 2 2 5 2" xfId="41636"/>
    <cellStyle name="Normal 5 4 2 2 5 2 2" xfId="41637"/>
    <cellStyle name="Normal 5 4 2 2 5 2 2 2" xfId="41638"/>
    <cellStyle name="Normal 5 4 2 2 5 2 2 3" xfId="58287"/>
    <cellStyle name="Normal 5 4 2 2 5 2 3" xfId="41639"/>
    <cellStyle name="Normal 5 4 2 2 5 2 4" xfId="41640"/>
    <cellStyle name="Normal 5 4 2 2 5 3" xfId="41641"/>
    <cellStyle name="Normal 5 4 2 2 5 3 2" xfId="41642"/>
    <cellStyle name="Normal 5 4 2 2 5 3 3" xfId="58288"/>
    <cellStyle name="Normal 5 4 2 2 5 4" xfId="41643"/>
    <cellStyle name="Normal 5 4 2 2 5 5" xfId="41644"/>
    <cellStyle name="Normal 5 4 2 2 6" xfId="41645"/>
    <cellStyle name="Normal 5 4 2 2 6 2" xfId="41646"/>
    <cellStyle name="Normal 5 4 2 2 6 2 2" xfId="41647"/>
    <cellStyle name="Normal 5 4 2 2 6 2 3" xfId="58289"/>
    <cellStyle name="Normal 5 4 2 2 6 3" xfId="41648"/>
    <cellStyle name="Normal 5 4 2 2 6 4" xfId="41649"/>
    <cellStyle name="Normal 5 4 2 2 7" xfId="41650"/>
    <cellStyle name="Normal 5 4 2 2 7 2" xfId="41651"/>
    <cellStyle name="Normal 5 4 2 2 7 2 2" xfId="41652"/>
    <cellStyle name="Normal 5 4 2 2 7 2 3" xfId="58290"/>
    <cellStyle name="Normal 5 4 2 2 7 3" xfId="41653"/>
    <cellStyle name="Normal 5 4 2 2 7 4" xfId="41654"/>
    <cellStyle name="Normal 5 4 2 2 8" xfId="41655"/>
    <cellStyle name="Normal 5 4 2 2 8 2" xfId="41656"/>
    <cellStyle name="Normal 5 4 2 2 8 3" xfId="58291"/>
    <cellStyle name="Normal 5 4 2 2 9" xfId="41657"/>
    <cellStyle name="Normal 5 4 2 3" xfId="41658"/>
    <cellStyle name="Normal 5 4 2 3 2" xfId="41659"/>
    <cellStyle name="Normal 5 4 2 3 2 2" xfId="41660"/>
    <cellStyle name="Normal 5 4 2 3 2 2 2" xfId="41661"/>
    <cellStyle name="Normal 5 4 2 3 2 2 2 2" xfId="41662"/>
    <cellStyle name="Normal 5 4 2 3 2 2 2 2 2" xfId="41663"/>
    <cellStyle name="Normal 5 4 2 3 2 2 2 2 3" xfId="58292"/>
    <cellStyle name="Normal 5 4 2 3 2 2 2 3" xfId="41664"/>
    <cellStyle name="Normal 5 4 2 3 2 2 2 4" xfId="41665"/>
    <cellStyle name="Normal 5 4 2 3 2 2 3" xfId="41666"/>
    <cellStyle name="Normal 5 4 2 3 2 2 3 2" xfId="41667"/>
    <cellStyle name="Normal 5 4 2 3 2 2 3 2 2" xfId="41668"/>
    <cellStyle name="Normal 5 4 2 3 2 2 3 2 3" xfId="58293"/>
    <cellStyle name="Normal 5 4 2 3 2 2 3 3" xfId="41669"/>
    <cellStyle name="Normal 5 4 2 3 2 2 3 4" xfId="41670"/>
    <cellStyle name="Normal 5 4 2 3 2 2 4" xfId="41671"/>
    <cellStyle name="Normal 5 4 2 3 2 2 4 2" xfId="41672"/>
    <cellStyle name="Normal 5 4 2 3 2 2 4 3" xfId="58294"/>
    <cellStyle name="Normal 5 4 2 3 2 2 5" xfId="41673"/>
    <cellStyle name="Normal 5 4 2 3 2 2 6" xfId="41674"/>
    <cellStyle name="Normal 5 4 2 3 2 3" xfId="41675"/>
    <cellStyle name="Normal 5 4 2 3 2 3 2" xfId="41676"/>
    <cellStyle name="Normal 5 4 2 3 2 3 2 2" xfId="41677"/>
    <cellStyle name="Normal 5 4 2 3 2 3 2 3" xfId="58295"/>
    <cellStyle name="Normal 5 4 2 3 2 3 3" xfId="41678"/>
    <cellStyle name="Normal 5 4 2 3 2 3 4" xfId="41679"/>
    <cellStyle name="Normal 5 4 2 3 2 4" xfId="41680"/>
    <cellStyle name="Normal 5 4 2 3 2 4 2" xfId="41681"/>
    <cellStyle name="Normal 5 4 2 3 2 4 2 2" xfId="41682"/>
    <cellStyle name="Normal 5 4 2 3 2 4 2 3" xfId="58296"/>
    <cellStyle name="Normal 5 4 2 3 2 4 3" xfId="41683"/>
    <cellStyle name="Normal 5 4 2 3 2 4 4" xfId="41684"/>
    <cellStyle name="Normal 5 4 2 3 2 5" xfId="41685"/>
    <cellStyle name="Normal 5 4 2 3 2 5 2" xfId="41686"/>
    <cellStyle name="Normal 5 4 2 3 2 5 3" xfId="58297"/>
    <cellStyle name="Normal 5 4 2 3 2 6" xfId="41687"/>
    <cellStyle name="Normal 5 4 2 3 2 7" xfId="41688"/>
    <cellStyle name="Normal 5 4 2 3 3" xfId="41689"/>
    <cellStyle name="Normal 5 4 2 3 3 2" xfId="41690"/>
    <cellStyle name="Normal 5 4 2 3 3 2 2" xfId="41691"/>
    <cellStyle name="Normal 5 4 2 3 3 2 2 2" xfId="41692"/>
    <cellStyle name="Normal 5 4 2 3 3 2 2 3" xfId="58298"/>
    <cellStyle name="Normal 5 4 2 3 3 2 3" xfId="41693"/>
    <cellStyle name="Normal 5 4 2 3 3 2 4" xfId="41694"/>
    <cellStyle name="Normal 5 4 2 3 3 3" xfId="41695"/>
    <cellStyle name="Normal 5 4 2 3 3 3 2" xfId="41696"/>
    <cellStyle name="Normal 5 4 2 3 3 3 2 2" xfId="41697"/>
    <cellStyle name="Normal 5 4 2 3 3 3 2 3" xfId="58299"/>
    <cellStyle name="Normal 5 4 2 3 3 3 3" xfId="41698"/>
    <cellStyle name="Normal 5 4 2 3 3 3 4" xfId="41699"/>
    <cellStyle name="Normal 5 4 2 3 3 4" xfId="41700"/>
    <cellStyle name="Normal 5 4 2 3 3 4 2" xfId="41701"/>
    <cellStyle name="Normal 5 4 2 3 3 4 3" xfId="58300"/>
    <cellStyle name="Normal 5 4 2 3 3 5" xfId="41702"/>
    <cellStyle name="Normal 5 4 2 3 3 6" xfId="41703"/>
    <cellStyle name="Normal 5 4 2 3 4" xfId="41704"/>
    <cellStyle name="Normal 5 4 2 3 4 2" xfId="41705"/>
    <cellStyle name="Normal 5 4 2 3 4 2 2" xfId="41706"/>
    <cellStyle name="Normal 5 4 2 3 4 2 2 2" xfId="41707"/>
    <cellStyle name="Normal 5 4 2 3 4 2 2 3" xfId="58301"/>
    <cellStyle name="Normal 5 4 2 3 4 2 3" xfId="41708"/>
    <cellStyle name="Normal 5 4 2 3 4 2 4" xfId="41709"/>
    <cellStyle name="Normal 5 4 2 3 4 3" xfId="41710"/>
    <cellStyle name="Normal 5 4 2 3 4 3 2" xfId="41711"/>
    <cellStyle name="Normal 5 4 2 3 4 3 3" xfId="58302"/>
    <cellStyle name="Normal 5 4 2 3 4 4" xfId="41712"/>
    <cellStyle name="Normal 5 4 2 3 4 5" xfId="41713"/>
    <cellStyle name="Normal 5 4 2 3 5" xfId="41714"/>
    <cellStyle name="Normal 5 4 2 3 5 2" xfId="41715"/>
    <cellStyle name="Normal 5 4 2 3 5 2 2" xfId="41716"/>
    <cellStyle name="Normal 5 4 2 3 5 2 3" xfId="58303"/>
    <cellStyle name="Normal 5 4 2 3 5 3" xfId="41717"/>
    <cellStyle name="Normal 5 4 2 3 5 4" xfId="41718"/>
    <cellStyle name="Normal 5 4 2 3 6" xfId="41719"/>
    <cellStyle name="Normal 5 4 2 3 6 2" xfId="41720"/>
    <cellStyle name="Normal 5 4 2 3 6 2 2" xfId="41721"/>
    <cellStyle name="Normal 5 4 2 3 6 2 3" xfId="58304"/>
    <cellStyle name="Normal 5 4 2 3 6 3" xfId="41722"/>
    <cellStyle name="Normal 5 4 2 3 6 4" xfId="41723"/>
    <cellStyle name="Normal 5 4 2 3 7" xfId="41724"/>
    <cellStyle name="Normal 5 4 2 3 7 2" xfId="41725"/>
    <cellStyle name="Normal 5 4 2 3 7 3" xfId="58305"/>
    <cellStyle name="Normal 5 4 2 3 8" xfId="41726"/>
    <cellStyle name="Normal 5 4 2 3 9" xfId="41727"/>
    <cellStyle name="Normal 5 4 2 4" xfId="41728"/>
    <cellStyle name="Normal 5 4 2 4 2" xfId="41729"/>
    <cellStyle name="Normal 5 4 2 4 2 2" xfId="41730"/>
    <cellStyle name="Normal 5 4 2 4 2 2 2" xfId="41731"/>
    <cellStyle name="Normal 5 4 2 4 2 2 2 2" xfId="41732"/>
    <cellStyle name="Normal 5 4 2 4 2 2 2 3" xfId="58306"/>
    <cellStyle name="Normal 5 4 2 4 2 2 3" xfId="41733"/>
    <cellStyle name="Normal 5 4 2 4 2 2 4" xfId="41734"/>
    <cellStyle name="Normal 5 4 2 4 2 3" xfId="41735"/>
    <cellStyle name="Normal 5 4 2 4 2 3 2" xfId="41736"/>
    <cellStyle name="Normal 5 4 2 4 2 3 2 2" xfId="41737"/>
    <cellStyle name="Normal 5 4 2 4 2 3 2 3" xfId="58307"/>
    <cellStyle name="Normal 5 4 2 4 2 3 3" xfId="41738"/>
    <cellStyle name="Normal 5 4 2 4 2 3 4" xfId="41739"/>
    <cellStyle name="Normal 5 4 2 4 2 4" xfId="41740"/>
    <cellStyle name="Normal 5 4 2 4 2 4 2" xfId="41741"/>
    <cellStyle name="Normal 5 4 2 4 2 4 3" xfId="58308"/>
    <cellStyle name="Normal 5 4 2 4 2 5" xfId="41742"/>
    <cellStyle name="Normal 5 4 2 4 2 6" xfId="41743"/>
    <cellStyle name="Normal 5 4 2 4 3" xfId="41744"/>
    <cellStyle name="Normal 5 4 2 4 3 2" xfId="41745"/>
    <cellStyle name="Normal 5 4 2 4 3 2 2" xfId="41746"/>
    <cellStyle name="Normal 5 4 2 4 3 2 3" xfId="58309"/>
    <cellStyle name="Normal 5 4 2 4 3 3" xfId="41747"/>
    <cellStyle name="Normal 5 4 2 4 3 4" xfId="41748"/>
    <cellStyle name="Normal 5 4 2 4 4" xfId="41749"/>
    <cellStyle name="Normal 5 4 2 4 4 2" xfId="41750"/>
    <cellStyle name="Normal 5 4 2 4 4 2 2" xfId="41751"/>
    <cellStyle name="Normal 5 4 2 4 4 2 3" xfId="58310"/>
    <cellStyle name="Normal 5 4 2 4 4 3" xfId="41752"/>
    <cellStyle name="Normal 5 4 2 4 4 4" xfId="41753"/>
    <cellStyle name="Normal 5 4 2 4 5" xfId="41754"/>
    <cellStyle name="Normal 5 4 2 4 5 2" xfId="41755"/>
    <cellStyle name="Normal 5 4 2 4 5 3" xfId="58311"/>
    <cellStyle name="Normal 5 4 2 4 6" xfId="41756"/>
    <cellStyle name="Normal 5 4 2 4 7" xfId="41757"/>
    <cellStyle name="Normal 5 4 2 5" xfId="41758"/>
    <cellStyle name="Normal 5 4 2 5 2" xfId="41759"/>
    <cellStyle name="Normal 5 4 2 5 2 2" xfId="41760"/>
    <cellStyle name="Normal 5 4 2 5 2 2 2" xfId="41761"/>
    <cellStyle name="Normal 5 4 2 5 2 2 3" xfId="58312"/>
    <cellStyle name="Normal 5 4 2 5 2 3" xfId="41762"/>
    <cellStyle name="Normal 5 4 2 5 2 4" xfId="41763"/>
    <cellStyle name="Normal 5 4 2 5 3" xfId="41764"/>
    <cellStyle name="Normal 5 4 2 5 3 2" xfId="41765"/>
    <cellStyle name="Normal 5 4 2 5 3 2 2" xfId="41766"/>
    <cellStyle name="Normal 5 4 2 5 3 2 3" xfId="58313"/>
    <cellStyle name="Normal 5 4 2 5 3 3" xfId="41767"/>
    <cellStyle name="Normal 5 4 2 5 3 4" xfId="41768"/>
    <cellStyle name="Normal 5 4 2 5 4" xfId="41769"/>
    <cellStyle name="Normal 5 4 2 5 4 2" xfId="41770"/>
    <cellStyle name="Normal 5 4 2 5 4 3" xfId="58314"/>
    <cellStyle name="Normal 5 4 2 5 5" xfId="41771"/>
    <cellStyle name="Normal 5 4 2 5 6" xfId="41772"/>
    <cellStyle name="Normal 5 4 2 6" xfId="41773"/>
    <cellStyle name="Normal 5 4 2 6 2" xfId="41774"/>
    <cellStyle name="Normal 5 4 2 6 2 2" xfId="41775"/>
    <cellStyle name="Normal 5 4 2 6 2 2 2" xfId="41776"/>
    <cellStyle name="Normal 5 4 2 6 2 2 3" xfId="58315"/>
    <cellStyle name="Normal 5 4 2 6 2 3" xfId="41777"/>
    <cellStyle name="Normal 5 4 2 6 2 4" xfId="41778"/>
    <cellStyle name="Normal 5 4 2 6 3" xfId="41779"/>
    <cellStyle name="Normal 5 4 2 6 3 2" xfId="41780"/>
    <cellStyle name="Normal 5 4 2 6 3 3" xfId="58316"/>
    <cellStyle name="Normal 5 4 2 6 4" xfId="41781"/>
    <cellStyle name="Normal 5 4 2 6 5" xfId="41782"/>
    <cellStyle name="Normal 5 4 2 7" xfId="41783"/>
    <cellStyle name="Normal 5 4 2 7 2" xfId="41784"/>
    <cellStyle name="Normal 5 4 2 7 2 2" xfId="41785"/>
    <cellStyle name="Normal 5 4 2 7 2 3" xfId="58317"/>
    <cellStyle name="Normal 5 4 2 7 3" xfId="41786"/>
    <cellStyle name="Normal 5 4 2 7 4" xfId="41787"/>
    <cellStyle name="Normal 5 4 2 8" xfId="41788"/>
    <cellStyle name="Normal 5 4 2 8 2" xfId="41789"/>
    <cellStyle name="Normal 5 4 2 8 2 2" xfId="41790"/>
    <cellStyle name="Normal 5 4 2 8 2 3" xfId="58318"/>
    <cellStyle name="Normal 5 4 2 8 3" xfId="41791"/>
    <cellStyle name="Normal 5 4 2 8 4" xfId="41792"/>
    <cellStyle name="Normal 5 4 2 9" xfId="41793"/>
    <cellStyle name="Normal 5 4 2 9 2" xfId="41794"/>
    <cellStyle name="Normal 5 4 2 9 3" xfId="58319"/>
    <cellStyle name="Normal 5 4 3" xfId="41795"/>
    <cellStyle name="Normal 5 4 3 10" xfId="41796"/>
    <cellStyle name="Normal 5 4 3 11" xfId="41797"/>
    <cellStyle name="Normal 5 4 3 2" xfId="41798"/>
    <cellStyle name="Normal 5 4 3 2 10" xfId="41799"/>
    <cellStyle name="Normal 5 4 3 2 2" xfId="41800"/>
    <cellStyle name="Normal 5 4 3 2 2 2" xfId="41801"/>
    <cellStyle name="Normal 5 4 3 2 2 2 2" xfId="41802"/>
    <cellStyle name="Normal 5 4 3 2 2 2 2 2" xfId="41803"/>
    <cellStyle name="Normal 5 4 3 2 2 2 2 2 2" xfId="41804"/>
    <cellStyle name="Normal 5 4 3 2 2 2 2 2 2 2" xfId="41805"/>
    <cellStyle name="Normal 5 4 3 2 2 2 2 2 2 3" xfId="58320"/>
    <cellStyle name="Normal 5 4 3 2 2 2 2 2 3" xfId="41806"/>
    <cellStyle name="Normal 5 4 3 2 2 2 2 2 4" xfId="41807"/>
    <cellStyle name="Normal 5 4 3 2 2 2 2 3" xfId="41808"/>
    <cellStyle name="Normal 5 4 3 2 2 2 2 3 2" xfId="41809"/>
    <cellStyle name="Normal 5 4 3 2 2 2 2 3 2 2" xfId="41810"/>
    <cellStyle name="Normal 5 4 3 2 2 2 2 3 2 3" xfId="58321"/>
    <cellStyle name="Normal 5 4 3 2 2 2 2 3 3" xfId="41811"/>
    <cellStyle name="Normal 5 4 3 2 2 2 2 3 4" xfId="41812"/>
    <cellStyle name="Normal 5 4 3 2 2 2 2 4" xfId="41813"/>
    <cellStyle name="Normal 5 4 3 2 2 2 2 4 2" xfId="41814"/>
    <cellStyle name="Normal 5 4 3 2 2 2 2 4 3" xfId="58322"/>
    <cellStyle name="Normal 5 4 3 2 2 2 2 5" xfId="41815"/>
    <cellStyle name="Normal 5 4 3 2 2 2 2 6" xfId="41816"/>
    <cellStyle name="Normal 5 4 3 2 2 2 3" xfId="41817"/>
    <cellStyle name="Normal 5 4 3 2 2 2 3 2" xfId="41818"/>
    <cellStyle name="Normal 5 4 3 2 2 2 3 2 2" xfId="41819"/>
    <cellStyle name="Normal 5 4 3 2 2 2 3 2 3" xfId="58323"/>
    <cellStyle name="Normal 5 4 3 2 2 2 3 3" xfId="41820"/>
    <cellStyle name="Normal 5 4 3 2 2 2 3 4" xfId="41821"/>
    <cellStyle name="Normal 5 4 3 2 2 2 4" xfId="41822"/>
    <cellStyle name="Normal 5 4 3 2 2 2 4 2" xfId="41823"/>
    <cellStyle name="Normal 5 4 3 2 2 2 4 2 2" xfId="41824"/>
    <cellStyle name="Normal 5 4 3 2 2 2 4 2 3" xfId="58324"/>
    <cellStyle name="Normal 5 4 3 2 2 2 4 3" xfId="41825"/>
    <cellStyle name="Normal 5 4 3 2 2 2 4 4" xfId="41826"/>
    <cellStyle name="Normal 5 4 3 2 2 2 5" xfId="41827"/>
    <cellStyle name="Normal 5 4 3 2 2 2 5 2" xfId="41828"/>
    <cellStyle name="Normal 5 4 3 2 2 2 5 3" xfId="58325"/>
    <cellStyle name="Normal 5 4 3 2 2 2 6" xfId="41829"/>
    <cellStyle name="Normal 5 4 3 2 2 2 7" xfId="41830"/>
    <cellStyle name="Normal 5 4 3 2 2 3" xfId="41831"/>
    <cellStyle name="Normal 5 4 3 2 2 3 2" xfId="41832"/>
    <cellStyle name="Normal 5 4 3 2 2 3 2 2" xfId="41833"/>
    <cellStyle name="Normal 5 4 3 2 2 3 2 2 2" xfId="41834"/>
    <cellStyle name="Normal 5 4 3 2 2 3 2 2 3" xfId="58326"/>
    <cellStyle name="Normal 5 4 3 2 2 3 2 3" xfId="41835"/>
    <cellStyle name="Normal 5 4 3 2 2 3 2 4" xfId="41836"/>
    <cellStyle name="Normal 5 4 3 2 2 3 3" xfId="41837"/>
    <cellStyle name="Normal 5 4 3 2 2 3 3 2" xfId="41838"/>
    <cellStyle name="Normal 5 4 3 2 2 3 3 2 2" xfId="41839"/>
    <cellStyle name="Normal 5 4 3 2 2 3 3 2 3" xfId="58327"/>
    <cellStyle name="Normal 5 4 3 2 2 3 3 3" xfId="41840"/>
    <cellStyle name="Normal 5 4 3 2 2 3 3 4" xfId="41841"/>
    <cellStyle name="Normal 5 4 3 2 2 3 4" xfId="41842"/>
    <cellStyle name="Normal 5 4 3 2 2 3 4 2" xfId="41843"/>
    <cellStyle name="Normal 5 4 3 2 2 3 4 3" xfId="58328"/>
    <cellStyle name="Normal 5 4 3 2 2 3 5" xfId="41844"/>
    <cellStyle name="Normal 5 4 3 2 2 3 6" xfId="41845"/>
    <cellStyle name="Normal 5 4 3 2 2 4" xfId="41846"/>
    <cellStyle name="Normal 5 4 3 2 2 4 2" xfId="41847"/>
    <cellStyle name="Normal 5 4 3 2 2 4 2 2" xfId="41848"/>
    <cellStyle name="Normal 5 4 3 2 2 4 2 3" xfId="58329"/>
    <cellStyle name="Normal 5 4 3 2 2 4 3" xfId="41849"/>
    <cellStyle name="Normal 5 4 3 2 2 4 4" xfId="41850"/>
    <cellStyle name="Normal 5 4 3 2 2 5" xfId="41851"/>
    <cellStyle name="Normal 5 4 3 2 2 5 2" xfId="41852"/>
    <cellStyle name="Normal 5 4 3 2 2 5 2 2" xfId="41853"/>
    <cellStyle name="Normal 5 4 3 2 2 5 2 3" xfId="58330"/>
    <cellStyle name="Normal 5 4 3 2 2 5 3" xfId="41854"/>
    <cellStyle name="Normal 5 4 3 2 2 5 4" xfId="41855"/>
    <cellStyle name="Normal 5 4 3 2 2 6" xfId="41856"/>
    <cellStyle name="Normal 5 4 3 2 2 6 2" xfId="41857"/>
    <cellStyle name="Normal 5 4 3 2 2 6 3" xfId="58331"/>
    <cellStyle name="Normal 5 4 3 2 2 7" xfId="41858"/>
    <cellStyle name="Normal 5 4 3 2 2 8" xfId="41859"/>
    <cellStyle name="Normal 5 4 3 2 3" xfId="41860"/>
    <cellStyle name="Normal 5 4 3 2 3 2" xfId="41861"/>
    <cellStyle name="Normal 5 4 3 2 3 2 2" xfId="41862"/>
    <cellStyle name="Normal 5 4 3 2 3 2 2 2" xfId="41863"/>
    <cellStyle name="Normal 5 4 3 2 3 2 2 2 2" xfId="41864"/>
    <cellStyle name="Normal 5 4 3 2 3 2 2 2 3" xfId="58332"/>
    <cellStyle name="Normal 5 4 3 2 3 2 2 3" xfId="41865"/>
    <cellStyle name="Normal 5 4 3 2 3 2 2 4" xfId="41866"/>
    <cellStyle name="Normal 5 4 3 2 3 2 3" xfId="41867"/>
    <cellStyle name="Normal 5 4 3 2 3 2 3 2" xfId="41868"/>
    <cellStyle name="Normal 5 4 3 2 3 2 3 2 2" xfId="41869"/>
    <cellStyle name="Normal 5 4 3 2 3 2 3 2 3" xfId="58333"/>
    <cellStyle name="Normal 5 4 3 2 3 2 3 3" xfId="41870"/>
    <cellStyle name="Normal 5 4 3 2 3 2 3 4" xfId="41871"/>
    <cellStyle name="Normal 5 4 3 2 3 2 4" xfId="41872"/>
    <cellStyle name="Normal 5 4 3 2 3 2 4 2" xfId="41873"/>
    <cellStyle name="Normal 5 4 3 2 3 2 4 3" xfId="58334"/>
    <cellStyle name="Normal 5 4 3 2 3 2 5" xfId="41874"/>
    <cellStyle name="Normal 5 4 3 2 3 2 6" xfId="41875"/>
    <cellStyle name="Normal 5 4 3 2 3 3" xfId="41876"/>
    <cellStyle name="Normal 5 4 3 2 3 3 2" xfId="41877"/>
    <cellStyle name="Normal 5 4 3 2 3 3 2 2" xfId="41878"/>
    <cellStyle name="Normal 5 4 3 2 3 3 2 3" xfId="58335"/>
    <cellStyle name="Normal 5 4 3 2 3 3 3" xfId="41879"/>
    <cellStyle name="Normal 5 4 3 2 3 3 4" xfId="41880"/>
    <cellStyle name="Normal 5 4 3 2 3 4" xfId="41881"/>
    <cellStyle name="Normal 5 4 3 2 3 4 2" xfId="41882"/>
    <cellStyle name="Normal 5 4 3 2 3 4 2 2" xfId="41883"/>
    <cellStyle name="Normal 5 4 3 2 3 4 2 3" xfId="58336"/>
    <cellStyle name="Normal 5 4 3 2 3 4 3" xfId="41884"/>
    <cellStyle name="Normal 5 4 3 2 3 4 4" xfId="41885"/>
    <cellStyle name="Normal 5 4 3 2 3 5" xfId="41886"/>
    <cellStyle name="Normal 5 4 3 2 3 5 2" xfId="41887"/>
    <cellStyle name="Normal 5 4 3 2 3 5 3" xfId="58337"/>
    <cellStyle name="Normal 5 4 3 2 3 6" xfId="41888"/>
    <cellStyle name="Normal 5 4 3 2 3 7" xfId="41889"/>
    <cellStyle name="Normal 5 4 3 2 4" xfId="41890"/>
    <cellStyle name="Normal 5 4 3 2 4 2" xfId="41891"/>
    <cellStyle name="Normal 5 4 3 2 4 2 2" xfId="41892"/>
    <cellStyle name="Normal 5 4 3 2 4 2 2 2" xfId="41893"/>
    <cellStyle name="Normal 5 4 3 2 4 2 2 3" xfId="58338"/>
    <cellStyle name="Normal 5 4 3 2 4 2 3" xfId="41894"/>
    <cellStyle name="Normal 5 4 3 2 4 2 4" xfId="41895"/>
    <cellStyle name="Normal 5 4 3 2 4 3" xfId="41896"/>
    <cellStyle name="Normal 5 4 3 2 4 3 2" xfId="41897"/>
    <cellStyle name="Normal 5 4 3 2 4 3 2 2" xfId="41898"/>
    <cellStyle name="Normal 5 4 3 2 4 3 2 3" xfId="58339"/>
    <cellStyle name="Normal 5 4 3 2 4 3 3" xfId="41899"/>
    <cellStyle name="Normal 5 4 3 2 4 3 4" xfId="41900"/>
    <cellStyle name="Normal 5 4 3 2 4 4" xfId="41901"/>
    <cellStyle name="Normal 5 4 3 2 4 4 2" xfId="41902"/>
    <cellStyle name="Normal 5 4 3 2 4 4 3" xfId="58340"/>
    <cellStyle name="Normal 5 4 3 2 4 5" xfId="41903"/>
    <cellStyle name="Normal 5 4 3 2 4 6" xfId="41904"/>
    <cellStyle name="Normal 5 4 3 2 5" xfId="41905"/>
    <cellStyle name="Normal 5 4 3 2 5 2" xfId="41906"/>
    <cellStyle name="Normal 5 4 3 2 5 2 2" xfId="41907"/>
    <cellStyle name="Normal 5 4 3 2 5 2 2 2" xfId="41908"/>
    <cellStyle name="Normal 5 4 3 2 5 2 2 3" xfId="58341"/>
    <cellStyle name="Normal 5 4 3 2 5 2 3" xfId="41909"/>
    <cellStyle name="Normal 5 4 3 2 5 2 4" xfId="41910"/>
    <cellStyle name="Normal 5 4 3 2 5 3" xfId="41911"/>
    <cellStyle name="Normal 5 4 3 2 5 3 2" xfId="41912"/>
    <cellStyle name="Normal 5 4 3 2 5 3 3" xfId="58342"/>
    <cellStyle name="Normal 5 4 3 2 5 4" xfId="41913"/>
    <cellStyle name="Normal 5 4 3 2 5 5" xfId="41914"/>
    <cellStyle name="Normal 5 4 3 2 6" xfId="41915"/>
    <cellStyle name="Normal 5 4 3 2 6 2" xfId="41916"/>
    <cellStyle name="Normal 5 4 3 2 6 2 2" xfId="41917"/>
    <cellStyle name="Normal 5 4 3 2 6 2 3" xfId="58343"/>
    <cellStyle name="Normal 5 4 3 2 6 3" xfId="41918"/>
    <cellStyle name="Normal 5 4 3 2 6 4" xfId="41919"/>
    <cellStyle name="Normal 5 4 3 2 7" xfId="41920"/>
    <cellStyle name="Normal 5 4 3 2 7 2" xfId="41921"/>
    <cellStyle name="Normal 5 4 3 2 7 2 2" xfId="41922"/>
    <cellStyle name="Normal 5 4 3 2 7 2 3" xfId="58344"/>
    <cellStyle name="Normal 5 4 3 2 7 3" xfId="41923"/>
    <cellStyle name="Normal 5 4 3 2 7 4" xfId="41924"/>
    <cellStyle name="Normal 5 4 3 2 8" xfId="41925"/>
    <cellStyle name="Normal 5 4 3 2 8 2" xfId="41926"/>
    <cellStyle name="Normal 5 4 3 2 8 3" xfId="58345"/>
    <cellStyle name="Normal 5 4 3 2 9" xfId="41927"/>
    <cellStyle name="Normal 5 4 3 3" xfId="41928"/>
    <cellStyle name="Normal 5 4 3 3 2" xfId="41929"/>
    <cellStyle name="Normal 5 4 3 3 2 2" xfId="41930"/>
    <cellStyle name="Normal 5 4 3 3 2 2 2" xfId="41931"/>
    <cellStyle name="Normal 5 4 3 3 2 2 2 2" xfId="41932"/>
    <cellStyle name="Normal 5 4 3 3 2 2 2 2 2" xfId="41933"/>
    <cellStyle name="Normal 5 4 3 3 2 2 2 2 3" xfId="58346"/>
    <cellStyle name="Normal 5 4 3 3 2 2 2 3" xfId="41934"/>
    <cellStyle name="Normal 5 4 3 3 2 2 2 4" xfId="41935"/>
    <cellStyle name="Normal 5 4 3 3 2 2 3" xfId="41936"/>
    <cellStyle name="Normal 5 4 3 3 2 2 3 2" xfId="41937"/>
    <cellStyle name="Normal 5 4 3 3 2 2 3 2 2" xfId="41938"/>
    <cellStyle name="Normal 5 4 3 3 2 2 3 2 3" xfId="58347"/>
    <cellStyle name="Normal 5 4 3 3 2 2 3 3" xfId="41939"/>
    <cellStyle name="Normal 5 4 3 3 2 2 3 4" xfId="41940"/>
    <cellStyle name="Normal 5 4 3 3 2 2 4" xfId="41941"/>
    <cellStyle name="Normal 5 4 3 3 2 2 4 2" xfId="41942"/>
    <cellStyle name="Normal 5 4 3 3 2 2 4 3" xfId="58348"/>
    <cellStyle name="Normal 5 4 3 3 2 2 5" xfId="41943"/>
    <cellStyle name="Normal 5 4 3 3 2 2 6" xfId="41944"/>
    <cellStyle name="Normal 5 4 3 3 2 3" xfId="41945"/>
    <cellStyle name="Normal 5 4 3 3 2 3 2" xfId="41946"/>
    <cellStyle name="Normal 5 4 3 3 2 3 2 2" xfId="41947"/>
    <cellStyle name="Normal 5 4 3 3 2 3 2 3" xfId="58349"/>
    <cellStyle name="Normal 5 4 3 3 2 3 3" xfId="41948"/>
    <cellStyle name="Normal 5 4 3 3 2 3 4" xfId="41949"/>
    <cellStyle name="Normal 5 4 3 3 2 4" xfId="41950"/>
    <cellStyle name="Normal 5 4 3 3 2 4 2" xfId="41951"/>
    <cellStyle name="Normal 5 4 3 3 2 4 2 2" xfId="41952"/>
    <cellStyle name="Normal 5 4 3 3 2 4 2 3" xfId="58350"/>
    <cellStyle name="Normal 5 4 3 3 2 4 3" xfId="41953"/>
    <cellStyle name="Normal 5 4 3 3 2 4 4" xfId="41954"/>
    <cellStyle name="Normal 5 4 3 3 2 5" xfId="41955"/>
    <cellStyle name="Normal 5 4 3 3 2 5 2" xfId="41956"/>
    <cellStyle name="Normal 5 4 3 3 2 5 3" xfId="58351"/>
    <cellStyle name="Normal 5 4 3 3 2 6" xfId="41957"/>
    <cellStyle name="Normal 5 4 3 3 2 7" xfId="41958"/>
    <cellStyle name="Normal 5 4 3 3 3" xfId="41959"/>
    <cellStyle name="Normal 5 4 3 3 3 2" xfId="41960"/>
    <cellStyle name="Normal 5 4 3 3 3 2 2" xfId="41961"/>
    <cellStyle name="Normal 5 4 3 3 3 2 2 2" xfId="41962"/>
    <cellStyle name="Normal 5 4 3 3 3 2 2 3" xfId="58352"/>
    <cellStyle name="Normal 5 4 3 3 3 2 3" xfId="41963"/>
    <cellStyle name="Normal 5 4 3 3 3 2 4" xfId="41964"/>
    <cellStyle name="Normal 5 4 3 3 3 3" xfId="41965"/>
    <cellStyle name="Normal 5 4 3 3 3 3 2" xfId="41966"/>
    <cellStyle name="Normal 5 4 3 3 3 3 2 2" xfId="41967"/>
    <cellStyle name="Normal 5 4 3 3 3 3 2 3" xfId="58353"/>
    <cellStyle name="Normal 5 4 3 3 3 3 3" xfId="41968"/>
    <cellStyle name="Normal 5 4 3 3 3 3 4" xfId="41969"/>
    <cellStyle name="Normal 5 4 3 3 3 4" xfId="41970"/>
    <cellStyle name="Normal 5 4 3 3 3 4 2" xfId="41971"/>
    <cellStyle name="Normal 5 4 3 3 3 4 3" xfId="58354"/>
    <cellStyle name="Normal 5 4 3 3 3 5" xfId="41972"/>
    <cellStyle name="Normal 5 4 3 3 3 6" xfId="41973"/>
    <cellStyle name="Normal 5 4 3 3 4" xfId="41974"/>
    <cellStyle name="Normal 5 4 3 3 4 2" xfId="41975"/>
    <cellStyle name="Normal 5 4 3 3 4 2 2" xfId="41976"/>
    <cellStyle name="Normal 5 4 3 3 4 2 3" xfId="58355"/>
    <cellStyle name="Normal 5 4 3 3 4 3" xfId="41977"/>
    <cellStyle name="Normal 5 4 3 3 4 4" xfId="41978"/>
    <cellStyle name="Normal 5 4 3 3 5" xfId="41979"/>
    <cellStyle name="Normal 5 4 3 3 5 2" xfId="41980"/>
    <cellStyle name="Normal 5 4 3 3 5 2 2" xfId="41981"/>
    <cellStyle name="Normal 5 4 3 3 5 2 3" xfId="58356"/>
    <cellStyle name="Normal 5 4 3 3 5 3" xfId="41982"/>
    <cellStyle name="Normal 5 4 3 3 5 4" xfId="41983"/>
    <cellStyle name="Normal 5 4 3 3 6" xfId="41984"/>
    <cellStyle name="Normal 5 4 3 3 6 2" xfId="41985"/>
    <cellStyle name="Normal 5 4 3 3 6 3" xfId="58357"/>
    <cellStyle name="Normal 5 4 3 3 7" xfId="41986"/>
    <cellStyle name="Normal 5 4 3 3 8" xfId="41987"/>
    <cellStyle name="Normal 5 4 3 4" xfId="41988"/>
    <cellStyle name="Normal 5 4 3 4 2" xfId="41989"/>
    <cellStyle name="Normal 5 4 3 4 2 2" xfId="41990"/>
    <cellStyle name="Normal 5 4 3 4 2 2 2" xfId="41991"/>
    <cellStyle name="Normal 5 4 3 4 2 2 2 2" xfId="41992"/>
    <cellStyle name="Normal 5 4 3 4 2 2 2 3" xfId="58358"/>
    <cellStyle name="Normal 5 4 3 4 2 2 3" xfId="41993"/>
    <cellStyle name="Normal 5 4 3 4 2 2 4" xfId="41994"/>
    <cellStyle name="Normal 5 4 3 4 2 3" xfId="41995"/>
    <cellStyle name="Normal 5 4 3 4 2 3 2" xfId="41996"/>
    <cellStyle name="Normal 5 4 3 4 2 3 2 2" xfId="41997"/>
    <cellStyle name="Normal 5 4 3 4 2 3 2 3" xfId="58359"/>
    <cellStyle name="Normal 5 4 3 4 2 3 3" xfId="41998"/>
    <cellStyle name="Normal 5 4 3 4 2 3 4" xfId="41999"/>
    <cellStyle name="Normal 5 4 3 4 2 4" xfId="42000"/>
    <cellStyle name="Normal 5 4 3 4 2 4 2" xfId="42001"/>
    <cellStyle name="Normal 5 4 3 4 2 4 3" xfId="58360"/>
    <cellStyle name="Normal 5 4 3 4 2 5" xfId="42002"/>
    <cellStyle name="Normal 5 4 3 4 2 6" xfId="42003"/>
    <cellStyle name="Normal 5 4 3 4 3" xfId="42004"/>
    <cellStyle name="Normal 5 4 3 4 3 2" xfId="42005"/>
    <cellStyle name="Normal 5 4 3 4 3 2 2" xfId="42006"/>
    <cellStyle name="Normal 5 4 3 4 3 2 3" xfId="58361"/>
    <cellStyle name="Normal 5 4 3 4 3 3" xfId="42007"/>
    <cellStyle name="Normal 5 4 3 4 3 4" xfId="42008"/>
    <cellStyle name="Normal 5 4 3 4 4" xfId="42009"/>
    <cellStyle name="Normal 5 4 3 4 4 2" xfId="42010"/>
    <cellStyle name="Normal 5 4 3 4 4 2 2" xfId="42011"/>
    <cellStyle name="Normal 5 4 3 4 4 2 3" xfId="58362"/>
    <cellStyle name="Normal 5 4 3 4 4 3" xfId="42012"/>
    <cellStyle name="Normal 5 4 3 4 4 4" xfId="42013"/>
    <cellStyle name="Normal 5 4 3 4 5" xfId="42014"/>
    <cellStyle name="Normal 5 4 3 4 5 2" xfId="42015"/>
    <cellStyle name="Normal 5 4 3 4 5 3" xfId="58363"/>
    <cellStyle name="Normal 5 4 3 4 6" xfId="42016"/>
    <cellStyle name="Normal 5 4 3 4 7" xfId="42017"/>
    <cellStyle name="Normal 5 4 3 5" xfId="42018"/>
    <cellStyle name="Normal 5 4 3 5 2" xfId="42019"/>
    <cellStyle name="Normal 5 4 3 5 2 2" xfId="42020"/>
    <cellStyle name="Normal 5 4 3 5 2 2 2" xfId="42021"/>
    <cellStyle name="Normal 5 4 3 5 2 2 3" xfId="58364"/>
    <cellStyle name="Normal 5 4 3 5 2 3" xfId="42022"/>
    <cellStyle name="Normal 5 4 3 5 2 4" xfId="42023"/>
    <cellStyle name="Normal 5 4 3 5 3" xfId="42024"/>
    <cellStyle name="Normal 5 4 3 5 3 2" xfId="42025"/>
    <cellStyle name="Normal 5 4 3 5 3 2 2" xfId="42026"/>
    <cellStyle name="Normal 5 4 3 5 3 2 3" xfId="58365"/>
    <cellStyle name="Normal 5 4 3 5 3 3" xfId="42027"/>
    <cellStyle name="Normal 5 4 3 5 3 4" xfId="42028"/>
    <cellStyle name="Normal 5 4 3 5 4" xfId="42029"/>
    <cellStyle name="Normal 5 4 3 5 4 2" xfId="42030"/>
    <cellStyle name="Normal 5 4 3 5 4 3" xfId="58366"/>
    <cellStyle name="Normal 5 4 3 5 5" xfId="42031"/>
    <cellStyle name="Normal 5 4 3 5 6" xfId="42032"/>
    <cellStyle name="Normal 5 4 3 6" xfId="42033"/>
    <cellStyle name="Normal 5 4 3 6 2" xfId="42034"/>
    <cellStyle name="Normal 5 4 3 6 2 2" xfId="42035"/>
    <cellStyle name="Normal 5 4 3 6 2 2 2" xfId="42036"/>
    <cellStyle name="Normal 5 4 3 6 2 2 3" xfId="58367"/>
    <cellStyle name="Normal 5 4 3 6 2 3" xfId="42037"/>
    <cellStyle name="Normal 5 4 3 6 2 4" xfId="42038"/>
    <cellStyle name="Normal 5 4 3 6 3" xfId="42039"/>
    <cellStyle name="Normal 5 4 3 6 3 2" xfId="42040"/>
    <cellStyle name="Normal 5 4 3 6 3 3" xfId="58368"/>
    <cellStyle name="Normal 5 4 3 6 4" xfId="42041"/>
    <cellStyle name="Normal 5 4 3 6 5" xfId="42042"/>
    <cellStyle name="Normal 5 4 3 7" xfId="42043"/>
    <cellStyle name="Normal 5 4 3 7 2" xfId="42044"/>
    <cellStyle name="Normal 5 4 3 7 2 2" xfId="42045"/>
    <cellStyle name="Normal 5 4 3 7 2 3" xfId="58369"/>
    <cellStyle name="Normal 5 4 3 7 3" xfId="42046"/>
    <cellStyle name="Normal 5 4 3 7 4" xfId="42047"/>
    <cellStyle name="Normal 5 4 3 8" xfId="42048"/>
    <cellStyle name="Normal 5 4 3 8 2" xfId="42049"/>
    <cellStyle name="Normal 5 4 3 8 2 2" xfId="42050"/>
    <cellStyle name="Normal 5 4 3 8 2 3" xfId="58370"/>
    <cellStyle name="Normal 5 4 3 8 3" xfId="42051"/>
    <cellStyle name="Normal 5 4 3 8 4" xfId="42052"/>
    <cellStyle name="Normal 5 4 3 9" xfId="42053"/>
    <cellStyle name="Normal 5 4 3 9 2" xfId="42054"/>
    <cellStyle name="Normal 5 4 3 9 3" xfId="58371"/>
    <cellStyle name="Normal 5 4 4" xfId="42055"/>
    <cellStyle name="Normal 5 4 4 10" xfId="42056"/>
    <cellStyle name="Normal 5 4 4 2" xfId="42057"/>
    <cellStyle name="Normal 5 4 4 2 2" xfId="42058"/>
    <cellStyle name="Normal 5 4 4 2 2 2" xfId="42059"/>
    <cellStyle name="Normal 5 4 4 2 2 2 2" xfId="42060"/>
    <cellStyle name="Normal 5 4 4 2 2 2 2 2" xfId="42061"/>
    <cellStyle name="Normal 5 4 4 2 2 2 2 2 2" xfId="42062"/>
    <cellStyle name="Normal 5 4 4 2 2 2 2 2 3" xfId="58372"/>
    <cellStyle name="Normal 5 4 4 2 2 2 2 3" xfId="42063"/>
    <cellStyle name="Normal 5 4 4 2 2 2 2 4" xfId="42064"/>
    <cellStyle name="Normal 5 4 4 2 2 2 3" xfId="42065"/>
    <cellStyle name="Normal 5 4 4 2 2 2 3 2" xfId="42066"/>
    <cellStyle name="Normal 5 4 4 2 2 2 3 2 2" xfId="42067"/>
    <cellStyle name="Normal 5 4 4 2 2 2 3 2 3" xfId="58373"/>
    <cellStyle name="Normal 5 4 4 2 2 2 3 3" xfId="42068"/>
    <cellStyle name="Normal 5 4 4 2 2 2 3 4" xfId="42069"/>
    <cellStyle name="Normal 5 4 4 2 2 2 4" xfId="42070"/>
    <cellStyle name="Normal 5 4 4 2 2 2 4 2" xfId="42071"/>
    <cellStyle name="Normal 5 4 4 2 2 2 4 3" xfId="58374"/>
    <cellStyle name="Normal 5 4 4 2 2 2 5" xfId="42072"/>
    <cellStyle name="Normal 5 4 4 2 2 2 6" xfId="42073"/>
    <cellStyle name="Normal 5 4 4 2 2 3" xfId="42074"/>
    <cellStyle name="Normal 5 4 4 2 2 3 2" xfId="42075"/>
    <cellStyle name="Normal 5 4 4 2 2 3 2 2" xfId="42076"/>
    <cellStyle name="Normal 5 4 4 2 2 3 2 3" xfId="58375"/>
    <cellStyle name="Normal 5 4 4 2 2 3 3" xfId="42077"/>
    <cellStyle name="Normal 5 4 4 2 2 3 4" xfId="42078"/>
    <cellStyle name="Normal 5 4 4 2 2 4" xfId="42079"/>
    <cellStyle name="Normal 5 4 4 2 2 4 2" xfId="42080"/>
    <cellStyle name="Normal 5 4 4 2 2 4 2 2" xfId="42081"/>
    <cellStyle name="Normal 5 4 4 2 2 4 2 3" xfId="58376"/>
    <cellStyle name="Normal 5 4 4 2 2 4 3" xfId="42082"/>
    <cellStyle name="Normal 5 4 4 2 2 4 4" xfId="42083"/>
    <cellStyle name="Normal 5 4 4 2 2 5" xfId="42084"/>
    <cellStyle name="Normal 5 4 4 2 2 5 2" xfId="42085"/>
    <cellStyle name="Normal 5 4 4 2 2 5 3" xfId="58377"/>
    <cellStyle name="Normal 5 4 4 2 2 6" xfId="42086"/>
    <cellStyle name="Normal 5 4 4 2 2 7" xfId="42087"/>
    <cellStyle name="Normal 5 4 4 2 3" xfId="42088"/>
    <cellStyle name="Normal 5 4 4 2 3 2" xfId="42089"/>
    <cellStyle name="Normal 5 4 4 2 3 2 2" xfId="42090"/>
    <cellStyle name="Normal 5 4 4 2 3 2 2 2" xfId="42091"/>
    <cellStyle name="Normal 5 4 4 2 3 2 2 3" xfId="58378"/>
    <cellStyle name="Normal 5 4 4 2 3 2 3" xfId="42092"/>
    <cellStyle name="Normal 5 4 4 2 3 2 4" xfId="42093"/>
    <cellStyle name="Normal 5 4 4 2 3 3" xfId="42094"/>
    <cellStyle name="Normal 5 4 4 2 3 3 2" xfId="42095"/>
    <cellStyle name="Normal 5 4 4 2 3 3 2 2" xfId="42096"/>
    <cellStyle name="Normal 5 4 4 2 3 3 2 3" xfId="58379"/>
    <cellStyle name="Normal 5 4 4 2 3 3 3" xfId="42097"/>
    <cellStyle name="Normal 5 4 4 2 3 3 4" xfId="42098"/>
    <cellStyle name="Normal 5 4 4 2 3 4" xfId="42099"/>
    <cellStyle name="Normal 5 4 4 2 3 4 2" xfId="42100"/>
    <cellStyle name="Normal 5 4 4 2 3 4 3" xfId="58380"/>
    <cellStyle name="Normal 5 4 4 2 3 5" xfId="42101"/>
    <cellStyle name="Normal 5 4 4 2 3 6" xfId="42102"/>
    <cellStyle name="Normal 5 4 4 2 4" xfId="42103"/>
    <cellStyle name="Normal 5 4 4 2 4 2" xfId="42104"/>
    <cellStyle name="Normal 5 4 4 2 4 2 2" xfId="42105"/>
    <cellStyle name="Normal 5 4 4 2 4 2 3" xfId="58381"/>
    <cellStyle name="Normal 5 4 4 2 4 3" xfId="42106"/>
    <cellStyle name="Normal 5 4 4 2 4 4" xfId="42107"/>
    <cellStyle name="Normal 5 4 4 2 5" xfId="42108"/>
    <cellStyle name="Normal 5 4 4 2 5 2" xfId="42109"/>
    <cellStyle name="Normal 5 4 4 2 5 2 2" xfId="42110"/>
    <cellStyle name="Normal 5 4 4 2 5 2 3" xfId="58382"/>
    <cellStyle name="Normal 5 4 4 2 5 3" xfId="42111"/>
    <cellStyle name="Normal 5 4 4 2 5 4" xfId="42112"/>
    <cellStyle name="Normal 5 4 4 2 6" xfId="42113"/>
    <cellStyle name="Normal 5 4 4 2 6 2" xfId="42114"/>
    <cellStyle name="Normal 5 4 4 2 6 3" xfId="58383"/>
    <cellStyle name="Normal 5 4 4 2 7" xfId="42115"/>
    <cellStyle name="Normal 5 4 4 2 8" xfId="42116"/>
    <cellStyle name="Normal 5 4 4 3" xfId="42117"/>
    <cellStyle name="Normal 5 4 4 3 2" xfId="42118"/>
    <cellStyle name="Normal 5 4 4 3 2 2" xfId="42119"/>
    <cellStyle name="Normal 5 4 4 3 2 2 2" xfId="42120"/>
    <cellStyle name="Normal 5 4 4 3 2 2 2 2" xfId="42121"/>
    <cellStyle name="Normal 5 4 4 3 2 2 2 3" xfId="58384"/>
    <cellStyle name="Normal 5 4 4 3 2 2 3" xfId="42122"/>
    <cellStyle name="Normal 5 4 4 3 2 2 4" xfId="42123"/>
    <cellStyle name="Normal 5 4 4 3 2 3" xfId="42124"/>
    <cellStyle name="Normal 5 4 4 3 2 3 2" xfId="42125"/>
    <cellStyle name="Normal 5 4 4 3 2 3 2 2" xfId="42126"/>
    <cellStyle name="Normal 5 4 4 3 2 3 2 3" xfId="58385"/>
    <cellStyle name="Normal 5 4 4 3 2 3 3" xfId="42127"/>
    <cellStyle name="Normal 5 4 4 3 2 3 4" xfId="42128"/>
    <cellStyle name="Normal 5 4 4 3 2 4" xfId="42129"/>
    <cellStyle name="Normal 5 4 4 3 2 4 2" xfId="42130"/>
    <cellStyle name="Normal 5 4 4 3 2 4 3" xfId="58386"/>
    <cellStyle name="Normal 5 4 4 3 2 5" xfId="42131"/>
    <cellStyle name="Normal 5 4 4 3 2 6" xfId="42132"/>
    <cellStyle name="Normal 5 4 4 3 3" xfId="42133"/>
    <cellStyle name="Normal 5 4 4 3 3 2" xfId="42134"/>
    <cellStyle name="Normal 5 4 4 3 3 2 2" xfId="42135"/>
    <cellStyle name="Normal 5 4 4 3 3 2 3" xfId="58387"/>
    <cellStyle name="Normal 5 4 4 3 3 3" xfId="42136"/>
    <cellStyle name="Normal 5 4 4 3 3 4" xfId="42137"/>
    <cellStyle name="Normal 5 4 4 3 4" xfId="42138"/>
    <cellStyle name="Normal 5 4 4 3 4 2" xfId="42139"/>
    <cellStyle name="Normal 5 4 4 3 4 2 2" xfId="42140"/>
    <cellStyle name="Normal 5 4 4 3 4 2 3" xfId="58388"/>
    <cellStyle name="Normal 5 4 4 3 4 3" xfId="42141"/>
    <cellStyle name="Normal 5 4 4 3 4 4" xfId="42142"/>
    <cellStyle name="Normal 5 4 4 3 5" xfId="42143"/>
    <cellStyle name="Normal 5 4 4 3 5 2" xfId="42144"/>
    <cellStyle name="Normal 5 4 4 3 5 3" xfId="58389"/>
    <cellStyle name="Normal 5 4 4 3 6" xfId="42145"/>
    <cellStyle name="Normal 5 4 4 3 7" xfId="42146"/>
    <cellStyle name="Normal 5 4 4 4" xfId="42147"/>
    <cellStyle name="Normal 5 4 4 4 2" xfId="42148"/>
    <cellStyle name="Normal 5 4 4 4 2 2" xfId="42149"/>
    <cellStyle name="Normal 5 4 4 4 2 2 2" xfId="42150"/>
    <cellStyle name="Normal 5 4 4 4 2 2 3" xfId="58390"/>
    <cellStyle name="Normal 5 4 4 4 2 3" xfId="42151"/>
    <cellStyle name="Normal 5 4 4 4 2 4" xfId="42152"/>
    <cellStyle name="Normal 5 4 4 4 3" xfId="42153"/>
    <cellStyle name="Normal 5 4 4 4 3 2" xfId="42154"/>
    <cellStyle name="Normal 5 4 4 4 3 2 2" xfId="42155"/>
    <cellStyle name="Normal 5 4 4 4 3 2 3" xfId="58391"/>
    <cellStyle name="Normal 5 4 4 4 3 3" xfId="42156"/>
    <cellStyle name="Normal 5 4 4 4 3 4" xfId="42157"/>
    <cellStyle name="Normal 5 4 4 4 4" xfId="42158"/>
    <cellStyle name="Normal 5 4 4 4 4 2" xfId="42159"/>
    <cellStyle name="Normal 5 4 4 4 4 3" xfId="58392"/>
    <cellStyle name="Normal 5 4 4 4 5" xfId="42160"/>
    <cellStyle name="Normal 5 4 4 4 6" xfId="42161"/>
    <cellStyle name="Normal 5 4 4 5" xfId="42162"/>
    <cellStyle name="Normal 5 4 4 5 2" xfId="42163"/>
    <cellStyle name="Normal 5 4 4 5 2 2" xfId="42164"/>
    <cellStyle name="Normal 5 4 4 5 2 2 2" xfId="42165"/>
    <cellStyle name="Normal 5 4 4 5 2 2 3" xfId="58393"/>
    <cellStyle name="Normal 5 4 4 5 2 3" xfId="42166"/>
    <cellStyle name="Normal 5 4 4 5 2 4" xfId="42167"/>
    <cellStyle name="Normal 5 4 4 5 3" xfId="42168"/>
    <cellStyle name="Normal 5 4 4 5 3 2" xfId="42169"/>
    <cellStyle name="Normal 5 4 4 5 3 3" xfId="58394"/>
    <cellStyle name="Normal 5 4 4 5 4" xfId="42170"/>
    <cellStyle name="Normal 5 4 4 5 5" xfId="42171"/>
    <cellStyle name="Normal 5 4 4 6" xfId="42172"/>
    <cellStyle name="Normal 5 4 4 6 2" xfId="42173"/>
    <cellStyle name="Normal 5 4 4 6 2 2" xfId="42174"/>
    <cellStyle name="Normal 5 4 4 6 2 3" xfId="58395"/>
    <cellStyle name="Normal 5 4 4 6 3" xfId="42175"/>
    <cellStyle name="Normal 5 4 4 6 4" xfId="42176"/>
    <cellStyle name="Normal 5 4 4 7" xfId="42177"/>
    <cellStyle name="Normal 5 4 4 7 2" xfId="42178"/>
    <cellStyle name="Normal 5 4 4 7 2 2" xfId="42179"/>
    <cellStyle name="Normal 5 4 4 7 2 3" xfId="58396"/>
    <cellStyle name="Normal 5 4 4 7 3" xfId="42180"/>
    <cellStyle name="Normal 5 4 4 7 4" xfId="42181"/>
    <cellStyle name="Normal 5 4 4 8" xfId="42182"/>
    <cellStyle name="Normal 5 4 4 8 2" xfId="42183"/>
    <cellStyle name="Normal 5 4 4 8 3" xfId="58397"/>
    <cellStyle name="Normal 5 4 4 9" xfId="42184"/>
    <cellStyle name="Normal 5 4 5" xfId="42185"/>
    <cellStyle name="Normal 5 4 5 10" xfId="42186"/>
    <cellStyle name="Normal 5 4 5 2" xfId="42187"/>
    <cellStyle name="Normal 5 4 5 2 2" xfId="42188"/>
    <cellStyle name="Normal 5 4 5 2 2 2" xfId="42189"/>
    <cellStyle name="Normal 5 4 5 2 2 2 2" xfId="42190"/>
    <cellStyle name="Normal 5 4 5 2 2 2 2 2" xfId="42191"/>
    <cellStyle name="Normal 5 4 5 2 2 2 2 2 2" xfId="42192"/>
    <cellStyle name="Normal 5 4 5 2 2 2 2 2 3" xfId="58398"/>
    <cellStyle name="Normal 5 4 5 2 2 2 2 3" xfId="42193"/>
    <cellStyle name="Normal 5 4 5 2 2 2 2 4" xfId="42194"/>
    <cellStyle name="Normal 5 4 5 2 2 2 3" xfId="42195"/>
    <cellStyle name="Normal 5 4 5 2 2 2 3 2" xfId="42196"/>
    <cellStyle name="Normal 5 4 5 2 2 2 3 2 2" xfId="42197"/>
    <cellStyle name="Normal 5 4 5 2 2 2 3 2 3" xfId="58399"/>
    <cellStyle name="Normal 5 4 5 2 2 2 3 3" xfId="42198"/>
    <cellStyle name="Normal 5 4 5 2 2 2 3 4" xfId="42199"/>
    <cellStyle name="Normal 5 4 5 2 2 2 4" xfId="42200"/>
    <cellStyle name="Normal 5 4 5 2 2 2 4 2" xfId="42201"/>
    <cellStyle name="Normal 5 4 5 2 2 2 4 3" xfId="58400"/>
    <cellStyle name="Normal 5 4 5 2 2 2 5" xfId="42202"/>
    <cellStyle name="Normal 5 4 5 2 2 2 6" xfId="42203"/>
    <cellStyle name="Normal 5 4 5 2 2 3" xfId="42204"/>
    <cellStyle name="Normal 5 4 5 2 2 3 2" xfId="42205"/>
    <cellStyle name="Normal 5 4 5 2 2 3 2 2" xfId="42206"/>
    <cellStyle name="Normal 5 4 5 2 2 3 2 3" xfId="58401"/>
    <cellStyle name="Normal 5 4 5 2 2 3 3" xfId="42207"/>
    <cellStyle name="Normal 5 4 5 2 2 3 4" xfId="42208"/>
    <cellStyle name="Normal 5 4 5 2 2 4" xfId="42209"/>
    <cellStyle name="Normal 5 4 5 2 2 4 2" xfId="42210"/>
    <cellStyle name="Normal 5 4 5 2 2 4 2 2" xfId="42211"/>
    <cellStyle name="Normal 5 4 5 2 2 4 2 3" xfId="58402"/>
    <cellStyle name="Normal 5 4 5 2 2 4 3" xfId="42212"/>
    <cellStyle name="Normal 5 4 5 2 2 4 4" xfId="42213"/>
    <cellStyle name="Normal 5 4 5 2 2 5" xfId="42214"/>
    <cellStyle name="Normal 5 4 5 2 2 5 2" xfId="42215"/>
    <cellStyle name="Normal 5 4 5 2 2 5 3" xfId="58403"/>
    <cellStyle name="Normal 5 4 5 2 2 6" xfId="42216"/>
    <cellStyle name="Normal 5 4 5 2 2 7" xfId="42217"/>
    <cellStyle name="Normal 5 4 5 2 3" xfId="42218"/>
    <cellStyle name="Normal 5 4 5 2 3 2" xfId="42219"/>
    <cellStyle name="Normal 5 4 5 2 3 2 2" xfId="42220"/>
    <cellStyle name="Normal 5 4 5 2 3 2 2 2" xfId="42221"/>
    <cellStyle name="Normal 5 4 5 2 3 2 2 3" xfId="58404"/>
    <cellStyle name="Normal 5 4 5 2 3 2 3" xfId="42222"/>
    <cellStyle name="Normal 5 4 5 2 3 2 4" xfId="42223"/>
    <cellStyle name="Normal 5 4 5 2 3 3" xfId="42224"/>
    <cellStyle name="Normal 5 4 5 2 3 3 2" xfId="42225"/>
    <cellStyle name="Normal 5 4 5 2 3 3 2 2" xfId="42226"/>
    <cellStyle name="Normal 5 4 5 2 3 3 2 3" xfId="58405"/>
    <cellStyle name="Normal 5 4 5 2 3 3 3" xfId="42227"/>
    <cellStyle name="Normal 5 4 5 2 3 3 4" xfId="42228"/>
    <cellStyle name="Normal 5 4 5 2 3 4" xfId="42229"/>
    <cellStyle name="Normal 5 4 5 2 3 4 2" xfId="42230"/>
    <cellStyle name="Normal 5 4 5 2 3 4 3" xfId="58406"/>
    <cellStyle name="Normal 5 4 5 2 3 5" xfId="42231"/>
    <cellStyle name="Normal 5 4 5 2 3 6" xfId="42232"/>
    <cellStyle name="Normal 5 4 5 2 4" xfId="42233"/>
    <cellStyle name="Normal 5 4 5 2 4 2" xfId="42234"/>
    <cellStyle name="Normal 5 4 5 2 4 2 2" xfId="42235"/>
    <cellStyle name="Normal 5 4 5 2 4 2 3" xfId="58407"/>
    <cellStyle name="Normal 5 4 5 2 4 3" xfId="42236"/>
    <cellStyle name="Normal 5 4 5 2 4 4" xfId="42237"/>
    <cellStyle name="Normal 5 4 5 2 5" xfId="42238"/>
    <cellStyle name="Normal 5 4 5 2 5 2" xfId="42239"/>
    <cellStyle name="Normal 5 4 5 2 5 2 2" xfId="42240"/>
    <cellStyle name="Normal 5 4 5 2 5 2 3" xfId="58408"/>
    <cellStyle name="Normal 5 4 5 2 5 3" xfId="42241"/>
    <cellStyle name="Normal 5 4 5 2 5 4" xfId="42242"/>
    <cellStyle name="Normal 5 4 5 2 6" xfId="42243"/>
    <cellStyle name="Normal 5 4 5 2 6 2" xfId="42244"/>
    <cellStyle name="Normal 5 4 5 2 6 3" xfId="58409"/>
    <cellStyle name="Normal 5 4 5 2 7" xfId="42245"/>
    <cellStyle name="Normal 5 4 5 2 8" xfId="42246"/>
    <cellStyle name="Normal 5 4 5 3" xfId="42247"/>
    <cellStyle name="Normal 5 4 5 3 2" xfId="42248"/>
    <cellStyle name="Normal 5 4 5 3 2 2" xfId="42249"/>
    <cellStyle name="Normal 5 4 5 3 2 2 2" xfId="42250"/>
    <cellStyle name="Normal 5 4 5 3 2 2 2 2" xfId="42251"/>
    <cellStyle name="Normal 5 4 5 3 2 2 2 3" xfId="58410"/>
    <cellStyle name="Normal 5 4 5 3 2 2 3" xfId="42252"/>
    <cellStyle name="Normal 5 4 5 3 2 2 4" xfId="42253"/>
    <cellStyle name="Normal 5 4 5 3 2 3" xfId="42254"/>
    <cellStyle name="Normal 5 4 5 3 2 3 2" xfId="42255"/>
    <cellStyle name="Normal 5 4 5 3 2 3 2 2" xfId="42256"/>
    <cellStyle name="Normal 5 4 5 3 2 3 2 3" xfId="58411"/>
    <cellStyle name="Normal 5 4 5 3 2 3 3" xfId="42257"/>
    <cellStyle name="Normal 5 4 5 3 2 3 4" xfId="42258"/>
    <cellStyle name="Normal 5 4 5 3 2 4" xfId="42259"/>
    <cellStyle name="Normal 5 4 5 3 2 4 2" xfId="42260"/>
    <cellStyle name="Normal 5 4 5 3 2 4 3" xfId="58412"/>
    <cellStyle name="Normal 5 4 5 3 2 5" xfId="42261"/>
    <cellStyle name="Normal 5 4 5 3 2 6" xfId="42262"/>
    <cellStyle name="Normal 5 4 5 3 3" xfId="42263"/>
    <cellStyle name="Normal 5 4 5 3 3 2" xfId="42264"/>
    <cellStyle name="Normal 5 4 5 3 3 2 2" xfId="42265"/>
    <cellStyle name="Normal 5 4 5 3 3 2 3" xfId="58413"/>
    <cellStyle name="Normal 5 4 5 3 3 3" xfId="42266"/>
    <cellStyle name="Normal 5 4 5 3 3 4" xfId="42267"/>
    <cellStyle name="Normal 5 4 5 3 4" xfId="42268"/>
    <cellStyle name="Normal 5 4 5 3 4 2" xfId="42269"/>
    <cellStyle name="Normal 5 4 5 3 4 2 2" xfId="42270"/>
    <cellStyle name="Normal 5 4 5 3 4 2 3" xfId="58414"/>
    <cellStyle name="Normal 5 4 5 3 4 3" xfId="42271"/>
    <cellStyle name="Normal 5 4 5 3 4 4" xfId="42272"/>
    <cellStyle name="Normal 5 4 5 3 5" xfId="42273"/>
    <cellStyle name="Normal 5 4 5 3 5 2" xfId="42274"/>
    <cellStyle name="Normal 5 4 5 3 5 3" xfId="58415"/>
    <cellStyle name="Normal 5 4 5 3 6" xfId="42275"/>
    <cellStyle name="Normal 5 4 5 3 7" xfId="42276"/>
    <cellStyle name="Normal 5 4 5 4" xfId="42277"/>
    <cellStyle name="Normal 5 4 5 4 2" xfId="42278"/>
    <cellStyle name="Normal 5 4 5 4 2 2" xfId="42279"/>
    <cellStyle name="Normal 5 4 5 4 2 2 2" xfId="42280"/>
    <cellStyle name="Normal 5 4 5 4 2 2 3" xfId="58416"/>
    <cellStyle name="Normal 5 4 5 4 2 3" xfId="42281"/>
    <cellStyle name="Normal 5 4 5 4 2 4" xfId="42282"/>
    <cellStyle name="Normal 5 4 5 4 3" xfId="42283"/>
    <cellStyle name="Normal 5 4 5 4 3 2" xfId="42284"/>
    <cellStyle name="Normal 5 4 5 4 3 2 2" xfId="42285"/>
    <cellStyle name="Normal 5 4 5 4 3 2 3" xfId="58417"/>
    <cellStyle name="Normal 5 4 5 4 3 3" xfId="42286"/>
    <cellStyle name="Normal 5 4 5 4 3 4" xfId="42287"/>
    <cellStyle name="Normal 5 4 5 4 4" xfId="42288"/>
    <cellStyle name="Normal 5 4 5 4 4 2" xfId="42289"/>
    <cellStyle name="Normal 5 4 5 4 4 3" xfId="58418"/>
    <cellStyle name="Normal 5 4 5 4 5" xfId="42290"/>
    <cellStyle name="Normal 5 4 5 4 6" xfId="42291"/>
    <cellStyle name="Normal 5 4 5 5" xfId="42292"/>
    <cellStyle name="Normal 5 4 5 5 2" xfId="42293"/>
    <cellStyle name="Normal 5 4 5 5 2 2" xfId="42294"/>
    <cellStyle name="Normal 5 4 5 5 2 2 2" xfId="42295"/>
    <cellStyle name="Normal 5 4 5 5 2 2 3" xfId="58419"/>
    <cellStyle name="Normal 5 4 5 5 2 3" xfId="42296"/>
    <cellStyle name="Normal 5 4 5 5 2 4" xfId="42297"/>
    <cellStyle name="Normal 5 4 5 5 3" xfId="42298"/>
    <cellStyle name="Normal 5 4 5 5 3 2" xfId="42299"/>
    <cellStyle name="Normal 5 4 5 5 3 3" xfId="58420"/>
    <cellStyle name="Normal 5 4 5 5 4" xfId="42300"/>
    <cellStyle name="Normal 5 4 5 5 5" xfId="42301"/>
    <cellStyle name="Normal 5 4 5 6" xfId="42302"/>
    <cellStyle name="Normal 5 4 5 6 2" xfId="42303"/>
    <cellStyle name="Normal 5 4 5 6 2 2" xfId="42304"/>
    <cellStyle name="Normal 5 4 5 6 2 3" xfId="58421"/>
    <cellStyle name="Normal 5 4 5 6 3" xfId="42305"/>
    <cellStyle name="Normal 5 4 5 6 4" xfId="42306"/>
    <cellStyle name="Normal 5 4 5 7" xfId="42307"/>
    <cellStyle name="Normal 5 4 5 7 2" xfId="42308"/>
    <cellStyle name="Normal 5 4 5 7 2 2" xfId="42309"/>
    <cellStyle name="Normal 5 4 5 7 2 3" xfId="58422"/>
    <cellStyle name="Normal 5 4 5 7 3" xfId="42310"/>
    <cellStyle name="Normal 5 4 5 7 4" xfId="42311"/>
    <cellStyle name="Normal 5 4 5 8" xfId="42312"/>
    <cellStyle name="Normal 5 4 5 8 2" xfId="42313"/>
    <cellStyle name="Normal 5 4 5 8 3" xfId="58423"/>
    <cellStyle name="Normal 5 4 5 9" xfId="42314"/>
    <cellStyle name="Normal 5 4 6" xfId="42315"/>
    <cellStyle name="Normal 5 4 6 10" xfId="42316"/>
    <cellStyle name="Normal 5 4 6 2" xfId="42317"/>
    <cellStyle name="Normal 5 4 6 2 2" xfId="42318"/>
    <cellStyle name="Normal 5 4 6 2 2 2" xfId="42319"/>
    <cellStyle name="Normal 5 4 6 2 2 2 2" xfId="42320"/>
    <cellStyle name="Normal 5 4 6 2 2 2 2 2" xfId="42321"/>
    <cellStyle name="Normal 5 4 6 2 2 2 2 2 2" xfId="42322"/>
    <cellStyle name="Normal 5 4 6 2 2 2 2 2 3" xfId="58424"/>
    <cellStyle name="Normal 5 4 6 2 2 2 2 3" xfId="42323"/>
    <cellStyle name="Normal 5 4 6 2 2 2 2 4" xfId="42324"/>
    <cellStyle name="Normal 5 4 6 2 2 2 3" xfId="42325"/>
    <cellStyle name="Normal 5 4 6 2 2 2 3 2" xfId="42326"/>
    <cellStyle name="Normal 5 4 6 2 2 2 3 2 2" xfId="42327"/>
    <cellStyle name="Normal 5 4 6 2 2 2 3 2 3" xfId="58425"/>
    <cellStyle name="Normal 5 4 6 2 2 2 3 3" xfId="42328"/>
    <cellStyle name="Normal 5 4 6 2 2 2 3 4" xfId="42329"/>
    <cellStyle name="Normal 5 4 6 2 2 2 4" xfId="42330"/>
    <cellStyle name="Normal 5 4 6 2 2 2 4 2" xfId="42331"/>
    <cellStyle name="Normal 5 4 6 2 2 2 4 3" xfId="58426"/>
    <cellStyle name="Normal 5 4 6 2 2 2 5" xfId="42332"/>
    <cellStyle name="Normal 5 4 6 2 2 2 6" xfId="42333"/>
    <cellStyle name="Normal 5 4 6 2 2 3" xfId="42334"/>
    <cellStyle name="Normal 5 4 6 2 2 3 2" xfId="42335"/>
    <cellStyle name="Normal 5 4 6 2 2 3 2 2" xfId="42336"/>
    <cellStyle name="Normal 5 4 6 2 2 3 2 3" xfId="58427"/>
    <cellStyle name="Normal 5 4 6 2 2 3 3" xfId="42337"/>
    <cellStyle name="Normal 5 4 6 2 2 3 4" xfId="42338"/>
    <cellStyle name="Normal 5 4 6 2 2 4" xfId="42339"/>
    <cellStyle name="Normal 5 4 6 2 2 4 2" xfId="42340"/>
    <cellStyle name="Normal 5 4 6 2 2 4 2 2" xfId="42341"/>
    <cellStyle name="Normal 5 4 6 2 2 4 2 3" xfId="58428"/>
    <cellStyle name="Normal 5 4 6 2 2 4 3" xfId="42342"/>
    <cellStyle name="Normal 5 4 6 2 2 4 4" xfId="42343"/>
    <cellStyle name="Normal 5 4 6 2 2 5" xfId="42344"/>
    <cellStyle name="Normal 5 4 6 2 2 5 2" xfId="42345"/>
    <cellStyle name="Normal 5 4 6 2 2 5 3" xfId="58429"/>
    <cellStyle name="Normal 5 4 6 2 2 6" xfId="42346"/>
    <cellStyle name="Normal 5 4 6 2 2 7" xfId="42347"/>
    <cellStyle name="Normal 5 4 6 2 3" xfId="42348"/>
    <cellStyle name="Normal 5 4 6 2 3 2" xfId="42349"/>
    <cellStyle name="Normal 5 4 6 2 3 2 2" xfId="42350"/>
    <cellStyle name="Normal 5 4 6 2 3 2 2 2" xfId="42351"/>
    <cellStyle name="Normal 5 4 6 2 3 2 2 3" xfId="58430"/>
    <cellStyle name="Normal 5 4 6 2 3 2 3" xfId="42352"/>
    <cellStyle name="Normal 5 4 6 2 3 2 4" xfId="42353"/>
    <cellStyle name="Normal 5 4 6 2 3 3" xfId="42354"/>
    <cellStyle name="Normal 5 4 6 2 3 3 2" xfId="42355"/>
    <cellStyle name="Normal 5 4 6 2 3 3 2 2" xfId="42356"/>
    <cellStyle name="Normal 5 4 6 2 3 3 2 3" xfId="58431"/>
    <cellStyle name="Normal 5 4 6 2 3 3 3" xfId="42357"/>
    <cellStyle name="Normal 5 4 6 2 3 3 4" xfId="42358"/>
    <cellStyle name="Normal 5 4 6 2 3 4" xfId="42359"/>
    <cellStyle name="Normal 5 4 6 2 3 4 2" xfId="42360"/>
    <cellStyle name="Normal 5 4 6 2 3 4 3" xfId="58432"/>
    <cellStyle name="Normal 5 4 6 2 3 5" xfId="42361"/>
    <cellStyle name="Normal 5 4 6 2 3 6" xfId="42362"/>
    <cellStyle name="Normal 5 4 6 2 4" xfId="42363"/>
    <cellStyle name="Normal 5 4 6 2 4 2" xfId="42364"/>
    <cellStyle name="Normal 5 4 6 2 4 2 2" xfId="42365"/>
    <cellStyle name="Normal 5 4 6 2 4 2 3" xfId="58433"/>
    <cellStyle name="Normal 5 4 6 2 4 3" xfId="42366"/>
    <cellStyle name="Normal 5 4 6 2 4 4" xfId="42367"/>
    <cellStyle name="Normal 5 4 6 2 5" xfId="42368"/>
    <cellStyle name="Normal 5 4 6 2 5 2" xfId="42369"/>
    <cellStyle name="Normal 5 4 6 2 5 2 2" xfId="42370"/>
    <cellStyle name="Normal 5 4 6 2 5 2 3" xfId="58434"/>
    <cellStyle name="Normal 5 4 6 2 5 3" xfId="42371"/>
    <cellStyle name="Normal 5 4 6 2 5 4" xfId="42372"/>
    <cellStyle name="Normal 5 4 6 2 6" xfId="42373"/>
    <cellStyle name="Normal 5 4 6 2 6 2" xfId="42374"/>
    <cellStyle name="Normal 5 4 6 2 6 3" xfId="58435"/>
    <cellStyle name="Normal 5 4 6 2 7" xfId="42375"/>
    <cellStyle name="Normal 5 4 6 2 8" xfId="42376"/>
    <cellStyle name="Normal 5 4 6 3" xfId="42377"/>
    <cellStyle name="Normal 5 4 6 3 2" xfId="42378"/>
    <cellStyle name="Normal 5 4 6 3 2 2" xfId="42379"/>
    <cellStyle name="Normal 5 4 6 3 2 2 2" xfId="42380"/>
    <cellStyle name="Normal 5 4 6 3 2 2 2 2" xfId="42381"/>
    <cellStyle name="Normal 5 4 6 3 2 2 2 3" xfId="58436"/>
    <cellStyle name="Normal 5 4 6 3 2 2 3" xfId="42382"/>
    <cellStyle name="Normal 5 4 6 3 2 2 4" xfId="42383"/>
    <cellStyle name="Normal 5 4 6 3 2 3" xfId="42384"/>
    <cellStyle name="Normal 5 4 6 3 2 3 2" xfId="42385"/>
    <cellStyle name="Normal 5 4 6 3 2 3 2 2" xfId="42386"/>
    <cellStyle name="Normal 5 4 6 3 2 3 2 3" xfId="58437"/>
    <cellStyle name="Normal 5 4 6 3 2 3 3" xfId="42387"/>
    <cellStyle name="Normal 5 4 6 3 2 3 4" xfId="42388"/>
    <cellStyle name="Normal 5 4 6 3 2 4" xfId="42389"/>
    <cellStyle name="Normal 5 4 6 3 2 4 2" xfId="42390"/>
    <cellStyle name="Normal 5 4 6 3 2 4 3" xfId="58438"/>
    <cellStyle name="Normal 5 4 6 3 2 5" xfId="42391"/>
    <cellStyle name="Normal 5 4 6 3 2 6" xfId="42392"/>
    <cellStyle name="Normal 5 4 6 3 3" xfId="42393"/>
    <cellStyle name="Normal 5 4 6 3 3 2" xfId="42394"/>
    <cellStyle name="Normal 5 4 6 3 3 2 2" xfId="42395"/>
    <cellStyle name="Normal 5 4 6 3 3 2 3" xfId="58439"/>
    <cellStyle name="Normal 5 4 6 3 3 3" xfId="42396"/>
    <cellStyle name="Normal 5 4 6 3 3 4" xfId="42397"/>
    <cellStyle name="Normal 5 4 6 3 4" xfId="42398"/>
    <cellStyle name="Normal 5 4 6 3 4 2" xfId="42399"/>
    <cellStyle name="Normal 5 4 6 3 4 2 2" xfId="42400"/>
    <cellStyle name="Normal 5 4 6 3 4 2 3" xfId="58440"/>
    <cellStyle name="Normal 5 4 6 3 4 3" xfId="42401"/>
    <cellStyle name="Normal 5 4 6 3 4 4" xfId="42402"/>
    <cellStyle name="Normal 5 4 6 3 5" xfId="42403"/>
    <cellStyle name="Normal 5 4 6 3 5 2" xfId="42404"/>
    <cellStyle name="Normal 5 4 6 3 5 3" xfId="58441"/>
    <cellStyle name="Normal 5 4 6 3 6" xfId="42405"/>
    <cellStyle name="Normal 5 4 6 3 7" xfId="42406"/>
    <cellStyle name="Normal 5 4 6 4" xfId="42407"/>
    <cellStyle name="Normal 5 4 6 4 2" xfId="42408"/>
    <cellStyle name="Normal 5 4 6 4 2 2" xfId="42409"/>
    <cellStyle name="Normal 5 4 6 4 2 2 2" xfId="42410"/>
    <cellStyle name="Normal 5 4 6 4 2 2 3" xfId="58442"/>
    <cellStyle name="Normal 5 4 6 4 2 3" xfId="42411"/>
    <cellStyle name="Normal 5 4 6 4 2 4" xfId="42412"/>
    <cellStyle name="Normal 5 4 6 4 3" xfId="42413"/>
    <cellStyle name="Normal 5 4 6 4 3 2" xfId="42414"/>
    <cellStyle name="Normal 5 4 6 4 3 2 2" xfId="42415"/>
    <cellStyle name="Normal 5 4 6 4 3 2 3" xfId="58443"/>
    <cellStyle name="Normal 5 4 6 4 3 3" xfId="42416"/>
    <cellStyle name="Normal 5 4 6 4 3 4" xfId="42417"/>
    <cellStyle name="Normal 5 4 6 4 4" xfId="42418"/>
    <cellStyle name="Normal 5 4 6 4 4 2" xfId="42419"/>
    <cellStyle name="Normal 5 4 6 4 4 3" xfId="58444"/>
    <cellStyle name="Normal 5 4 6 4 5" xfId="42420"/>
    <cellStyle name="Normal 5 4 6 4 6" xfId="42421"/>
    <cellStyle name="Normal 5 4 6 5" xfId="42422"/>
    <cellStyle name="Normal 5 4 6 5 2" xfId="42423"/>
    <cellStyle name="Normal 5 4 6 5 2 2" xfId="42424"/>
    <cellStyle name="Normal 5 4 6 5 2 2 2" xfId="42425"/>
    <cellStyle name="Normal 5 4 6 5 2 2 3" xfId="58445"/>
    <cellStyle name="Normal 5 4 6 5 2 3" xfId="42426"/>
    <cellStyle name="Normal 5 4 6 5 2 4" xfId="42427"/>
    <cellStyle name="Normal 5 4 6 5 3" xfId="42428"/>
    <cellStyle name="Normal 5 4 6 5 3 2" xfId="42429"/>
    <cellStyle name="Normal 5 4 6 5 3 3" xfId="58446"/>
    <cellStyle name="Normal 5 4 6 5 4" xfId="42430"/>
    <cellStyle name="Normal 5 4 6 5 5" xfId="42431"/>
    <cellStyle name="Normal 5 4 6 6" xfId="42432"/>
    <cellStyle name="Normal 5 4 6 6 2" xfId="42433"/>
    <cellStyle name="Normal 5 4 6 6 2 2" xfId="42434"/>
    <cellStyle name="Normal 5 4 6 6 2 3" xfId="58447"/>
    <cellStyle name="Normal 5 4 6 6 3" xfId="42435"/>
    <cellStyle name="Normal 5 4 6 6 4" xfId="42436"/>
    <cellStyle name="Normal 5 4 6 7" xfId="42437"/>
    <cellStyle name="Normal 5 4 6 7 2" xfId="42438"/>
    <cellStyle name="Normal 5 4 6 7 2 2" xfId="42439"/>
    <cellStyle name="Normal 5 4 6 7 2 3" xfId="58448"/>
    <cellStyle name="Normal 5 4 6 7 3" xfId="42440"/>
    <cellStyle name="Normal 5 4 6 7 4" xfId="42441"/>
    <cellStyle name="Normal 5 4 6 8" xfId="42442"/>
    <cellStyle name="Normal 5 4 6 8 2" xfId="42443"/>
    <cellStyle name="Normal 5 4 6 8 3" xfId="58449"/>
    <cellStyle name="Normal 5 4 6 9" xfId="42444"/>
    <cellStyle name="Normal 5 4 7" xfId="42445"/>
    <cellStyle name="Normal 5 4 7 2" xfId="42446"/>
    <cellStyle name="Normal 5 4 7 2 2" xfId="42447"/>
    <cellStyle name="Normal 5 4 7 2 2 2" xfId="42448"/>
    <cellStyle name="Normal 5 4 7 2 2 2 2" xfId="42449"/>
    <cellStyle name="Normal 5 4 7 2 2 2 2 2" xfId="42450"/>
    <cellStyle name="Normal 5 4 7 2 2 2 2 3" xfId="58450"/>
    <cellStyle name="Normal 5 4 7 2 2 2 3" xfId="42451"/>
    <cellStyle name="Normal 5 4 7 2 2 2 4" xfId="42452"/>
    <cellStyle name="Normal 5 4 7 2 2 3" xfId="42453"/>
    <cellStyle name="Normal 5 4 7 2 2 3 2" xfId="42454"/>
    <cellStyle name="Normal 5 4 7 2 2 3 2 2" xfId="42455"/>
    <cellStyle name="Normal 5 4 7 2 2 3 2 3" xfId="58451"/>
    <cellStyle name="Normal 5 4 7 2 2 3 3" xfId="42456"/>
    <cellStyle name="Normal 5 4 7 2 2 3 4" xfId="42457"/>
    <cellStyle name="Normal 5 4 7 2 2 4" xfId="42458"/>
    <cellStyle name="Normal 5 4 7 2 2 4 2" xfId="42459"/>
    <cellStyle name="Normal 5 4 7 2 2 4 3" xfId="58452"/>
    <cellStyle name="Normal 5 4 7 2 2 5" xfId="42460"/>
    <cellStyle name="Normal 5 4 7 2 2 6" xfId="42461"/>
    <cellStyle name="Normal 5 4 7 2 3" xfId="42462"/>
    <cellStyle name="Normal 5 4 7 2 3 2" xfId="42463"/>
    <cellStyle name="Normal 5 4 7 2 3 2 2" xfId="42464"/>
    <cellStyle name="Normal 5 4 7 2 3 2 3" xfId="58453"/>
    <cellStyle name="Normal 5 4 7 2 3 3" xfId="42465"/>
    <cellStyle name="Normal 5 4 7 2 3 4" xfId="42466"/>
    <cellStyle name="Normal 5 4 7 2 4" xfId="42467"/>
    <cellStyle name="Normal 5 4 7 2 4 2" xfId="42468"/>
    <cellStyle name="Normal 5 4 7 2 4 2 2" xfId="42469"/>
    <cellStyle name="Normal 5 4 7 2 4 2 3" xfId="58454"/>
    <cellStyle name="Normal 5 4 7 2 4 3" xfId="42470"/>
    <cellStyle name="Normal 5 4 7 2 4 4" xfId="42471"/>
    <cellStyle name="Normal 5 4 7 2 5" xfId="42472"/>
    <cellStyle name="Normal 5 4 7 2 5 2" xfId="42473"/>
    <cellStyle name="Normal 5 4 7 2 5 3" xfId="58455"/>
    <cellStyle name="Normal 5 4 7 2 6" xfId="42474"/>
    <cellStyle name="Normal 5 4 7 2 7" xfId="42475"/>
    <cellStyle name="Normal 5 4 7 3" xfId="42476"/>
    <cellStyle name="Normal 5 4 7 3 2" xfId="42477"/>
    <cellStyle name="Normal 5 4 7 3 2 2" xfId="42478"/>
    <cellStyle name="Normal 5 4 7 3 2 2 2" xfId="42479"/>
    <cellStyle name="Normal 5 4 7 3 2 2 3" xfId="58456"/>
    <cellStyle name="Normal 5 4 7 3 2 3" xfId="42480"/>
    <cellStyle name="Normal 5 4 7 3 2 4" xfId="42481"/>
    <cellStyle name="Normal 5 4 7 3 3" xfId="42482"/>
    <cellStyle name="Normal 5 4 7 3 3 2" xfId="42483"/>
    <cellStyle name="Normal 5 4 7 3 3 2 2" xfId="42484"/>
    <cellStyle name="Normal 5 4 7 3 3 2 3" xfId="58457"/>
    <cellStyle name="Normal 5 4 7 3 3 3" xfId="42485"/>
    <cellStyle name="Normal 5 4 7 3 3 4" xfId="42486"/>
    <cellStyle name="Normal 5 4 7 3 4" xfId="42487"/>
    <cellStyle name="Normal 5 4 7 3 4 2" xfId="42488"/>
    <cellStyle name="Normal 5 4 7 3 4 3" xfId="58458"/>
    <cellStyle name="Normal 5 4 7 3 5" xfId="42489"/>
    <cellStyle name="Normal 5 4 7 3 6" xfId="42490"/>
    <cellStyle name="Normal 5 4 7 4" xfId="42491"/>
    <cellStyle name="Normal 5 4 7 4 2" xfId="42492"/>
    <cellStyle name="Normal 5 4 7 4 2 2" xfId="42493"/>
    <cellStyle name="Normal 5 4 7 4 2 3" xfId="58459"/>
    <cellStyle name="Normal 5 4 7 4 3" xfId="42494"/>
    <cellStyle name="Normal 5 4 7 4 4" xfId="42495"/>
    <cellStyle name="Normal 5 4 7 5" xfId="42496"/>
    <cellStyle name="Normal 5 4 7 5 2" xfId="42497"/>
    <cellStyle name="Normal 5 4 7 5 2 2" xfId="42498"/>
    <cellStyle name="Normal 5 4 7 5 2 3" xfId="58460"/>
    <cellStyle name="Normal 5 4 7 5 3" xfId="42499"/>
    <cellStyle name="Normal 5 4 7 5 4" xfId="42500"/>
    <cellStyle name="Normal 5 4 7 6" xfId="42501"/>
    <cellStyle name="Normal 5 4 7 6 2" xfId="42502"/>
    <cellStyle name="Normal 5 4 7 6 3" xfId="58461"/>
    <cellStyle name="Normal 5 4 7 7" xfId="42503"/>
    <cellStyle name="Normal 5 4 7 8" xfId="42504"/>
    <cellStyle name="Normal 5 4 8" xfId="42505"/>
    <cellStyle name="Normal 5 4 8 2" xfId="42506"/>
    <cellStyle name="Normal 5 4 8 2 2" xfId="42507"/>
    <cellStyle name="Normal 5 4 8 2 2 2" xfId="42508"/>
    <cellStyle name="Normal 5 4 8 2 2 2 2" xfId="42509"/>
    <cellStyle name="Normal 5 4 8 2 2 2 3" xfId="58462"/>
    <cellStyle name="Normal 5 4 8 2 2 3" xfId="42510"/>
    <cellStyle name="Normal 5 4 8 2 2 4" xfId="42511"/>
    <cellStyle name="Normal 5 4 8 2 3" xfId="42512"/>
    <cellStyle name="Normal 5 4 8 2 3 2" xfId="42513"/>
    <cellStyle name="Normal 5 4 8 2 3 2 2" xfId="42514"/>
    <cellStyle name="Normal 5 4 8 2 3 2 3" xfId="58463"/>
    <cellStyle name="Normal 5 4 8 2 3 3" xfId="42515"/>
    <cellStyle name="Normal 5 4 8 2 3 4" xfId="42516"/>
    <cellStyle name="Normal 5 4 8 2 4" xfId="42517"/>
    <cellStyle name="Normal 5 4 8 2 4 2" xfId="42518"/>
    <cellStyle name="Normal 5 4 8 2 4 3" xfId="58464"/>
    <cellStyle name="Normal 5 4 8 2 5" xfId="42519"/>
    <cellStyle name="Normal 5 4 8 2 6" xfId="42520"/>
    <cellStyle name="Normal 5 4 8 3" xfId="42521"/>
    <cellStyle name="Normal 5 4 8 3 2" xfId="42522"/>
    <cellStyle name="Normal 5 4 8 3 2 2" xfId="42523"/>
    <cellStyle name="Normal 5 4 8 3 2 3" xfId="58465"/>
    <cellStyle name="Normal 5 4 8 3 3" xfId="42524"/>
    <cellStyle name="Normal 5 4 8 3 4" xfId="42525"/>
    <cellStyle name="Normal 5 4 8 4" xfId="42526"/>
    <cellStyle name="Normal 5 4 8 4 2" xfId="42527"/>
    <cellStyle name="Normal 5 4 8 4 2 2" xfId="42528"/>
    <cellStyle name="Normal 5 4 8 4 2 3" xfId="58466"/>
    <cellStyle name="Normal 5 4 8 4 3" xfId="42529"/>
    <cellStyle name="Normal 5 4 8 4 4" xfId="42530"/>
    <cellStyle name="Normal 5 4 8 5" xfId="42531"/>
    <cellStyle name="Normal 5 4 8 5 2" xfId="42532"/>
    <cellStyle name="Normal 5 4 8 5 3" xfId="58467"/>
    <cellStyle name="Normal 5 4 8 6" xfId="42533"/>
    <cellStyle name="Normal 5 4 8 7" xfId="42534"/>
    <cellStyle name="Normal 5 4 9" xfId="42535"/>
    <cellStyle name="Normal 5 4 9 2" xfId="42536"/>
    <cellStyle name="Normal 5 4 9 2 2" xfId="42537"/>
    <cellStyle name="Normal 5 4 9 2 2 2" xfId="42538"/>
    <cellStyle name="Normal 5 4 9 2 2 3" xfId="58468"/>
    <cellStyle name="Normal 5 4 9 2 3" xfId="42539"/>
    <cellStyle name="Normal 5 4 9 2 4" xfId="42540"/>
    <cellStyle name="Normal 5 4 9 3" xfId="42541"/>
    <cellStyle name="Normal 5 4 9 3 2" xfId="42542"/>
    <cellStyle name="Normal 5 4 9 3 2 2" xfId="42543"/>
    <cellStyle name="Normal 5 4 9 3 2 3" xfId="58469"/>
    <cellStyle name="Normal 5 4 9 3 3" xfId="42544"/>
    <cellStyle name="Normal 5 4 9 3 4" xfId="42545"/>
    <cellStyle name="Normal 5 4 9 4" xfId="42546"/>
    <cellStyle name="Normal 5 4 9 4 2" xfId="42547"/>
    <cellStyle name="Normal 5 4 9 4 3" xfId="58470"/>
    <cellStyle name="Normal 5 4 9 5" xfId="42548"/>
    <cellStyle name="Normal 5 4 9 6" xfId="42549"/>
    <cellStyle name="Normal 5 5" xfId="42550"/>
    <cellStyle name="Normal 5 5 10" xfId="42551"/>
    <cellStyle name="Normal 5 5 10 2" xfId="42552"/>
    <cellStyle name="Normal 5 5 10 2 2" xfId="42553"/>
    <cellStyle name="Normal 5 5 10 2 3" xfId="58471"/>
    <cellStyle name="Normal 5 5 10 3" xfId="42554"/>
    <cellStyle name="Normal 5 5 10 4" xfId="42555"/>
    <cellStyle name="Normal 5 5 11" xfId="42556"/>
    <cellStyle name="Normal 5 5 11 2" xfId="42557"/>
    <cellStyle name="Normal 5 5 11 2 2" xfId="42558"/>
    <cellStyle name="Normal 5 5 11 2 3" xfId="58472"/>
    <cellStyle name="Normal 5 5 11 3" xfId="42559"/>
    <cellStyle name="Normal 5 5 11 4" xfId="42560"/>
    <cellStyle name="Normal 5 5 12" xfId="42561"/>
    <cellStyle name="Normal 5 5 12 2" xfId="42562"/>
    <cellStyle name="Normal 5 5 12 3" xfId="58473"/>
    <cellStyle name="Normal 5 5 13" xfId="42563"/>
    <cellStyle name="Normal 5 5 14" xfId="42564"/>
    <cellStyle name="Normal 5 5 2" xfId="42565"/>
    <cellStyle name="Normal 5 5 2 10" xfId="42566"/>
    <cellStyle name="Normal 5 5 2 11" xfId="42567"/>
    <cellStyle name="Normal 5 5 2 2" xfId="42568"/>
    <cellStyle name="Normal 5 5 2 2 10" xfId="42569"/>
    <cellStyle name="Normal 5 5 2 2 2" xfId="42570"/>
    <cellStyle name="Normal 5 5 2 2 2 2" xfId="42571"/>
    <cellStyle name="Normal 5 5 2 2 2 2 2" xfId="42572"/>
    <cellStyle name="Normal 5 5 2 2 2 2 2 2" xfId="42573"/>
    <cellStyle name="Normal 5 5 2 2 2 2 2 2 2" xfId="42574"/>
    <cellStyle name="Normal 5 5 2 2 2 2 2 2 2 2" xfId="42575"/>
    <cellStyle name="Normal 5 5 2 2 2 2 2 2 2 3" xfId="58474"/>
    <cellStyle name="Normal 5 5 2 2 2 2 2 2 3" xfId="42576"/>
    <cellStyle name="Normal 5 5 2 2 2 2 2 2 4" xfId="42577"/>
    <cellStyle name="Normal 5 5 2 2 2 2 2 3" xfId="42578"/>
    <cellStyle name="Normal 5 5 2 2 2 2 2 3 2" xfId="42579"/>
    <cellStyle name="Normal 5 5 2 2 2 2 2 3 2 2" xfId="42580"/>
    <cellStyle name="Normal 5 5 2 2 2 2 2 3 2 3" xfId="58475"/>
    <cellStyle name="Normal 5 5 2 2 2 2 2 3 3" xfId="42581"/>
    <cellStyle name="Normal 5 5 2 2 2 2 2 3 4" xfId="42582"/>
    <cellStyle name="Normal 5 5 2 2 2 2 2 4" xfId="42583"/>
    <cellStyle name="Normal 5 5 2 2 2 2 2 4 2" xfId="42584"/>
    <cellStyle name="Normal 5 5 2 2 2 2 2 4 3" xfId="58476"/>
    <cellStyle name="Normal 5 5 2 2 2 2 2 5" xfId="42585"/>
    <cellStyle name="Normal 5 5 2 2 2 2 2 6" xfId="42586"/>
    <cellStyle name="Normal 5 5 2 2 2 2 3" xfId="42587"/>
    <cellStyle name="Normal 5 5 2 2 2 2 3 2" xfId="42588"/>
    <cellStyle name="Normal 5 5 2 2 2 2 3 2 2" xfId="42589"/>
    <cellStyle name="Normal 5 5 2 2 2 2 3 2 3" xfId="58477"/>
    <cellStyle name="Normal 5 5 2 2 2 2 3 3" xfId="42590"/>
    <cellStyle name="Normal 5 5 2 2 2 2 3 4" xfId="42591"/>
    <cellStyle name="Normal 5 5 2 2 2 2 4" xfId="42592"/>
    <cellStyle name="Normal 5 5 2 2 2 2 4 2" xfId="42593"/>
    <cellStyle name="Normal 5 5 2 2 2 2 4 2 2" xfId="42594"/>
    <cellStyle name="Normal 5 5 2 2 2 2 4 2 3" xfId="58478"/>
    <cellStyle name="Normal 5 5 2 2 2 2 4 3" xfId="42595"/>
    <cellStyle name="Normal 5 5 2 2 2 2 4 4" xfId="42596"/>
    <cellStyle name="Normal 5 5 2 2 2 2 5" xfId="42597"/>
    <cellStyle name="Normal 5 5 2 2 2 2 5 2" xfId="42598"/>
    <cellStyle name="Normal 5 5 2 2 2 2 5 3" xfId="58479"/>
    <cellStyle name="Normal 5 5 2 2 2 2 6" xfId="42599"/>
    <cellStyle name="Normal 5 5 2 2 2 2 7" xfId="42600"/>
    <cellStyle name="Normal 5 5 2 2 2 3" xfId="42601"/>
    <cellStyle name="Normal 5 5 2 2 2 3 2" xfId="42602"/>
    <cellStyle name="Normal 5 5 2 2 2 3 2 2" xfId="42603"/>
    <cellStyle name="Normal 5 5 2 2 2 3 2 2 2" xfId="42604"/>
    <cellStyle name="Normal 5 5 2 2 2 3 2 2 3" xfId="58480"/>
    <cellStyle name="Normal 5 5 2 2 2 3 2 3" xfId="42605"/>
    <cellStyle name="Normal 5 5 2 2 2 3 2 4" xfId="42606"/>
    <cellStyle name="Normal 5 5 2 2 2 3 3" xfId="42607"/>
    <cellStyle name="Normal 5 5 2 2 2 3 3 2" xfId="42608"/>
    <cellStyle name="Normal 5 5 2 2 2 3 3 2 2" xfId="42609"/>
    <cellStyle name="Normal 5 5 2 2 2 3 3 2 3" xfId="58481"/>
    <cellStyle name="Normal 5 5 2 2 2 3 3 3" xfId="42610"/>
    <cellStyle name="Normal 5 5 2 2 2 3 3 4" xfId="42611"/>
    <cellStyle name="Normal 5 5 2 2 2 3 4" xfId="42612"/>
    <cellStyle name="Normal 5 5 2 2 2 3 4 2" xfId="42613"/>
    <cellStyle name="Normal 5 5 2 2 2 3 4 3" xfId="58482"/>
    <cellStyle name="Normal 5 5 2 2 2 3 5" xfId="42614"/>
    <cellStyle name="Normal 5 5 2 2 2 3 6" xfId="42615"/>
    <cellStyle name="Normal 5 5 2 2 2 4" xfId="42616"/>
    <cellStyle name="Normal 5 5 2 2 2 4 2" xfId="42617"/>
    <cellStyle name="Normal 5 5 2 2 2 4 2 2" xfId="42618"/>
    <cellStyle name="Normal 5 5 2 2 2 4 2 3" xfId="58483"/>
    <cellStyle name="Normal 5 5 2 2 2 4 3" xfId="42619"/>
    <cellStyle name="Normal 5 5 2 2 2 4 4" xfId="42620"/>
    <cellStyle name="Normal 5 5 2 2 2 5" xfId="42621"/>
    <cellStyle name="Normal 5 5 2 2 2 5 2" xfId="42622"/>
    <cellStyle name="Normal 5 5 2 2 2 5 2 2" xfId="42623"/>
    <cellStyle name="Normal 5 5 2 2 2 5 2 3" xfId="58484"/>
    <cellStyle name="Normal 5 5 2 2 2 5 3" xfId="42624"/>
    <cellStyle name="Normal 5 5 2 2 2 5 4" xfId="42625"/>
    <cellStyle name="Normal 5 5 2 2 2 6" xfId="42626"/>
    <cellStyle name="Normal 5 5 2 2 2 6 2" xfId="42627"/>
    <cellStyle name="Normal 5 5 2 2 2 6 3" xfId="58485"/>
    <cellStyle name="Normal 5 5 2 2 2 7" xfId="42628"/>
    <cellStyle name="Normal 5 5 2 2 2 8" xfId="42629"/>
    <cellStyle name="Normal 5 5 2 2 3" xfId="42630"/>
    <cellStyle name="Normal 5 5 2 2 3 2" xfId="42631"/>
    <cellStyle name="Normal 5 5 2 2 3 2 2" xfId="42632"/>
    <cellStyle name="Normal 5 5 2 2 3 2 2 2" xfId="42633"/>
    <cellStyle name="Normal 5 5 2 2 3 2 2 2 2" xfId="42634"/>
    <cellStyle name="Normal 5 5 2 2 3 2 2 2 3" xfId="58486"/>
    <cellStyle name="Normal 5 5 2 2 3 2 2 3" xfId="42635"/>
    <cellStyle name="Normal 5 5 2 2 3 2 2 4" xfId="42636"/>
    <cellStyle name="Normal 5 5 2 2 3 2 3" xfId="42637"/>
    <cellStyle name="Normal 5 5 2 2 3 2 3 2" xfId="42638"/>
    <cellStyle name="Normal 5 5 2 2 3 2 3 2 2" xfId="42639"/>
    <cellStyle name="Normal 5 5 2 2 3 2 3 2 3" xfId="58487"/>
    <cellStyle name="Normal 5 5 2 2 3 2 3 3" xfId="42640"/>
    <cellStyle name="Normal 5 5 2 2 3 2 3 4" xfId="42641"/>
    <cellStyle name="Normal 5 5 2 2 3 2 4" xfId="42642"/>
    <cellStyle name="Normal 5 5 2 2 3 2 4 2" xfId="42643"/>
    <cellStyle name="Normal 5 5 2 2 3 2 4 3" xfId="58488"/>
    <cellStyle name="Normal 5 5 2 2 3 2 5" xfId="42644"/>
    <cellStyle name="Normal 5 5 2 2 3 2 6" xfId="42645"/>
    <cellStyle name="Normal 5 5 2 2 3 3" xfId="42646"/>
    <cellStyle name="Normal 5 5 2 2 3 3 2" xfId="42647"/>
    <cellStyle name="Normal 5 5 2 2 3 3 2 2" xfId="42648"/>
    <cellStyle name="Normal 5 5 2 2 3 3 2 3" xfId="58489"/>
    <cellStyle name="Normal 5 5 2 2 3 3 3" xfId="42649"/>
    <cellStyle name="Normal 5 5 2 2 3 3 4" xfId="42650"/>
    <cellStyle name="Normal 5 5 2 2 3 4" xfId="42651"/>
    <cellStyle name="Normal 5 5 2 2 3 4 2" xfId="42652"/>
    <cellStyle name="Normal 5 5 2 2 3 4 2 2" xfId="42653"/>
    <cellStyle name="Normal 5 5 2 2 3 4 2 3" xfId="58490"/>
    <cellStyle name="Normal 5 5 2 2 3 4 3" xfId="42654"/>
    <cellStyle name="Normal 5 5 2 2 3 4 4" xfId="42655"/>
    <cellStyle name="Normal 5 5 2 2 3 5" xfId="42656"/>
    <cellStyle name="Normal 5 5 2 2 3 5 2" xfId="42657"/>
    <cellStyle name="Normal 5 5 2 2 3 5 3" xfId="58491"/>
    <cellStyle name="Normal 5 5 2 2 3 6" xfId="42658"/>
    <cellStyle name="Normal 5 5 2 2 3 7" xfId="42659"/>
    <cellStyle name="Normal 5 5 2 2 4" xfId="42660"/>
    <cellStyle name="Normal 5 5 2 2 4 2" xfId="42661"/>
    <cellStyle name="Normal 5 5 2 2 4 2 2" xfId="42662"/>
    <cellStyle name="Normal 5 5 2 2 4 2 2 2" xfId="42663"/>
    <cellStyle name="Normal 5 5 2 2 4 2 2 3" xfId="58492"/>
    <cellStyle name="Normal 5 5 2 2 4 2 3" xfId="42664"/>
    <cellStyle name="Normal 5 5 2 2 4 2 4" xfId="42665"/>
    <cellStyle name="Normal 5 5 2 2 4 3" xfId="42666"/>
    <cellStyle name="Normal 5 5 2 2 4 3 2" xfId="42667"/>
    <cellStyle name="Normal 5 5 2 2 4 3 2 2" xfId="42668"/>
    <cellStyle name="Normal 5 5 2 2 4 3 2 3" xfId="58493"/>
    <cellStyle name="Normal 5 5 2 2 4 3 3" xfId="42669"/>
    <cellStyle name="Normal 5 5 2 2 4 3 4" xfId="42670"/>
    <cellStyle name="Normal 5 5 2 2 4 4" xfId="42671"/>
    <cellStyle name="Normal 5 5 2 2 4 4 2" xfId="42672"/>
    <cellStyle name="Normal 5 5 2 2 4 4 3" xfId="58494"/>
    <cellStyle name="Normal 5 5 2 2 4 5" xfId="42673"/>
    <cellStyle name="Normal 5 5 2 2 4 6" xfId="42674"/>
    <cellStyle name="Normal 5 5 2 2 5" xfId="42675"/>
    <cellStyle name="Normal 5 5 2 2 5 2" xfId="42676"/>
    <cellStyle name="Normal 5 5 2 2 5 2 2" xfId="42677"/>
    <cellStyle name="Normal 5 5 2 2 5 2 2 2" xfId="42678"/>
    <cellStyle name="Normal 5 5 2 2 5 2 2 3" xfId="58495"/>
    <cellStyle name="Normal 5 5 2 2 5 2 3" xfId="42679"/>
    <cellStyle name="Normal 5 5 2 2 5 2 4" xfId="42680"/>
    <cellStyle name="Normal 5 5 2 2 5 3" xfId="42681"/>
    <cellStyle name="Normal 5 5 2 2 5 3 2" xfId="42682"/>
    <cellStyle name="Normal 5 5 2 2 5 3 3" xfId="58496"/>
    <cellStyle name="Normal 5 5 2 2 5 4" xfId="42683"/>
    <cellStyle name="Normal 5 5 2 2 5 5" xfId="42684"/>
    <cellStyle name="Normal 5 5 2 2 6" xfId="42685"/>
    <cellStyle name="Normal 5 5 2 2 6 2" xfId="42686"/>
    <cellStyle name="Normal 5 5 2 2 6 2 2" xfId="42687"/>
    <cellStyle name="Normal 5 5 2 2 6 2 3" xfId="58497"/>
    <cellStyle name="Normal 5 5 2 2 6 3" xfId="42688"/>
    <cellStyle name="Normal 5 5 2 2 6 4" xfId="42689"/>
    <cellStyle name="Normal 5 5 2 2 7" xfId="42690"/>
    <cellStyle name="Normal 5 5 2 2 7 2" xfId="42691"/>
    <cellStyle name="Normal 5 5 2 2 7 2 2" xfId="42692"/>
    <cellStyle name="Normal 5 5 2 2 7 2 3" xfId="58498"/>
    <cellStyle name="Normal 5 5 2 2 7 3" xfId="42693"/>
    <cellStyle name="Normal 5 5 2 2 7 4" xfId="42694"/>
    <cellStyle name="Normal 5 5 2 2 8" xfId="42695"/>
    <cellStyle name="Normal 5 5 2 2 8 2" xfId="42696"/>
    <cellStyle name="Normal 5 5 2 2 8 3" xfId="58499"/>
    <cellStyle name="Normal 5 5 2 2 9" xfId="42697"/>
    <cellStyle name="Normal 5 5 2 3" xfId="42698"/>
    <cellStyle name="Normal 5 5 2 3 2" xfId="42699"/>
    <cellStyle name="Normal 5 5 2 3 2 2" xfId="42700"/>
    <cellStyle name="Normal 5 5 2 3 2 2 2" xfId="42701"/>
    <cellStyle name="Normal 5 5 2 3 2 2 2 2" xfId="42702"/>
    <cellStyle name="Normal 5 5 2 3 2 2 2 2 2" xfId="42703"/>
    <cellStyle name="Normal 5 5 2 3 2 2 2 2 3" xfId="58500"/>
    <cellStyle name="Normal 5 5 2 3 2 2 2 3" xfId="42704"/>
    <cellStyle name="Normal 5 5 2 3 2 2 2 4" xfId="42705"/>
    <cellStyle name="Normal 5 5 2 3 2 2 3" xfId="42706"/>
    <cellStyle name="Normal 5 5 2 3 2 2 3 2" xfId="42707"/>
    <cellStyle name="Normal 5 5 2 3 2 2 3 2 2" xfId="42708"/>
    <cellStyle name="Normal 5 5 2 3 2 2 3 2 3" xfId="58501"/>
    <cellStyle name="Normal 5 5 2 3 2 2 3 3" xfId="42709"/>
    <cellStyle name="Normal 5 5 2 3 2 2 3 4" xfId="42710"/>
    <cellStyle name="Normal 5 5 2 3 2 2 4" xfId="42711"/>
    <cellStyle name="Normal 5 5 2 3 2 2 4 2" xfId="42712"/>
    <cellStyle name="Normal 5 5 2 3 2 2 4 3" xfId="58502"/>
    <cellStyle name="Normal 5 5 2 3 2 2 5" xfId="42713"/>
    <cellStyle name="Normal 5 5 2 3 2 2 6" xfId="42714"/>
    <cellStyle name="Normal 5 5 2 3 2 3" xfId="42715"/>
    <cellStyle name="Normal 5 5 2 3 2 3 2" xfId="42716"/>
    <cellStyle name="Normal 5 5 2 3 2 3 2 2" xfId="42717"/>
    <cellStyle name="Normal 5 5 2 3 2 3 2 3" xfId="58503"/>
    <cellStyle name="Normal 5 5 2 3 2 3 3" xfId="42718"/>
    <cellStyle name="Normal 5 5 2 3 2 3 4" xfId="42719"/>
    <cellStyle name="Normal 5 5 2 3 2 4" xfId="42720"/>
    <cellStyle name="Normal 5 5 2 3 2 4 2" xfId="42721"/>
    <cellStyle name="Normal 5 5 2 3 2 4 2 2" xfId="42722"/>
    <cellStyle name="Normal 5 5 2 3 2 4 2 3" xfId="58504"/>
    <cellStyle name="Normal 5 5 2 3 2 4 3" xfId="42723"/>
    <cellStyle name="Normal 5 5 2 3 2 4 4" xfId="42724"/>
    <cellStyle name="Normal 5 5 2 3 2 5" xfId="42725"/>
    <cellStyle name="Normal 5 5 2 3 2 5 2" xfId="42726"/>
    <cellStyle name="Normal 5 5 2 3 2 5 3" xfId="58505"/>
    <cellStyle name="Normal 5 5 2 3 2 6" xfId="42727"/>
    <cellStyle name="Normal 5 5 2 3 2 7" xfId="42728"/>
    <cellStyle name="Normal 5 5 2 3 3" xfId="42729"/>
    <cellStyle name="Normal 5 5 2 3 3 2" xfId="42730"/>
    <cellStyle name="Normal 5 5 2 3 3 2 2" xfId="42731"/>
    <cellStyle name="Normal 5 5 2 3 3 2 2 2" xfId="42732"/>
    <cellStyle name="Normal 5 5 2 3 3 2 2 3" xfId="58506"/>
    <cellStyle name="Normal 5 5 2 3 3 2 3" xfId="42733"/>
    <cellStyle name="Normal 5 5 2 3 3 2 4" xfId="42734"/>
    <cellStyle name="Normal 5 5 2 3 3 3" xfId="42735"/>
    <cellStyle name="Normal 5 5 2 3 3 3 2" xfId="42736"/>
    <cellStyle name="Normal 5 5 2 3 3 3 2 2" xfId="42737"/>
    <cellStyle name="Normal 5 5 2 3 3 3 2 3" xfId="58507"/>
    <cellStyle name="Normal 5 5 2 3 3 3 3" xfId="42738"/>
    <cellStyle name="Normal 5 5 2 3 3 3 4" xfId="42739"/>
    <cellStyle name="Normal 5 5 2 3 3 4" xfId="42740"/>
    <cellStyle name="Normal 5 5 2 3 3 4 2" xfId="42741"/>
    <cellStyle name="Normal 5 5 2 3 3 4 3" xfId="58508"/>
    <cellStyle name="Normal 5 5 2 3 3 5" xfId="42742"/>
    <cellStyle name="Normal 5 5 2 3 3 6" xfId="42743"/>
    <cellStyle name="Normal 5 5 2 3 4" xfId="42744"/>
    <cellStyle name="Normal 5 5 2 3 4 2" xfId="42745"/>
    <cellStyle name="Normal 5 5 2 3 4 2 2" xfId="42746"/>
    <cellStyle name="Normal 5 5 2 3 4 2 3" xfId="58509"/>
    <cellStyle name="Normal 5 5 2 3 4 3" xfId="42747"/>
    <cellStyle name="Normal 5 5 2 3 4 4" xfId="42748"/>
    <cellStyle name="Normal 5 5 2 3 5" xfId="42749"/>
    <cellStyle name="Normal 5 5 2 3 5 2" xfId="42750"/>
    <cellStyle name="Normal 5 5 2 3 5 2 2" xfId="42751"/>
    <cellStyle name="Normal 5 5 2 3 5 2 3" xfId="58510"/>
    <cellStyle name="Normal 5 5 2 3 5 3" xfId="42752"/>
    <cellStyle name="Normal 5 5 2 3 5 4" xfId="42753"/>
    <cellStyle name="Normal 5 5 2 3 6" xfId="42754"/>
    <cellStyle name="Normal 5 5 2 3 6 2" xfId="42755"/>
    <cellStyle name="Normal 5 5 2 3 6 3" xfId="58511"/>
    <cellStyle name="Normal 5 5 2 3 7" xfId="42756"/>
    <cellStyle name="Normal 5 5 2 3 8" xfId="42757"/>
    <cellStyle name="Normal 5 5 2 4" xfId="42758"/>
    <cellStyle name="Normal 5 5 2 4 2" xfId="42759"/>
    <cellStyle name="Normal 5 5 2 4 2 2" xfId="42760"/>
    <cellStyle name="Normal 5 5 2 4 2 2 2" xfId="42761"/>
    <cellStyle name="Normal 5 5 2 4 2 2 2 2" xfId="42762"/>
    <cellStyle name="Normal 5 5 2 4 2 2 2 3" xfId="58512"/>
    <cellStyle name="Normal 5 5 2 4 2 2 3" xfId="42763"/>
    <cellStyle name="Normal 5 5 2 4 2 2 4" xfId="42764"/>
    <cellStyle name="Normal 5 5 2 4 2 3" xfId="42765"/>
    <cellStyle name="Normal 5 5 2 4 2 3 2" xfId="42766"/>
    <cellStyle name="Normal 5 5 2 4 2 3 2 2" xfId="42767"/>
    <cellStyle name="Normal 5 5 2 4 2 3 2 3" xfId="58513"/>
    <cellStyle name="Normal 5 5 2 4 2 3 3" xfId="42768"/>
    <cellStyle name="Normal 5 5 2 4 2 3 4" xfId="42769"/>
    <cellStyle name="Normal 5 5 2 4 2 4" xfId="42770"/>
    <cellStyle name="Normal 5 5 2 4 2 4 2" xfId="42771"/>
    <cellStyle name="Normal 5 5 2 4 2 4 3" xfId="58514"/>
    <cellStyle name="Normal 5 5 2 4 2 5" xfId="42772"/>
    <cellStyle name="Normal 5 5 2 4 2 6" xfId="42773"/>
    <cellStyle name="Normal 5 5 2 4 3" xfId="42774"/>
    <cellStyle name="Normal 5 5 2 4 3 2" xfId="42775"/>
    <cellStyle name="Normal 5 5 2 4 3 2 2" xfId="42776"/>
    <cellStyle name="Normal 5 5 2 4 3 2 3" xfId="58515"/>
    <cellStyle name="Normal 5 5 2 4 3 3" xfId="42777"/>
    <cellStyle name="Normal 5 5 2 4 3 4" xfId="42778"/>
    <cellStyle name="Normal 5 5 2 4 4" xfId="42779"/>
    <cellStyle name="Normal 5 5 2 4 4 2" xfId="42780"/>
    <cellStyle name="Normal 5 5 2 4 4 2 2" xfId="42781"/>
    <cellStyle name="Normal 5 5 2 4 4 2 3" xfId="58516"/>
    <cellStyle name="Normal 5 5 2 4 4 3" xfId="42782"/>
    <cellStyle name="Normal 5 5 2 4 4 4" xfId="42783"/>
    <cellStyle name="Normal 5 5 2 4 5" xfId="42784"/>
    <cellStyle name="Normal 5 5 2 4 5 2" xfId="42785"/>
    <cellStyle name="Normal 5 5 2 4 5 3" xfId="58517"/>
    <cellStyle name="Normal 5 5 2 4 6" xfId="42786"/>
    <cellStyle name="Normal 5 5 2 4 7" xfId="42787"/>
    <cellStyle name="Normal 5 5 2 5" xfId="42788"/>
    <cellStyle name="Normal 5 5 2 5 2" xfId="42789"/>
    <cellStyle name="Normal 5 5 2 5 2 2" xfId="42790"/>
    <cellStyle name="Normal 5 5 2 5 2 2 2" xfId="42791"/>
    <cellStyle name="Normal 5 5 2 5 2 2 3" xfId="58518"/>
    <cellStyle name="Normal 5 5 2 5 2 3" xfId="42792"/>
    <cellStyle name="Normal 5 5 2 5 2 4" xfId="42793"/>
    <cellStyle name="Normal 5 5 2 5 3" xfId="42794"/>
    <cellStyle name="Normal 5 5 2 5 3 2" xfId="42795"/>
    <cellStyle name="Normal 5 5 2 5 3 2 2" xfId="42796"/>
    <cellStyle name="Normal 5 5 2 5 3 2 3" xfId="58519"/>
    <cellStyle name="Normal 5 5 2 5 3 3" xfId="42797"/>
    <cellStyle name="Normal 5 5 2 5 3 4" xfId="42798"/>
    <cellStyle name="Normal 5 5 2 5 4" xfId="42799"/>
    <cellStyle name="Normal 5 5 2 5 4 2" xfId="42800"/>
    <cellStyle name="Normal 5 5 2 5 4 3" xfId="58520"/>
    <cellStyle name="Normal 5 5 2 5 5" xfId="42801"/>
    <cellStyle name="Normal 5 5 2 5 6" xfId="42802"/>
    <cellStyle name="Normal 5 5 2 6" xfId="42803"/>
    <cellStyle name="Normal 5 5 2 6 2" xfId="42804"/>
    <cellStyle name="Normal 5 5 2 6 2 2" xfId="42805"/>
    <cellStyle name="Normal 5 5 2 6 2 2 2" xfId="42806"/>
    <cellStyle name="Normal 5 5 2 6 2 2 3" xfId="58521"/>
    <cellStyle name="Normal 5 5 2 6 2 3" xfId="42807"/>
    <cellStyle name="Normal 5 5 2 6 2 4" xfId="42808"/>
    <cellStyle name="Normal 5 5 2 6 3" xfId="42809"/>
    <cellStyle name="Normal 5 5 2 6 3 2" xfId="42810"/>
    <cellStyle name="Normal 5 5 2 6 3 3" xfId="58522"/>
    <cellStyle name="Normal 5 5 2 6 4" xfId="42811"/>
    <cellStyle name="Normal 5 5 2 6 5" xfId="42812"/>
    <cellStyle name="Normal 5 5 2 7" xfId="42813"/>
    <cellStyle name="Normal 5 5 2 7 2" xfId="42814"/>
    <cellStyle name="Normal 5 5 2 7 2 2" xfId="42815"/>
    <cellStyle name="Normal 5 5 2 7 2 3" xfId="58523"/>
    <cellStyle name="Normal 5 5 2 7 3" xfId="42816"/>
    <cellStyle name="Normal 5 5 2 7 4" xfId="42817"/>
    <cellStyle name="Normal 5 5 2 8" xfId="42818"/>
    <cellStyle name="Normal 5 5 2 8 2" xfId="42819"/>
    <cellStyle name="Normal 5 5 2 8 2 2" xfId="42820"/>
    <cellStyle name="Normal 5 5 2 8 2 3" xfId="58524"/>
    <cellStyle name="Normal 5 5 2 8 3" xfId="42821"/>
    <cellStyle name="Normal 5 5 2 8 4" xfId="42822"/>
    <cellStyle name="Normal 5 5 2 9" xfId="42823"/>
    <cellStyle name="Normal 5 5 2 9 2" xfId="42824"/>
    <cellStyle name="Normal 5 5 2 9 3" xfId="58525"/>
    <cellStyle name="Normal 5 5 3" xfId="42825"/>
    <cellStyle name="Normal 5 5 3 10" xfId="42826"/>
    <cellStyle name="Normal 5 5 3 2" xfId="42827"/>
    <cellStyle name="Normal 5 5 3 2 2" xfId="42828"/>
    <cellStyle name="Normal 5 5 3 2 2 2" xfId="42829"/>
    <cellStyle name="Normal 5 5 3 2 2 2 2" xfId="42830"/>
    <cellStyle name="Normal 5 5 3 2 2 2 2 2" xfId="42831"/>
    <cellStyle name="Normal 5 5 3 2 2 2 2 2 2" xfId="42832"/>
    <cellStyle name="Normal 5 5 3 2 2 2 2 2 3" xfId="58526"/>
    <cellStyle name="Normal 5 5 3 2 2 2 2 3" xfId="42833"/>
    <cellStyle name="Normal 5 5 3 2 2 2 2 4" xfId="42834"/>
    <cellStyle name="Normal 5 5 3 2 2 2 3" xfId="42835"/>
    <cellStyle name="Normal 5 5 3 2 2 2 3 2" xfId="42836"/>
    <cellStyle name="Normal 5 5 3 2 2 2 3 2 2" xfId="42837"/>
    <cellStyle name="Normal 5 5 3 2 2 2 3 2 3" xfId="58527"/>
    <cellStyle name="Normal 5 5 3 2 2 2 3 3" xfId="42838"/>
    <cellStyle name="Normal 5 5 3 2 2 2 3 4" xfId="42839"/>
    <cellStyle name="Normal 5 5 3 2 2 2 4" xfId="42840"/>
    <cellStyle name="Normal 5 5 3 2 2 2 4 2" xfId="42841"/>
    <cellStyle name="Normal 5 5 3 2 2 2 4 3" xfId="58528"/>
    <cellStyle name="Normal 5 5 3 2 2 2 5" xfId="42842"/>
    <cellStyle name="Normal 5 5 3 2 2 2 6" xfId="42843"/>
    <cellStyle name="Normal 5 5 3 2 2 3" xfId="42844"/>
    <cellStyle name="Normal 5 5 3 2 2 3 2" xfId="42845"/>
    <cellStyle name="Normal 5 5 3 2 2 3 2 2" xfId="42846"/>
    <cellStyle name="Normal 5 5 3 2 2 3 2 3" xfId="58529"/>
    <cellStyle name="Normal 5 5 3 2 2 3 3" xfId="42847"/>
    <cellStyle name="Normal 5 5 3 2 2 3 4" xfId="42848"/>
    <cellStyle name="Normal 5 5 3 2 2 4" xfId="42849"/>
    <cellStyle name="Normal 5 5 3 2 2 4 2" xfId="42850"/>
    <cellStyle name="Normal 5 5 3 2 2 4 2 2" xfId="42851"/>
    <cellStyle name="Normal 5 5 3 2 2 4 2 3" xfId="58530"/>
    <cellStyle name="Normal 5 5 3 2 2 4 3" xfId="42852"/>
    <cellStyle name="Normal 5 5 3 2 2 4 4" xfId="42853"/>
    <cellStyle name="Normal 5 5 3 2 2 5" xfId="42854"/>
    <cellStyle name="Normal 5 5 3 2 2 5 2" xfId="42855"/>
    <cellStyle name="Normal 5 5 3 2 2 5 3" xfId="58531"/>
    <cellStyle name="Normal 5 5 3 2 2 6" xfId="42856"/>
    <cellStyle name="Normal 5 5 3 2 2 7" xfId="42857"/>
    <cellStyle name="Normal 5 5 3 2 3" xfId="42858"/>
    <cellStyle name="Normal 5 5 3 2 3 2" xfId="42859"/>
    <cellStyle name="Normal 5 5 3 2 3 2 2" xfId="42860"/>
    <cellStyle name="Normal 5 5 3 2 3 2 2 2" xfId="42861"/>
    <cellStyle name="Normal 5 5 3 2 3 2 2 3" xfId="58532"/>
    <cellStyle name="Normal 5 5 3 2 3 2 3" xfId="42862"/>
    <cellStyle name="Normal 5 5 3 2 3 2 4" xfId="42863"/>
    <cellStyle name="Normal 5 5 3 2 3 3" xfId="42864"/>
    <cellStyle name="Normal 5 5 3 2 3 3 2" xfId="42865"/>
    <cellStyle name="Normal 5 5 3 2 3 3 2 2" xfId="42866"/>
    <cellStyle name="Normal 5 5 3 2 3 3 2 3" xfId="58533"/>
    <cellStyle name="Normal 5 5 3 2 3 3 3" xfId="42867"/>
    <cellStyle name="Normal 5 5 3 2 3 3 4" xfId="42868"/>
    <cellStyle name="Normal 5 5 3 2 3 4" xfId="42869"/>
    <cellStyle name="Normal 5 5 3 2 3 4 2" xfId="42870"/>
    <cellStyle name="Normal 5 5 3 2 3 4 3" xfId="58534"/>
    <cellStyle name="Normal 5 5 3 2 3 5" xfId="42871"/>
    <cellStyle name="Normal 5 5 3 2 3 6" xfId="42872"/>
    <cellStyle name="Normal 5 5 3 2 4" xfId="42873"/>
    <cellStyle name="Normal 5 5 3 2 4 2" xfId="42874"/>
    <cellStyle name="Normal 5 5 3 2 4 2 2" xfId="42875"/>
    <cellStyle name="Normal 5 5 3 2 4 2 3" xfId="58535"/>
    <cellStyle name="Normal 5 5 3 2 4 3" xfId="42876"/>
    <cellStyle name="Normal 5 5 3 2 4 4" xfId="42877"/>
    <cellStyle name="Normal 5 5 3 2 5" xfId="42878"/>
    <cellStyle name="Normal 5 5 3 2 5 2" xfId="42879"/>
    <cellStyle name="Normal 5 5 3 2 5 2 2" xfId="42880"/>
    <cellStyle name="Normal 5 5 3 2 5 2 3" xfId="58536"/>
    <cellStyle name="Normal 5 5 3 2 5 3" xfId="42881"/>
    <cellStyle name="Normal 5 5 3 2 5 4" xfId="42882"/>
    <cellStyle name="Normal 5 5 3 2 6" xfId="42883"/>
    <cellStyle name="Normal 5 5 3 2 6 2" xfId="42884"/>
    <cellStyle name="Normal 5 5 3 2 6 3" xfId="58537"/>
    <cellStyle name="Normal 5 5 3 2 7" xfId="42885"/>
    <cellStyle name="Normal 5 5 3 2 8" xfId="42886"/>
    <cellStyle name="Normal 5 5 3 3" xfId="42887"/>
    <cellStyle name="Normal 5 5 3 3 2" xfId="42888"/>
    <cellStyle name="Normal 5 5 3 3 2 2" xfId="42889"/>
    <cellStyle name="Normal 5 5 3 3 2 2 2" xfId="42890"/>
    <cellStyle name="Normal 5 5 3 3 2 2 2 2" xfId="42891"/>
    <cellStyle name="Normal 5 5 3 3 2 2 2 3" xfId="58538"/>
    <cellStyle name="Normal 5 5 3 3 2 2 3" xfId="42892"/>
    <cellStyle name="Normal 5 5 3 3 2 2 4" xfId="42893"/>
    <cellStyle name="Normal 5 5 3 3 2 3" xfId="42894"/>
    <cellStyle name="Normal 5 5 3 3 2 3 2" xfId="42895"/>
    <cellStyle name="Normal 5 5 3 3 2 3 2 2" xfId="42896"/>
    <cellStyle name="Normal 5 5 3 3 2 3 2 3" xfId="58539"/>
    <cellStyle name="Normal 5 5 3 3 2 3 3" xfId="42897"/>
    <cellStyle name="Normal 5 5 3 3 2 3 4" xfId="42898"/>
    <cellStyle name="Normal 5 5 3 3 2 4" xfId="42899"/>
    <cellStyle name="Normal 5 5 3 3 2 4 2" xfId="42900"/>
    <cellStyle name="Normal 5 5 3 3 2 4 3" xfId="58540"/>
    <cellStyle name="Normal 5 5 3 3 2 5" xfId="42901"/>
    <cellStyle name="Normal 5 5 3 3 2 6" xfId="42902"/>
    <cellStyle name="Normal 5 5 3 3 3" xfId="42903"/>
    <cellStyle name="Normal 5 5 3 3 3 2" xfId="42904"/>
    <cellStyle name="Normal 5 5 3 3 3 2 2" xfId="42905"/>
    <cellStyle name="Normal 5 5 3 3 3 2 3" xfId="58541"/>
    <cellStyle name="Normal 5 5 3 3 3 3" xfId="42906"/>
    <cellStyle name="Normal 5 5 3 3 3 4" xfId="42907"/>
    <cellStyle name="Normal 5 5 3 3 4" xfId="42908"/>
    <cellStyle name="Normal 5 5 3 3 4 2" xfId="42909"/>
    <cellStyle name="Normal 5 5 3 3 4 2 2" xfId="42910"/>
    <cellStyle name="Normal 5 5 3 3 4 2 3" xfId="58542"/>
    <cellStyle name="Normal 5 5 3 3 4 3" xfId="42911"/>
    <cellStyle name="Normal 5 5 3 3 4 4" xfId="42912"/>
    <cellStyle name="Normal 5 5 3 3 5" xfId="42913"/>
    <cellStyle name="Normal 5 5 3 3 5 2" xfId="42914"/>
    <cellStyle name="Normal 5 5 3 3 5 3" xfId="58543"/>
    <cellStyle name="Normal 5 5 3 3 6" xfId="42915"/>
    <cellStyle name="Normal 5 5 3 3 7" xfId="42916"/>
    <cellStyle name="Normal 5 5 3 4" xfId="42917"/>
    <cellStyle name="Normal 5 5 3 4 2" xfId="42918"/>
    <cellStyle name="Normal 5 5 3 4 2 2" xfId="42919"/>
    <cellStyle name="Normal 5 5 3 4 2 2 2" xfId="42920"/>
    <cellStyle name="Normal 5 5 3 4 2 2 3" xfId="58544"/>
    <cellStyle name="Normal 5 5 3 4 2 3" xfId="42921"/>
    <cellStyle name="Normal 5 5 3 4 2 4" xfId="42922"/>
    <cellStyle name="Normal 5 5 3 4 3" xfId="42923"/>
    <cellStyle name="Normal 5 5 3 4 3 2" xfId="42924"/>
    <cellStyle name="Normal 5 5 3 4 3 2 2" xfId="42925"/>
    <cellStyle name="Normal 5 5 3 4 3 2 3" xfId="58545"/>
    <cellStyle name="Normal 5 5 3 4 3 3" xfId="42926"/>
    <cellStyle name="Normal 5 5 3 4 3 4" xfId="42927"/>
    <cellStyle name="Normal 5 5 3 4 4" xfId="42928"/>
    <cellStyle name="Normal 5 5 3 4 4 2" xfId="42929"/>
    <cellStyle name="Normal 5 5 3 4 4 3" xfId="58546"/>
    <cellStyle name="Normal 5 5 3 4 5" xfId="42930"/>
    <cellStyle name="Normal 5 5 3 4 6" xfId="42931"/>
    <cellStyle name="Normal 5 5 3 5" xfId="42932"/>
    <cellStyle name="Normal 5 5 3 5 2" xfId="42933"/>
    <cellStyle name="Normal 5 5 3 5 2 2" xfId="42934"/>
    <cellStyle name="Normal 5 5 3 5 2 2 2" xfId="42935"/>
    <cellStyle name="Normal 5 5 3 5 2 2 3" xfId="58547"/>
    <cellStyle name="Normal 5 5 3 5 2 3" xfId="42936"/>
    <cellStyle name="Normal 5 5 3 5 2 4" xfId="42937"/>
    <cellStyle name="Normal 5 5 3 5 3" xfId="42938"/>
    <cellStyle name="Normal 5 5 3 5 3 2" xfId="42939"/>
    <cellStyle name="Normal 5 5 3 5 3 3" xfId="58548"/>
    <cellStyle name="Normal 5 5 3 5 4" xfId="42940"/>
    <cellStyle name="Normal 5 5 3 5 5" xfId="42941"/>
    <cellStyle name="Normal 5 5 3 6" xfId="42942"/>
    <cellStyle name="Normal 5 5 3 6 2" xfId="42943"/>
    <cellStyle name="Normal 5 5 3 6 2 2" xfId="42944"/>
    <cellStyle name="Normal 5 5 3 6 2 3" xfId="58549"/>
    <cellStyle name="Normal 5 5 3 6 3" xfId="42945"/>
    <cellStyle name="Normal 5 5 3 6 4" xfId="42946"/>
    <cellStyle name="Normal 5 5 3 7" xfId="42947"/>
    <cellStyle name="Normal 5 5 3 7 2" xfId="42948"/>
    <cellStyle name="Normal 5 5 3 7 2 2" xfId="42949"/>
    <cellStyle name="Normal 5 5 3 7 2 3" xfId="58550"/>
    <cellStyle name="Normal 5 5 3 7 3" xfId="42950"/>
    <cellStyle name="Normal 5 5 3 7 4" xfId="42951"/>
    <cellStyle name="Normal 5 5 3 8" xfId="42952"/>
    <cellStyle name="Normal 5 5 3 8 2" xfId="42953"/>
    <cellStyle name="Normal 5 5 3 8 3" xfId="58551"/>
    <cellStyle name="Normal 5 5 3 9" xfId="42954"/>
    <cellStyle name="Normal 5 5 4" xfId="42955"/>
    <cellStyle name="Normal 5 5 4 10" xfId="42956"/>
    <cellStyle name="Normal 5 5 4 2" xfId="42957"/>
    <cellStyle name="Normal 5 5 4 2 2" xfId="42958"/>
    <cellStyle name="Normal 5 5 4 2 2 2" xfId="42959"/>
    <cellStyle name="Normal 5 5 4 2 2 2 2" xfId="42960"/>
    <cellStyle name="Normal 5 5 4 2 2 2 2 2" xfId="42961"/>
    <cellStyle name="Normal 5 5 4 2 2 2 2 2 2" xfId="42962"/>
    <cellStyle name="Normal 5 5 4 2 2 2 2 2 3" xfId="58552"/>
    <cellStyle name="Normal 5 5 4 2 2 2 2 3" xfId="42963"/>
    <cellStyle name="Normal 5 5 4 2 2 2 2 4" xfId="42964"/>
    <cellStyle name="Normal 5 5 4 2 2 2 3" xfId="42965"/>
    <cellStyle name="Normal 5 5 4 2 2 2 3 2" xfId="42966"/>
    <cellStyle name="Normal 5 5 4 2 2 2 3 2 2" xfId="42967"/>
    <cellStyle name="Normal 5 5 4 2 2 2 3 2 3" xfId="58553"/>
    <cellStyle name="Normal 5 5 4 2 2 2 3 3" xfId="42968"/>
    <cellStyle name="Normal 5 5 4 2 2 2 3 4" xfId="42969"/>
    <cellStyle name="Normal 5 5 4 2 2 2 4" xfId="42970"/>
    <cellStyle name="Normal 5 5 4 2 2 2 4 2" xfId="42971"/>
    <cellStyle name="Normal 5 5 4 2 2 2 4 3" xfId="58554"/>
    <cellStyle name="Normal 5 5 4 2 2 2 5" xfId="42972"/>
    <cellStyle name="Normal 5 5 4 2 2 2 6" xfId="42973"/>
    <cellStyle name="Normal 5 5 4 2 2 3" xfId="42974"/>
    <cellStyle name="Normal 5 5 4 2 2 3 2" xfId="42975"/>
    <cellStyle name="Normal 5 5 4 2 2 3 2 2" xfId="42976"/>
    <cellStyle name="Normal 5 5 4 2 2 3 2 3" xfId="58555"/>
    <cellStyle name="Normal 5 5 4 2 2 3 3" xfId="42977"/>
    <cellStyle name="Normal 5 5 4 2 2 3 4" xfId="42978"/>
    <cellStyle name="Normal 5 5 4 2 2 4" xfId="42979"/>
    <cellStyle name="Normal 5 5 4 2 2 4 2" xfId="42980"/>
    <cellStyle name="Normal 5 5 4 2 2 4 2 2" xfId="42981"/>
    <cellStyle name="Normal 5 5 4 2 2 4 2 3" xfId="58556"/>
    <cellStyle name="Normal 5 5 4 2 2 4 3" xfId="42982"/>
    <cellStyle name="Normal 5 5 4 2 2 4 4" xfId="42983"/>
    <cellStyle name="Normal 5 5 4 2 2 5" xfId="42984"/>
    <cellStyle name="Normal 5 5 4 2 2 5 2" xfId="42985"/>
    <cellStyle name="Normal 5 5 4 2 2 5 3" xfId="58557"/>
    <cellStyle name="Normal 5 5 4 2 2 6" xfId="42986"/>
    <cellStyle name="Normal 5 5 4 2 2 7" xfId="42987"/>
    <cellStyle name="Normal 5 5 4 2 3" xfId="42988"/>
    <cellStyle name="Normal 5 5 4 2 3 2" xfId="42989"/>
    <cellStyle name="Normal 5 5 4 2 3 2 2" xfId="42990"/>
    <cellStyle name="Normal 5 5 4 2 3 2 2 2" xfId="42991"/>
    <cellStyle name="Normal 5 5 4 2 3 2 2 3" xfId="58558"/>
    <cellStyle name="Normal 5 5 4 2 3 2 3" xfId="42992"/>
    <cellStyle name="Normal 5 5 4 2 3 2 4" xfId="42993"/>
    <cellStyle name="Normal 5 5 4 2 3 3" xfId="42994"/>
    <cellStyle name="Normal 5 5 4 2 3 3 2" xfId="42995"/>
    <cellStyle name="Normal 5 5 4 2 3 3 2 2" xfId="42996"/>
    <cellStyle name="Normal 5 5 4 2 3 3 2 3" xfId="58559"/>
    <cellStyle name="Normal 5 5 4 2 3 3 3" xfId="42997"/>
    <cellStyle name="Normal 5 5 4 2 3 3 4" xfId="42998"/>
    <cellStyle name="Normal 5 5 4 2 3 4" xfId="42999"/>
    <cellStyle name="Normal 5 5 4 2 3 4 2" xfId="43000"/>
    <cellStyle name="Normal 5 5 4 2 3 4 3" xfId="58560"/>
    <cellStyle name="Normal 5 5 4 2 3 5" xfId="43001"/>
    <cellStyle name="Normal 5 5 4 2 3 6" xfId="43002"/>
    <cellStyle name="Normal 5 5 4 2 4" xfId="43003"/>
    <cellStyle name="Normal 5 5 4 2 4 2" xfId="43004"/>
    <cellStyle name="Normal 5 5 4 2 4 2 2" xfId="43005"/>
    <cellStyle name="Normal 5 5 4 2 4 2 3" xfId="58561"/>
    <cellStyle name="Normal 5 5 4 2 4 3" xfId="43006"/>
    <cellStyle name="Normal 5 5 4 2 4 4" xfId="43007"/>
    <cellStyle name="Normal 5 5 4 2 5" xfId="43008"/>
    <cellStyle name="Normal 5 5 4 2 5 2" xfId="43009"/>
    <cellStyle name="Normal 5 5 4 2 5 2 2" xfId="43010"/>
    <cellStyle name="Normal 5 5 4 2 5 2 3" xfId="58562"/>
    <cellStyle name="Normal 5 5 4 2 5 3" xfId="43011"/>
    <cellStyle name="Normal 5 5 4 2 5 4" xfId="43012"/>
    <cellStyle name="Normal 5 5 4 2 6" xfId="43013"/>
    <cellStyle name="Normal 5 5 4 2 6 2" xfId="43014"/>
    <cellStyle name="Normal 5 5 4 2 6 3" xfId="58563"/>
    <cellStyle name="Normal 5 5 4 2 7" xfId="43015"/>
    <cellStyle name="Normal 5 5 4 2 8" xfId="43016"/>
    <cellStyle name="Normal 5 5 4 3" xfId="43017"/>
    <cellStyle name="Normal 5 5 4 3 2" xfId="43018"/>
    <cellStyle name="Normal 5 5 4 3 2 2" xfId="43019"/>
    <cellStyle name="Normal 5 5 4 3 2 2 2" xfId="43020"/>
    <cellStyle name="Normal 5 5 4 3 2 2 2 2" xfId="43021"/>
    <cellStyle name="Normal 5 5 4 3 2 2 2 3" xfId="58564"/>
    <cellStyle name="Normal 5 5 4 3 2 2 3" xfId="43022"/>
    <cellStyle name="Normal 5 5 4 3 2 2 4" xfId="43023"/>
    <cellStyle name="Normal 5 5 4 3 2 3" xfId="43024"/>
    <cellStyle name="Normal 5 5 4 3 2 3 2" xfId="43025"/>
    <cellStyle name="Normal 5 5 4 3 2 3 2 2" xfId="43026"/>
    <cellStyle name="Normal 5 5 4 3 2 3 2 3" xfId="58565"/>
    <cellStyle name="Normal 5 5 4 3 2 3 3" xfId="43027"/>
    <cellStyle name="Normal 5 5 4 3 2 3 4" xfId="43028"/>
    <cellStyle name="Normal 5 5 4 3 2 4" xfId="43029"/>
    <cellStyle name="Normal 5 5 4 3 2 4 2" xfId="43030"/>
    <cellStyle name="Normal 5 5 4 3 2 4 3" xfId="58566"/>
    <cellStyle name="Normal 5 5 4 3 2 5" xfId="43031"/>
    <cellStyle name="Normal 5 5 4 3 2 6" xfId="43032"/>
    <cellStyle name="Normal 5 5 4 3 3" xfId="43033"/>
    <cellStyle name="Normal 5 5 4 3 3 2" xfId="43034"/>
    <cellStyle name="Normal 5 5 4 3 3 2 2" xfId="43035"/>
    <cellStyle name="Normal 5 5 4 3 3 2 3" xfId="58567"/>
    <cellStyle name="Normal 5 5 4 3 3 3" xfId="43036"/>
    <cellStyle name="Normal 5 5 4 3 3 4" xfId="43037"/>
    <cellStyle name="Normal 5 5 4 3 4" xfId="43038"/>
    <cellStyle name="Normal 5 5 4 3 4 2" xfId="43039"/>
    <cellStyle name="Normal 5 5 4 3 4 2 2" xfId="43040"/>
    <cellStyle name="Normal 5 5 4 3 4 2 3" xfId="58568"/>
    <cellStyle name="Normal 5 5 4 3 4 3" xfId="43041"/>
    <cellStyle name="Normal 5 5 4 3 4 4" xfId="43042"/>
    <cellStyle name="Normal 5 5 4 3 5" xfId="43043"/>
    <cellStyle name="Normal 5 5 4 3 5 2" xfId="43044"/>
    <cellStyle name="Normal 5 5 4 3 5 3" xfId="58569"/>
    <cellStyle name="Normal 5 5 4 3 6" xfId="43045"/>
    <cellStyle name="Normal 5 5 4 3 7" xfId="43046"/>
    <cellStyle name="Normal 5 5 4 4" xfId="43047"/>
    <cellStyle name="Normal 5 5 4 4 2" xfId="43048"/>
    <cellStyle name="Normal 5 5 4 4 2 2" xfId="43049"/>
    <cellStyle name="Normal 5 5 4 4 2 2 2" xfId="43050"/>
    <cellStyle name="Normal 5 5 4 4 2 2 3" xfId="58570"/>
    <cellStyle name="Normal 5 5 4 4 2 3" xfId="43051"/>
    <cellStyle name="Normal 5 5 4 4 2 4" xfId="43052"/>
    <cellStyle name="Normal 5 5 4 4 3" xfId="43053"/>
    <cellStyle name="Normal 5 5 4 4 3 2" xfId="43054"/>
    <cellStyle name="Normal 5 5 4 4 3 2 2" xfId="43055"/>
    <cellStyle name="Normal 5 5 4 4 3 2 3" xfId="58571"/>
    <cellStyle name="Normal 5 5 4 4 3 3" xfId="43056"/>
    <cellStyle name="Normal 5 5 4 4 3 4" xfId="43057"/>
    <cellStyle name="Normal 5 5 4 4 4" xfId="43058"/>
    <cellStyle name="Normal 5 5 4 4 4 2" xfId="43059"/>
    <cellStyle name="Normal 5 5 4 4 4 3" xfId="58572"/>
    <cellStyle name="Normal 5 5 4 4 5" xfId="43060"/>
    <cellStyle name="Normal 5 5 4 4 6" xfId="43061"/>
    <cellStyle name="Normal 5 5 4 5" xfId="43062"/>
    <cellStyle name="Normal 5 5 4 5 2" xfId="43063"/>
    <cellStyle name="Normal 5 5 4 5 2 2" xfId="43064"/>
    <cellStyle name="Normal 5 5 4 5 2 2 2" xfId="43065"/>
    <cellStyle name="Normal 5 5 4 5 2 2 3" xfId="58573"/>
    <cellStyle name="Normal 5 5 4 5 2 3" xfId="43066"/>
    <cellStyle name="Normal 5 5 4 5 2 4" xfId="43067"/>
    <cellStyle name="Normal 5 5 4 5 3" xfId="43068"/>
    <cellStyle name="Normal 5 5 4 5 3 2" xfId="43069"/>
    <cellStyle name="Normal 5 5 4 5 3 3" xfId="58574"/>
    <cellStyle name="Normal 5 5 4 5 4" xfId="43070"/>
    <cellStyle name="Normal 5 5 4 5 5" xfId="43071"/>
    <cellStyle name="Normal 5 5 4 6" xfId="43072"/>
    <cellStyle name="Normal 5 5 4 6 2" xfId="43073"/>
    <cellStyle name="Normal 5 5 4 6 2 2" xfId="43074"/>
    <cellStyle name="Normal 5 5 4 6 2 3" xfId="58575"/>
    <cellStyle name="Normal 5 5 4 6 3" xfId="43075"/>
    <cellStyle name="Normal 5 5 4 6 4" xfId="43076"/>
    <cellStyle name="Normal 5 5 4 7" xfId="43077"/>
    <cellStyle name="Normal 5 5 4 7 2" xfId="43078"/>
    <cellStyle name="Normal 5 5 4 7 2 2" xfId="43079"/>
    <cellStyle name="Normal 5 5 4 7 2 3" xfId="58576"/>
    <cellStyle name="Normal 5 5 4 7 3" xfId="43080"/>
    <cellStyle name="Normal 5 5 4 7 4" xfId="43081"/>
    <cellStyle name="Normal 5 5 4 8" xfId="43082"/>
    <cellStyle name="Normal 5 5 4 8 2" xfId="43083"/>
    <cellStyle name="Normal 5 5 4 8 3" xfId="58577"/>
    <cellStyle name="Normal 5 5 4 9" xfId="43084"/>
    <cellStyle name="Normal 5 5 5" xfId="43085"/>
    <cellStyle name="Normal 5 5 5 10" xfId="43086"/>
    <cellStyle name="Normal 5 5 5 2" xfId="43087"/>
    <cellStyle name="Normal 5 5 5 2 2" xfId="43088"/>
    <cellStyle name="Normal 5 5 5 2 2 2" xfId="43089"/>
    <cellStyle name="Normal 5 5 5 2 2 2 2" xfId="43090"/>
    <cellStyle name="Normal 5 5 5 2 2 2 2 2" xfId="43091"/>
    <cellStyle name="Normal 5 5 5 2 2 2 2 2 2" xfId="43092"/>
    <cellStyle name="Normal 5 5 5 2 2 2 2 2 3" xfId="58578"/>
    <cellStyle name="Normal 5 5 5 2 2 2 2 3" xfId="43093"/>
    <cellStyle name="Normal 5 5 5 2 2 2 2 4" xfId="43094"/>
    <cellStyle name="Normal 5 5 5 2 2 2 3" xfId="43095"/>
    <cellStyle name="Normal 5 5 5 2 2 2 3 2" xfId="43096"/>
    <cellStyle name="Normal 5 5 5 2 2 2 3 2 2" xfId="43097"/>
    <cellStyle name="Normal 5 5 5 2 2 2 3 2 3" xfId="58579"/>
    <cellStyle name="Normal 5 5 5 2 2 2 3 3" xfId="43098"/>
    <cellStyle name="Normal 5 5 5 2 2 2 3 4" xfId="43099"/>
    <cellStyle name="Normal 5 5 5 2 2 2 4" xfId="43100"/>
    <cellStyle name="Normal 5 5 5 2 2 2 4 2" xfId="43101"/>
    <cellStyle name="Normal 5 5 5 2 2 2 4 3" xfId="58580"/>
    <cellStyle name="Normal 5 5 5 2 2 2 5" xfId="43102"/>
    <cellStyle name="Normal 5 5 5 2 2 2 6" xfId="43103"/>
    <cellStyle name="Normal 5 5 5 2 2 3" xfId="43104"/>
    <cellStyle name="Normal 5 5 5 2 2 3 2" xfId="43105"/>
    <cellStyle name="Normal 5 5 5 2 2 3 2 2" xfId="43106"/>
    <cellStyle name="Normal 5 5 5 2 2 3 2 3" xfId="58581"/>
    <cellStyle name="Normal 5 5 5 2 2 3 3" xfId="43107"/>
    <cellStyle name="Normal 5 5 5 2 2 3 4" xfId="43108"/>
    <cellStyle name="Normal 5 5 5 2 2 4" xfId="43109"/>
    <cellStyle name="Normal 5 5 5 2 2 4 2" xfId="43110"/>
    <cellStyle name="Normal 5 5 5 2 2 4 2 2" xfId="43111"/>
    <cellStyle name="Normal 5 5 5 2 2 4 2 3" xfId="58582"/>
    <cellStyle name="Normal 5 5 5 2 2 4 3" xfId="43112"/>
    <cellStyle name="Normal 5 5 5 2 2 4 4" xfId="43113"/>
    <cellStyle name="Normal 5 5 5 2 2 5" xfId="43114"/>
    <cellStyle name="Normal 5 5 5 2 2 5 2" xfId="43115"/>
    <cellStyle name="Normal 5 5 5 2 2 5 3" xfId="58583"/>
    <cellStyle name="Normal 5 5 5 2 2 6" xfId="43116"/>
    <cellStyle name="Normal 5 5 5 2 2 7" xfId="43117"/>
    <cellStyle name="Normal 5 5 5 2 3" xfId="43118"/>
    <cellStyle name="Normal 5 5 5 2 3 2" xfId="43119"/>
    <cellStyle name="Normal 5 5 5 2 3 2 2" xfId="43120"/>
    <cellStyle name="Normal 5 5 5 2 3 2 2 2" xfId="43121"/>
    <cellStyle name="Normal 5 5 5 2 3 2 2 3" xfId="58584"/>
    <cellStyle name="Normal 5 5 5 2 3 2 3" xfId="43122"/>
    <cellStyle name="Normal 5 5 5 2 3 2 4" xfId="43123"/>
    <cellStyle name="Normal 5 5 5 2 3 3" xfId="43124"/>
    <cellStyle name="Normal 5 5 5 2 3 3 2" xfId="43125"/>
    <cellStyle name="Normal 5 5 5 2 3 3 2 2" xfId="43126"/>
    <cellStyle name="Normal 5 5 5 2 3 3 2 3" xfId="58585"/>
    <cellStyle name="Normal 5 5 5 2 3 3 3" xfId="43127"/>
    <cellStyle name="Normal 5 5 5 2 3 3 4" xfId="43128"/>
    <cellStyle name="Normal 5 5 5 2 3 4" xfId="43129"/>
    <cellStyle name="Normal 5 5 5 2 3 4 2" xfId="43130"/>
    <cellStyle name="Normal 5 5 5 2 3 4 3" xfId="58586"/>
    <cellStyle name="Normal 5 5 5 2 3 5" xfId="43131"/>
    <cellStyle name="Normal 5 5 5 2 3 6" xfId="43132"/>
    <cellStyle name="Normal 5 5 5 2 4" xfId="43133"/>
    <cellStyle name="Normal 5 5 5 2 4 2" xfId="43134"/>
    <cellStyle name="Normal 5 5 5 2 4 2 2" xfId="43135"/>
    <cellStyle name="Normal 5 5 5 2 4 2 3" xfId="58587"/>
    <cellStyle name="Normal 5 5 5 2 4 3" xfId="43136"/>
    <cellStyle name="Normal 5 5 5 2 4 4" xfId="43137"/>
    <cellStyle name="Normal 5 5 5 2 5" xfId="43138"/>
    <cellStyle name="Normal 5 5 5 2 5 2" xfId="43139"/>
    <cellStyle name="Normal 5 5 5 2 5 2 2" xfId="43140"/>
    <cellStyle name="Normal 5 5 5 2 5 2 3" xfId="58588"/>
    <cellStyle name="Normal 5 5 5 2 5 3" xfId="43141"/>
    <cellStyle name="Normal 5 5 5 2 5 4" xfId="43142"/>
    <cellStyle name="Normal 5 5 5 2 6" xfId="43143"/>
    <cellStyle name="Normal 5 5 5 2 6 2" xfId="43144"/>
    <cellStyle name="Normal 5 5 5 2 6 3" xfId="58589"/>
    <cellStyle name="Normal 5 5 5 2 7" xfId="43145"/>
    <cellStyle name="Normal 5 5 5 2 8" xfId="43146"/>
    <cellStyle name="Normal 5 5 5 3" xfId="43147"/>
    <cellStyle name="Normal 5 5 5 3 2" xfId="43148"/>
    <cellStyle name="Normal 5 5 5 3 2 2" xfId="43149"/>
    <cellStyle name="Normal 5 5 5 3 2 2 2" xfId="43150"/>
    <cellStyle name="Normal 5 5 5 3 2 2 2 2" xfId="43151"/>
    <cellStyle name="Normal 5 5 5 3 2 2 2 3" xfId="58590"/>
    <cellStyle name="Normal 5 5 5 3 2 2 3" xfId="43152"/>
    <cellStyle name="Normal 5 5 5 3 2 2 4" xfId="43153"/>
    <cellStyle name="Normal 5 5 5 3 2 3" xfId="43154"/>
    <cellStyle name="Normal 5 5 5 3 2 3 2" xfId="43155"/>
    <cellStyle name="Normal 5 5 5 3 2 3 2 2" xfId="43156"/>
    <cellStyle name="Normal 5 5 5 3 2 3 2 3" xfId="58591"/>
    <cellStyle name="Normal 5 5 5 3 2 3 3" xfId="43157"/>
    <cellStyle name="Normal 5 5 5 3 2 3 4" xfId="43158"/>
    <cellStyle name="Normal 5 5 5 3 2 4" xfId="43159"/>
    <cellStyle name="Normal 5 5 5 3 2 4 2" xfId="43160"/>
    <cellStyle name="Normal 5 5 5 3 2 4 3" xfId="58592"/>
    <cellStyle name="Normal 5 5 5 3 2 5" xfId="43161"/>
    <cellStyle name="Normal 5 5 5 3 2 6" xfId="43162"/>
    <cellStyle name="Normal 5 5 5 3 3" xfId="43163"/>
    <cellStyle name="Normal 5 5 5 3 3 2" xfId="43164"/>
    <cellStyle name="Normal 5 5 5 3 3 2 2" xfId="43165"/>
    <cellStyle name="Normal 5 5 5 3 3 2 3" xfId="58593"/>
    <cellStyle name="Normal 5 5 5 3 3 3" xfId="43166"/>
    <cellStyle name="Normal 5 5 5 3 3 4" xfId="43167"/>
    <cellStyle name="Normal 5 5 5 3 4" xfId="43168"/>
    <cellStyle name="Normal 5 5 5 3 4 2" xfId="43169"/>
    <cellStyle name="Normal 5 5 5 3 4 2 2" xfId="43170"/>
    <cellStyle name="Normal 5 5 5 3 4 2 3" xfId="58594"/>
    <cellStyle name="Normal 5 5 5 3 4 3" xfId="43171"/>
    <cellStyle name="Normal 5 5 5 3 4 4" xfId="43172"/>
    <cellStyle name="Normal 5 5 5 3 5" xfId="43173"/>
    <cellStyle name="Normal 5 5 5 3 5 2" xfId="43174"/>
    <cellStyle name="Normal 5 5 5 3 5 3" xfId="58595"/>
    <cellStyle name="Normal 5 5 5 3 6" xfId="43175"/>
    <cellStyle name="Normal 5 5 5 3 7" xfId="43176"/>
    <cellStyle name="Normal 5 5 5 4" xfId="43177"/>
    <cellStyle name="Normal 5 5 5 4 2" xfId="43178"/>
    <cellStyle name="Normal 5 5 5 4 2 2" xfId="43179"/>
    <cellStyle name="Normal 5 5 5 4 2 2 2" xfId="43180"/>
    <cellStyle name="Normal 5 5 5 4 2 2 3" xfId="58596"/>
    <cellStyle name="Normal 5 5 5 4 2 3" xfId="43181"/>
    <cellStyle name="Normal 5 5 5 4 2 4" xfId="43182"/>
    <cellStyle name="Normal 5 5 5 4 3" xfId="43183"/>
    <cellStyle name="Normal 5 5 5 4 3 2" xfId="43184"/>
    <cellStyle name="Normal 5 5 5 4 3 2 2" xfId="43185"/>
    <cellStyle name="Normal 5 5 5 4 3 2 3" xfId="58597"/>
    <cellStyle name="Normal 5 5 5 4 3 3" xfId="43186"/>
    <cellStyle name="Normal 5 5 5 4 3 4" xfId="43187"/>
    <cellStyle name="Normal 5 5 5 4 4" xfId="43188"/>
    <cellStyle name="Normal 5 5 5 4 4 2" xfId="43189"/>
    <cellStyle name="Normal 5 5 5 4 4 3" xfId="58598"/>
    <cellStyle name="Normal 5 5 5 4 5" xfId="43190"/>
    <cellStyle name="Normal 5 5 5 4 6" xfId="43191"/>
    <cellStyle name="Normal 5 5 5 5" xfId="43192"/>
    <cellStyle name="Normal 5 5 5 5 2" xfId="43193"/>
    <cellStyle name="Normal 5 5 5 5 2 2" xfId="43194"/>
    <cellStyle name="Normal 5 5 5 5 2 2 2" xfId="43195"/>
    <cellStyle name="Normal 5 5 5 5 2 2 3" xfId="58599"/>
    <cellStyle name="Normal 5 5 5 5 2 3" xfId="43196"/>
    <cellStyle name="Normal 5 5 5 5 2 4" xfId="43197"/>
    <cellStyle name="Normal 5 5 5 5 3" xfId="43198"/>
    <cellStyle name="Normal 5 5 5 5 3 2" xfId="43199"/>
    <cellStyle name="Normal 5 5 5 5 3 3" xfId="58600"/>
    <cellStyle name="Normal 5 5 5 5 4" xfId="43200"/>
    <cellStyle name="Normal 5 5 5 5 5" xfId="43201"/>
    <cellStyle name="Normal 5 5 5 6" xfId="43202"/>
    <cellStyle name="Normal 5 5 5 6 2" xfId="43203"/>
    <cellStyle name="Normal 5 5 5 6 2 2" xfId="43204"/>
    <cellStyle name="Normal 5 5 5 6 2 3" xfId="58601"/>
    <cellStyle name="Normal 5 5 5 6 3" xfId="43205"/>
    <cellStyle name="Normal 5 5 5 6 4" xfId="43206"/>
    <cellStyle name="Normal 5 5 5 7" xfId="43207"/>
    <cellStyle name="Normal 5 5 5 7 2" xfId="43208"/>
    <cellStyle name="Normal 5 5 5 7 2 2" xfId="43209"/>
    <cellStyle name="Normal 5 5 5 7 2 3" xfId="58602"/>
    <cellStyle name="Normal 5 5 5 7 3" xfId="43210"/>
    <cellStyle name="Normal 5 5 5 7 4" xfId="43211"/>
    <cellStyle name="Normal 5 5 5 8" xfId="43212"/>
    <cellStyle name="Normal 5 5 5 8 2" xfId="43213"/>
    <cellStyle name="Normal 5 5 5 8 3" xfId="58603"/>
    <cellStyle name="Normal 5 5 5 9" xfId="43214"/>
    <cellStyle name="Normal 5 5 6" xfId="43215"/>
    <cellStyle name="Normal 5 5 6 2" xfId="43216"/>
    <cellStyle name="Normal 5 5 6 2 2" xfId="43217"/>
    <cellStyle name="Normal 5 5 6 2 2 2" xfId="43218"/>
    <cellStyle name="Normal 5 5 6 2 2 2 2" xfId="43219"/>
    <cellStyle name="Normal 5 5 6 2 2 2 2 2" xfId="43220"/>
    <cellStyle name="Normal 5 5 6 2 2 2 2 3" xfId="58604"/>
    <cellStyle name="Normal 5 5 6 2 2 2 3" xfId="43221"/>
    <cellStyle name="Normal 5 5 6 2 2 2 4" xfId="43222"/>
    <cellStyle name="Normal 5 5 6 2 2 3" xfId="43223"/>
    <cellStyle name="Normal 5 5 6 2 2 3 2" xfId="43224"/>
    <cellStyle name="Normal 5 5 6 2 2 3 2 2" xfId="43225"/>
    <cellStyle name="Normal 5 5 6 2 2 3 2 3" xfId="58605"/>
    <cellStyle name="Normal 5 5 6 2 2 3 3" xfId="43226"/>
    <cellStyle name="Normal 5 5 6 2 2 3 4" xfId="43227"/>
    <cellStyle name="Normal 5 5 6 2 2 4" xfId="43228"/>
    <cellStyle name="Normal 5 5 6 2 2 4 2" xfId="43229"/>
    <cellStyle name="Normal 5 5 6 2 2 4 3" xfId="58606"/>
    <cellStyle name="Normal 5 5 6 2 2 5" xfId="43230"/>
    <cellStyle name="Normal 5 5 6 2 2 6" xfId="43231"/>
    <cellStyle name="Normal 5 5 6 2 3" xfId="43232"/>
    <cellStyle name="Normal 5 5 6 2 3 2" xfId="43233"/>
    <cellStyle name="Normal 5 5 6 2 3 2 2" xfId="43234"/>
    <cellStyle name="Normal 5 5 6 2 3 2 3" xfId="58607"/>
    <cellStyle name="Normal 5 5 6 2 3 3" xfId="43235"/>
    <cellStyle name="Normal 5 5 6 2 3 4" xfId="43236"/>
    <cellStyle name="Normal 5 5 6 2 4" xfId="43237"/>
    <cellStyle name="Normal 5 5 6 2 4 2" xfId="43238"/>
    <cellStyle name="Normal 5 5 6 2 4 2 2" xfId="43239"/>
    <cellStyle name="Normal 5 5 6 2 4 2 3" xfId="58608"/>
    <cellStyle name="Normal 5 5 6 2 4 3" xfId="43240"/>
    <cellStyle name="Normal 5 5 6 2 4 4" xfId="43241"/>
    <cellStyle name="Normal 5 5 6 2 5" xfId="43242"/>
    <cellStyle name="Normal 5 5 6 2 5 2" xfId="43243"/>
    <cellStyle name="Normal 5 5 6 2 5 3" xfId="58609"/>
    <cellStyle name="Normal 5 5 6 2 6" xfId="43244"/>
    <cellStyle name="Normal 5 5 6 2 7" xfId="43245"/>
    <cellStyle name="Normal 5 5 6 3" xfId="43246"/>
    <cellStyle name="Normal 5 5 6 3 2" xfId="43247"/>
    <cellStyle name="Normal 5 5 6 3 2 2" xfId="43248"/>
    <cellStyle name="Normal 5 5 6 3 2 2 2" xfId="43249"/>
    <cellStyle name="Normal 5 5 6 3 2 2 3" xfId="58610"/>
    <cellStyle name="Normal 5 5 6 3 2 3" xfId="43250"/>
    <cellStyle name="Normal 5 5 6 3 2 4" xfId="43251"/>
    <cellStyle name="Normal 5 5 6 3 3" xfId="43252"/>
    <cellStyle name="Normal 5 5 6 3 3 2" xfId="43253"/>
    <cellStyle name="Normal 5 5 6 3 3 2 2" xfId="43254"/>
    <cellStyle name="Normal 5 5 6 3 3 2 3" xfId="58611"/>
    <cellStyle name="Normal 5 5 6 3 3 3" xfId="43255"/>
    <cellStyle name="Normal 5 5 6 3 3 4" xfId="43256"/>
    <cellStyle name="Normal 5 5 6 3 4" xfId="43257"/>
    <cellStyle name="Normal 5 5 6 3 4 2" xfId="43258"/>
    <cellStyle name="Normal 5 5 6 3 4 3" xfId="58612"/>
    <cellStyle name="Normal 5 5 6 3 5" xfId="43259"/>
    <cellStyle name="Normal 5 5 6 3 6" xfId="43260"/>
    <cellStyle name="Normal 5 5 6 4" xfId="43261"/>
    <cellStyle name="Normal 5 5 6 4 2" xfId="43262"/>
    <cellStyle name="Normal 5 5 6 4 2 2" xfId="43263"/>
    <cellStyle name="Normal 5 5 6 4 2 3" xfId="58613"/>
    <cellStyle name="Normal 5 5 6 4 3" xfId="43264"/>
    <cellStyle name="Normal 5 5 6 4 4" xfId="43265"/>
    <cellStyle name="Normal 5 5 6 5" xfId="43266"/>
    <cellStyle name="Normal 5 5 6 5 2" xfId="43267"/>
    <cellStyle name="Normal 5 5 6 5 2 2" xfId="43268"/>
    <cellStyle name="Normal 5 5 6 5 2 3" xfId="58614"/>
    <cellStyle name="Normal 5 5 6 5 3" xfId="43269"/>
    <cellStyle name="Normal 5 5 6 5 4" xfId="43270"/>
    <cellStyle name="Normal 5 5 6 6" xfId="43271"/>
    <cellStyle name="Normal 5 5 6 6 2" xfId="43272"/>
    <cellStyle name="Normal 5 5 6 6 3" xfId="58615"/>
    <cellStyle name="Normal 5 5 6 7" xfId="43273"/>
    <cellStyle name="Normal 5 5 6 8" xfId="43274"/>
    <cellStyle name="Normal 5 5 7" xfId="43275"/>
    <cellStyle name="Normal 5 5 7 2" xfId="43276"/>
    <cellStyle name="Normal 5 5 7 2 2" xfId="43277"/>
    <cellStyle name="Normal 5 5 7 2 2 2" xfId="43278"/>
    <cellStyle name="Normal 5 5 7 2 2 2 2" xfId="43279"/>
    <cellStyle name="Normal 5 5 7 2 2 2 3" xfId="58616"/>
    <cellStyle name="Normal 5 5 7 2 2 3" xfId="43280"/>
    <cellStyle name="Normal 5 5 7 2 2 4" xfId="43281"/>
    <cellStyle name="Normal 5 5 7 2 3" xfId="43282"/>
    <cellStyle name="Normal 5 5 7 2 3 2" xfId="43283"/>
    <cellStyle name="Normal 5 5 7 2 3 2 2" xfId="43284"/>
    <cellStyle name="Normal 5 5 7 2 3 2 3" xfId="58617"/>
    <cellStyle name="Normal 5 5 7 2 3 3" xfId="43285"/>
    <cellStyle name="Normal 5 5 7 2 3 4" xfId="43286"/>
    <cellStyle name="Normal 5 5 7 2 4" xfId="43287"/>
    <cellStyle name="Normal 5 5 7 2 4 2" xfId="43288"/>
    <cellStyle name="Normal 5 5 7 2 4 3" xfId="58618"/>
    <cellStyle name="Normal 5 5 7 2 5" xfId="43289"/>
    <cellStyle name="Normal 5 5 7 2 6" xfId="43290"/>
    <cellStyle name="Normal 5 5 7 3" xfId="43291"/>
    <cellStyle name="Normal 5 5 7 3 2" xfId="43292"/>
    <cellStyle name="Normal 5 5 7 3 2 2" xfId="43293"/>
    <cellStyle name="Normal 5 5 7 3 2 3" xfId="58619"/>
    <cellStyle name="Normal 5 5 7 3 3" xfId="43294"/>
    <cellStyle name="Normal 5 5 7 3 4" xfId="43295"/>
    <cellStyle name="Normal 5 5 7 4" xfId="43296"/>
    <cellStyle name="Normal 5 5 7 4 2" xfId="43297"/>
    <cellStyle name="Normal 5 5 7 4 2 2" xfId="43298"/>
    <cellStyle name="Normal 5 5 7 4 2 3" xfId="58620"/>
    <cellStyle name="Normal 5 5 7 4 3" xfId="43299"/>
    <cellStyle name="Normal 5 5 7 4 4" xfId="43300"/>
    <cellStyle name="Normal 5 5 7 5" xfId="43301"/>
    <cellStyle name="Normal 5 5 7 5 2" xfId="43302"/>
    <cellStyle name="Normal 5 5 7 5 3" xfId="58621"/>
    <cellStyle name="Normal 5 5 7 6" xfId="43303"/>
    <cellStyle name="Normal 5 5 7 7" xfId="43304"/>
    <cellStyle name="Normal 5 5 8" xfId="43305"/>
    <cellStyle name="Normal 5 5 8 2" xfId="43306"/>
    <cellStyle name="Normal 5 5 8 2 2" xfId="43307"/>
    <cellStyle name="Normal 5 5 8 2 2 2" xfId="43308"/>
    <cellStyle name="Normal 5 5 8 2 2 3" xfId="58622"/>
    <cellStyle name="Normal 5 5 8 2 3" xfId="43309"/>
    <cellStyle name="Normal 5 5 8 2 4" xfId="43310"/>
    <cellStyle name="Normal 5 5 8 3" xfId="43311"/>
    <cellStyle name="Normal 5 5 8 3 2" xfId="43312"/>
    <cellStyle name="Normal 5 5 8 3 2 2" xfId="43313"/>
    <cellStyle name="Normal 5 5 8 3 2 3" xfId="58623"/>
    <cellStyle name="Normal 5 5 8 3 3" xfId="43314"/>
    <cellStyle name="Normal 5 5 8 3 4" xfId="43315"/>
    <cellStyle name="Normal 5 5 8 4" xfId="43316"/>
    <cellStyle name="Normal 5 5 8 4 2" xfId="43317"/>
    <cellStyle name="Normal 5 5 8 4 3" xfId="58624"/>
    <cellStyle name="Normal 5 5 8 5" xfId="43318"/>
    <cellStyle name="Normal 5 5 8 6" xfId="43319"/>
    <cellStyle name="Normal 5 5 9" xfId="43320"/>
    <cellStyle name="Normal 5 5 9 2" xfId="43321"/>
    <cellStyle name="Normal 5 5 9 2 2" xfId="43322"/>
    <cellStyle name="Normal 5 5 9 2 2 2" xfId="43323"/>
    <cellStyle name="Normal 5 5 9 2 2 3" xfId="58625"/>
    <cellStyle name="Normal 5 5 9 2 3" xfId="43324"/>
    <cellStyle name="Normal 5 5 9 2 4" xfId="43325"/>
    <cellStyle name="Normal 5 5 9 3" xfId="43326"/>
    <cellStyle name="Normal 5 5 9 3 2" xfId="43327"/>
    <cellStyle name="Normal 5 5 9 3 3" xfId="58626"/>
    <cellStyle name="Normal 5 5 9 4" xfId="43328"/>
    <cellStyle name="Normal 5 5 9 5" xfId="43329"/>
    <cellStyle name="Normal 5 6" xfId="43330"/>
    <cellStyle name="Normal 5 6 10" xfId="43331"/>
    <cellStyle name="Normal 5 6 11" xfId="43332"/>
    <cellStyle name="Normal 5 6 2" xfId="43333"/>
    <cellStyle name="Normal 5 6 2 10" xfId="43334"/>
    <cellStyle name="Normal 5 6 2 2" xfId="43335"/>
    <cellStyle name="Normal 5 6 2 2 2" xfId="43336"/>
    <cellStyle name="Normal 5 6 2 2 2 2" xfId="43337"/>
    <cellStyle name="Normal 5 6 2 2 2 2 2" xfId="43338"/>
    <cellStyle name="Normal 5 6 2 2 2 2 2 2" xfId="43339"/>
    <cellStyle name="Normal 5 6 2 2 2 2 2 2 2" xfId="43340"/>
    <cellStyle name="Normal 5 6 2 2 2 2 2 2 3" xfId="58627"/>
    <cellStyle name="Normal 5 6 2 2 2 2 2 3" xfId="43341"/>
    <cellStyle name="Normal 5 6 2 2 2 2 2 4" xfId="43342"/>
    <cellStyle name="Normal 5 6 2 2 2 2 3" xfId="43343"/>
    <cellStyle name="Normal 5 6 2 2 2 2 3 2" xfId="43344"/>
    <cellStyle name="Normal 5 6 2 2 2 2 3 2 2" xfId="43345"/>
    <cellStyle name="Normal 5 6 2 2 2 2 3 2 3" xfId="58628"/>
    <cellStyle name="Normal 5 6 2 2 2 2 3 3" xfId="43346"/>
    <cellStyle name="Normal 5 6 2 2 2 2 3 4" xfId="43347"/>
    <cellStyle name="Normal 5 6 2 2 2 2 4" xfId="43348"/>
    <cellStyle name="Normal 5 6 2 2 2 2 4 2" xfId="43349"/>
    <cellStyle name="Normal 5 6 2 2 2 2 4 3" xfId="58629"/>
    <cellStyle name="Normal 5 6 2 2 2 2 5" xfId="43350"/>
    <cellStyle name="Normal 5 6 2 2 2 2 6" xfId="43351"/>
    <cellStyle name="Normal 5 6 2 2 2 3" xfId="43352"/>
    <cellStyle name="Normal 5 6 2 2 2 3 2" xfId="43353"/>
    <cellStyle name="Normal 5 6 2 2 2 3 2 2" xfId="43354"/>
    <cellStyle name="Normal 5 6 2 2 2 3 2 3" xfId="58630"/>
    <cellStyle name="Normal 5 6 2 2 2 3 3" xfId="43355"/>
    <cellStyle name="Normal 5 6 2 2 2 3 4" xfId="43356"/>
    <cellStyle name="Normal 5 6 2 2 2 4" xfId="43357"/>
    <cellStyle name="Normal 5 6 2 2 2 4 2" xfId="43358"/>
    <cellStyle name="Normal 5 6 2 2 2 4 2 2" xfId="43359"/>
    <cellStyle name="Normal 5 6 2 2 2 4 2 3" xfId="58631"/>
    <cellStyle name="Normal 5 6 2 2 2 4 3" xfId="43360"/>
    <cellStyle name="Normal 5 6 2 2 2 4 4" xfId="43361"/>
    <cellStyle name="Normal 5 6 2 2 2 5" xfId="43362"/>
    <cellStyle name="Normal 5 6 2 2 2 5 2" xfId="43363"/>
    <cellStyle name="Normal 5 6 2 2 2 5 3" xfId="58632"/>
    <cellStyle name="Normal 5 6 2 2 2 6" xfId="43364"/>
    <cellStyle name="Normal 5 6 2 2 2 7" xfId="43365"/>
    <cellStyle name="Normal 5 6 2 2 3" xfId="43366"/>
    <cellStyle name="Normal 5 6 2 2 3 2" xfId="43367"/>
    <cellStyle name="Normal 5 6 2 2 3 2 2" xfId="43368"/>
    <cellStyle name="Normal 5 6 2 2 3 2 2 2" xfId="43369"/>
    <cellStyle name="Normal 5 6 2 2 3 2 2 3" xfId="58633"/>
    <cellStyle name="Normal 5 6 2 2 3 2 3" xfId="43370"/>
    <cellStyle name="Normal 5 6 2 2 3 2 4" xfId="43371"/>
    <cellStyle name="Normal 5 6 2 2 3 3" xfId="43372"/>
    <cellStyle name="Normal 5 6 2 2 3 3 2" xfId="43373"/>
    <cellStyle name="Normal 5 6 2 2 3 3 2 2" xfId="43374"/>
    <cellStyle name="Normal 5 6 2 2 3 3 2 3" xfId="58634"/>
    <cellStyle name="Normal 5 6 2 2 3 3 3" xfId="43375"/>
    <cellStyle name="Normal 5 6 2 2 3 3 4" xfId="43376"/>
    <cellStyle name="Normal 5 6 2 2 3 4" xfId="43377"/>
    <cellStyle name="Normal 5 6 2 2 3 4 2" xfId="43378"/>
    <cellStyle name="Normal 5 6 2 2 3 4 3" xfId="58635"/>
    <cellStyle name="Normal 5 6 2 2 3 5" xfId="43379"/>
    <cellStyle name="Normal 5 6 2 2 3 6" xfId="43380"/>
    <cellStyle name="Normal 5 6 2 2 4" xfId="43381"/>
    <cellStyle name="Normal 5 6 2 2 4 2" xfId="43382"/>
    <cellStyle name="Normal 5 6 2 2 4 2 2" xfId="43383"/>
    <cellStyle name="Normal 5 6 2 2 4 2 3" xfId="58636"/>
    <cellStyle name="Normal 5 6 2 2 4 3" xfId="43384"/>
    <cellStyle name="Normal 5 6 2 2 4 4" xfId="43385"/>
    <cellStyle name="Normal 5 6 2 2 5" xfId="43386"/>
    <cellStyle name="Normal 5 6 2 2 5 2" xfId="43387"/>
    <cellStyle name="Normal 5 6 2 2 5 2 2" xfId="43388"/>
    <cellStyle name="Normal 5 6 2 2 5 2 3" xfId="58637"/>
    <cellStyle name="Normal 5 6 2 2 5 3" xfId="43389"/>
    <cellStyle name="Normal 5 6 2 2 5 4" xfId="43390"/>
    <cellStyle name="Normal 5 6 2 2 6" xfId="43391"/>
    <cellStyle name="Normal 5 6 2 2 6 2" xfId="43392"/>
    <cellStyle name="Normal 5 6 2 2 6 3" xfId="58638"/>
    <cellStyle name="Normal 5 6 2 2 7" xfId="43393"/>
    <cellStyle name="Normal 5 6 2 2 8" xfId="43394"/>
    <cellStyle name="Normal 5 6 2 3" xfId="43395"/>
    <cellStyle name="Normal 5 6 2 3 2" xfId="43396"/>
    <cellStyle name="Normal 5 6 2 3 2 2" xfId="43397"/>
    <cellStyle name="Normal 5 6 2 3 2 2 2" xfId="43398"/>
    <cellStyle name="Normal 5 6 2 3 2 2 2 2" xfId="43399"/>
    <cellStyle name="Normal 5 6 2 3 2 2 2 3" xfId="58639"/>
    <cellStyle name="Normal 5 6 2 3 2 2 3" xfId="43400"/>
    <cellStyle name="Normal 5 6 2 3 2 2 4" xfId="43401"/>
    <cellStyle name="Normal 5 6 2 3 2 3" xfId="43402"/>
    <cellStyle name="Normal 5 6 2 3 2 3 2" xfId="43403"/>
    <cellStyle name="Normal 5 6 2 3 2 3 2 2" xfId="43404"/>
    <cellStyle name="Normal 5 6 2 3 2 3 2 3" xfId="58640"/>
    <cellStyle name="Normal 5 6 2 3 2 3 3" xfId="43405"/>
    <cellStyle name="Normal 5 6 2 3 2 3 4" xfId="43406"/>
    <cellStyle name="Normal 5 6 2 3 2 4" xfId="43407"/>
    <cellStyle name="Normal 5 6 2 3 2 4 2" xfId="43408"/>
    <cellStyle name="Normal 5 6 2 3 2 4 3" xfId="58641"/>
    <cellStyle name="Normal 5 6 2 3 2 5" xfId="43409"/>
    <cellStyle name="Normal 5 6 2 3 2 6" xfId="43410"/>
    <cellStyle name="Normal 5 6 2 3 3" xfId="43411"/>
    <cellStyle name="Normal 5 6 2 3 3 2" xfId="43412"/>
    <cellStyle name="Normal 5 6 2 3 3 2 2" xfId="43413"/>
    <cellStyle name="Normal 5 6 2 3 3 2 3" xfId="58642"/>
    <cellStyle name="Normal 5 6 2 3 3 3" xfId="43414"/>
    <cellStyle name="Normal 5 6 2 3 3 4" xfId="43415"/>
    <cellStyle name="Normal 5 6 2 3 4" xfId="43416"/>
    <cellStyle name="Normal 5 6 2 3 4 2" xfId="43417"/>
    <cellStyle name="Normal 5 6 2 3 4 2 2" xfId="43418"/>
    <cellStyle name="Normal 5 6 2 3 4 2 3" xfId="58643"/>
    <cellStyle name="Normal 5 6 2 3 4 3" xfId="43419"/>
    <cellStyle name="Normal 5 6 2 3 4 4" xfId="43420"/>
    <cellStyle name="Normal 5 6 2 3 5" xfId="43421"/>
    <cellStyle name="Normal 5 6 2 3 5 2" xfId="43422"/>
    <cellStyle name="Normal 5 6 2 3 5 3" xfId="58644"/>
    <cellStyle name="Normal 5 6 2 3 6" xfId="43423"/>
    <cellStyle name="Normal 5 6 2 3 7" xfId="43424"/>
    <cellStyle name="Normal 5 6 2 4" xfId="43425"/>
    <cellStyle name="Normal 5 6 2 4 2" xfId="43426"/>
    <cellStyle name="Normal 5 6 2 4 2 2" xfId="43427"/>
    <cellStyle name="Normal 5 6 2 4 2 2 2" xfId="43428"/>
    <cellStyle name="Normal 5 6 2 4 2 2 3" xfId="58645"/>
    <cellStyle name="Normal 5 6 2 4 2 3" xfId="43429"/>
    <cellStyle name="Normal 5 6 2 4 2 4" xfId="43430"/>
    <cellStyle name="Normal 5 6 2 4 3" xfId="43431"/>
    <cellStyle name="Normal 5 6 2 4 3 2" xfId="43432"/>
    <cellStyle name="Normal 5 6 2 4 3 2 2" xfId="43433"/>
    <cellStyle name="Normal 5 6 2 4 3 2 3" xfId="58646"/>
    <cellStyle name="Normal 5 6 2 4 3 3" xfId="43434"/>
    <cellStyle name="Normal 5 6 2 4 3 4" xfId="43435"/>
    <cellStyle name="Normal 5 6 2 4 4" xfId="43436"/>
    <cellStyle name="Normal 5 6 2 4 4 2" xfId="43437"/>
    <cellStyle name="Normal 5 6 2 4 4 3" xfId="58647"/>
    <cellStyle name="Normal 5 6 2 4 5" xfId="43438"/>
    <cellStyle name="Normal 5 6 2 4 6" xfId="43439"/>
    <cellStyle name="Normal 5 6 2 5" xfId="43440"/>
    <cellStyle name="Normal 5 6 2 5 2" xfId="43441"/>
    <cellStyle name="Normal 5 6 2 5 2 2" xfId="43442"/>
    <cellStyle name="Normal 5 6 2 5 2 2 2" xfId="43443"/>
    <cellStyle name="Normal 5 6 2 5 2 2 3" xfId="58648"/>
    <cellStyle name="Normal 5 6 2 5 2 3" xfId="43444"/>
    <cellStyle name="Normal 5 6 2 5 2 4" xfId="43445"/>
    <cellStyle name="Normal 5 6 2 5 3" xfId="43446"/>
    <cellStyle name="Normal 5 6 2 5 3 2" xfId="43447"/>
    <cellStyle name="Normal 5 6 2 5 3 3" xfId="58649"/>
    <cellStyle name="Normal 5 6 2 5 4" xfId="43448"/>
    <cellStyle name="Normal 5 6 2 5 5" xfId="43449"/>
    <cellStyle name="Normal 5 6 2 6" xfId="43450"/>
    <cellStyle name="Normal 5 6 2 6 2" xfId="43451"/>
    <cellStyle name="Normal 5 6 2 6 2 2" xfId="43452"/>
    <cellStyle name="Normal 5 6 2 6 2 3" xfId="58650"/>
    <cellStyle name="Normal 5 6 2 6 3" xfId="43453"/>
    <cellStyle name="Normal 5 6 2 6 4" xfId="43454"/>
    <cellStyle name="Normal 5 6 2 7" xfId="43455"/>
    <cellStyle name="Normal 5 6 2 7 2" xfId="43456"/>
    <cellStyle name="Normal 5 6 2 7 2 2" xfId="43457"/>
    <cellStyle name="Normal 5 6 2 7 2 3" xfId="58651"/>
    <cellStyle name="Normal 5 6 2 7 3" xfId="43458"/>
    <cellStyle name="Normal 5 6 2 7 4" xfId="43459"/>
    <cellStyle name="Normal 5 6 2 8" xfId="43460"/>
    <cellStyle name="Normal 5 6 2 8 2" xfId="43461"/>
    <cellStyle name="Normal 5 6 2 8 3" xfId="58652"/>
    <cellStyle name="Normal 5 6 2 9" xfId="43462"/>
    <cellStyle name="Normal 5 6 3" xfId="43463"/>
    <cellStyle name="Normal 5 6 3 2" xfId="43464"/>
    <cellStyle name="Normal 5 6 3 2 2" xfId="43465"/>
    <cellStyle name="Normal 5 6 3 2 2 2" xfId="43466"/>
    <cellStyle name="Normal 5 6 3 2 2 2 2" xfId="43467"/>
    <cellStyle name="Normal 5 6 3 2 2 2 2 2" xfId="43468"/>
    <cellStyle name="Normal 5 6 3 2 2 2 2 3" xfId="58653"/>
    <cellStyle name="Normal 5 6 3 2 2 2 3" xfId="43469"/>
    <cellStyle name="Normal 5 6 3 2 2 2 4" xfId="43470"/>
    <cellStyle name="Normal 5 6 3 2 2 3" xfId="43471"/>
    <cellStyle name="Normal 5 6 3 2 2 3 2" xfId="43472"/>
    <cellStyle name="Normal 5 6 3 2 2 3 2 2" xfId="43473"/>
    <cellStyle name="Normal 5 6 3 2 2 3 2 3" xfId="58654"/>
    <cellStyle name="Normal 5 6 3 2 2 3 3" xfId="43474"/>
    <cellStyle name="Normal 5 6 3 2 2 3 4" xfId="43475"/>
    <cellStyle name="Normal 5 6 3 2 2 4" xfId="43476"/>
    <cellStyle name="Normal 5 6 3 2 2 4 2" xfId="43477"/>
    <cellStyle name="Normal 5 6 3 2 2 4 3" xfId="58655"/>
    <cellStyle name="Normal 5 6 3 2 2 5" xfId="43478"/>
    <cellStyle name="Normal 5 6 3 2 2 6" xfId="43479"/>
    <cellStyle name="Normal 5 6 3 2 3" xfId="43480"/>
    <cellStyle name="Normal 5 6 3 2 3 2" xfId="43481"/>
    <cellStyle name="Normal 5 6 3 2 3 2 2" xfId="43482"/>
    <cellStyle name="Normal 5 6 3 2 3 2 3" xfId="58656"/>
    <cellStyle name="Normal 5 6 3 2 3 3" xfId="43483"/>
    <cellStyle name="Normal 5 6 3 2 3 4" xfId="43484"/>
    <cellStyle name="Normal 5 6 3 2 4" xfId="43485"/>
    <cellStyle name="Normal 5 6 3 2 4 2" xfId="43486"/>
    <cellStyle name="Normal 5 6 3 2 4 2 2" xfId="43487"/>
    <cellStyle name="Normal 5 6 3 2 4 2 3" xfId="58657"/>
    <cellStyle name="Normal 5 6 3 2 4 3" xfId="43488"/>
    <cellStyle name="Normal 5 6 3 2 4 4" xfId="43489"/>
    <cellStyle name="Normal 5 6 3 2 5" xfId="43490"/>
    <cellStyle name="Normal 5 6 3 2 5 2" xfId="43491"/>
    <cellStyle name="Normal 5 6 3 2 5 3" xfId="58658"/>
    <cellStyle name="Normal 5 6 3 2 6" xfId="43492"/>
    <cellStyle name="Normal 5 6 3 2 7" xfId="43493"/>
    <cellStyle name="Normal 5 6 3 3" xfId="43494"/>
    <cellStyle name="Normal 5 6 3 3 2" xfId="43495"/>
    <cellStyle name="Normal 5 6 3 3 2 2" xfId="43496"/>
    <cellStyle name="Normal 5 6 3 3 2 2 2" xfId="43497"/>
    <cellStyle name="Normal 5 6 3 3 2 2 3" xfId="58659"/>
    <cellStyle name="Normal 5 6 3 3 2 3" xfId="43498"/>
    <cellStyle name="Normal 5 6 3 3 2 4" xfId="43499"/>
    <cellStyle name="Normal 5 6 3 3 3" xfId="43500"/>
    <cellStyle name="Normal 5 6 3 3 3 2" xfId="43501"/>
    <cellStyle name="Normal 5 6 3 3 3 2 2" xfId="43502"/>
    <cellStyle name="Normal 5 6 3 3 3 2 3" xfId="58660"/>
    <cellStyle name="Normal 5 6 3 3 3 3" xfId="43503"/>
    <cellStyle name="Normal 5 6 3 3 3 4" xfId="43504"/>
    <cellStyle name="Normal 5 6 3 3 4" xfId="43505"/>
    <cellStyle name="Normal 5 6 3 3 4 2" xfId="43506"/>
    <cellStyle name="Normal 5 6 3 3 4 3" xfId="58661"/>
    <cellStyle name="Normal 5 6 3 3 5" xfId="43507"/>
    <cellStyle name="Normal 5 6 3 3 6" xfId="43508"/>
    <cellStyle name="Normal 5 6 3 4" xfId="43509"/>
    <cellStyle name="Normal 5 6 3 4 2" xfId="43510"/>
    <cellStyle name="Normal 5 6 3 4 2 2" xfId="43511"/>
    <cellStyle name="Normal 5 6 3 4 2 2 2" xfId="43512"/>
    <cellStyle name="Normal 5 6 3 4 2 2 3" xfId="58662"/>
    <cellStyle name="Normal 5 6 3 4 2 3" xfId="43513"/>
    <cellStyle name="Normal 5 6 3 4 2 4" xfId="43514"/>
    <cellStyle name="Normal 5 6 3 4 3" xfId="43515"/>
    <cellStyle name="Normal 5 6 3 4 3 2" xfId="43516"/>
    <cellStyle name="Normal 5 6 3 4 3 3" xfId="58663"/>
    <cellStyle name="Normal 5 6 3 4 4" xfId="43517"/>
    <cellStyle name="Normal 5 6 3 4 5" xfId="43518"/>
    <cellStyle name="Normal 5 6 3 5" xfId="43519"/>
    <cellStyle name="Normal 5 6 3 5 2" xfId="43520"/>
    <cellStyle name="Normal 5 6 3 5 2 2" xfId="43521"/>
    <cellStyle name="Normal 5 6 3 5 2 3" xfId="58664"/>
    <cellStyle name="Normal 5 6 3 5 3" xfId="43522"/>
    <cellStyle name="Normal 5 6 3 5 4" xfId="43523"/>
    <cellStyle name="Normal 5 6 3 6" xfId="43524"/>
    <cellStyle name="Normal 5 6 3 6 2" xfId="43525"/>
    <cellStyle name="Normal 5 6 3 6 2 2" xfId="43526"/>
    <cellStyle name="Normal 5 6 3 6 2 3" xfId="58665"/>
    <cellStyle name="Normal 5 6 3 6 3" xfId="43527"/>
    <cellStyle name="Normal 5 6 3 6 4" xfId="43528"/>
    <cellStyle name="Normal 5 6 3 7" xfId="43529"/>
    <cellStyle name="Normal 5 6 3 7 2" xfId="43530"/>
    <cellStyle name="Normal 5 6 3 7 3" xfId="58666"/>
    <cellStyle name="Normal 5 6 3 8" xfId="43531"/>
    <cellStyle name="Normal 5 6 3 9" xfId="43532"/>
    <cellStyle name="Normal 5 6 4" xfId="43533"/>
    <cellStyle name="Normal 5 6 4 2" xfId="43534"/>
    <cellStyle name="Normal 5 6 4 2 2" xfId="43535"/>
    <cellStyle name="Normal 5 6 4 2 2 2" xfId="43536"/>
    <cellStyle name="Normal 5 6 4 2 2 2 2" xfId="43537"/>
    <cellStyle name="Normal 5 6 4 2 2 2 3" xfId="58667"/>
    <cellStyle name="Normal 5 6 4 2 2 3" xfId="43538"/>
    <cellStyle name="Normal 5 6 4 2 2 4" xfId="43539"/>
    <cellStyle name="Normal 5 6 4 2 3" xfId="43540"/>
    <cellStyle name="Normal 5 6 4 2 3 2" xfId="43541"/>
    <cellStyle name="Normal 5 6 4 2 3 2 2" xfId="43542"/>
    <cellStyle name="Normal 5 6 4 2 3 2 3" xfId="58668"/>
    <cellStyle name="Normal 5 6 4 2 3 3" xfId="43543"/>
    <cellStyle name="Normal 5 6 4 2 3 4" xfId="43544"/>
    <cellStyle name="Normal 5 6 4 2 4" xfId="43545"/>
    <cellStyle name="Normal 5 6 4 2 4 2" xfId="43546"/>
    <cellStyle name="Normal 5 6 4 2 4 3" xfId="58669"/>
    <cellStyle name="Normal 5 6 4 2 5" xfId="43547"/>
    <cellStyle name="Normal 5 6 4 2 6" xfId="43548"/>
    <cellStyle name="Normal 5 6 4 3" xfId="43549"/>
    <cellStyle name="Normal 5 6 4 3 2" xfId="43550"/>
    <cellStyle name="Normal 5 6 4 3 2 2" xfId="43551"/>
    <cellStyle name="Normal 5 6 4 3 2 3" xfId="58670"/>
    <cellStyle name="Normal 5 6 4 3 3" xfId="43552"/>
    <cellStyle name="Normal 5 6 4 3 4" xfId="43553"/>
    <cellStyle name="Normal 5 6 4 4" xfId="43554"/>
    <cellStyle name="Normal 5 6 4 4 2" xfId="43555"/>
    <cellStyle name="Normal 5 6 4 4 2 2" xfId="43556"/>
    <cellStyle name="Normal 5 6 4 4 2 3" xfId="58671"/>
    <cellStyle name="Normal 5 6 4 4 3" xfId="43557"/>
    <cellStyle name="Normal 5 6 4 4 4" xfId="43558"/>
    <cellStyle name="Normal 5 6 4 5" xfId="43559"/>
    <cellStyle name="Normal 5 6 4 5 2" xfId="43560"/>
    <cellStyle name="Normal 5 6 4 5 3" xfId="58672"/>
    <cellStyle name="Normal 5 6 4 6" xfId="43561"/>
    <cellStyle name="Normal 5 6 4 7" xfId="43562"/>
    <cellStyle name="Normal 5 6 5" xfId="43563"/>
    <cellStyle name="Normal 5 6 5 2" xfId="43564"/>
    <cellStyle name="Normal 5 6 5 2 2" xfId="43565"/>
    <cellStyle name="Normal 5 6 5 2 2 2" xfId="43566"/>
    <cellStyle name="Normal 5 6 5 2 2 3" xfId="58673"/>
    <cellStyle name="Normal 5 6 5 2 3" xfId="43567"/>
    <cellStyle name="Normal 5 6 5 2 4" xfId="43568"/>
    <cellStyle name="Normal 5 6 5 3" xfId="43569"/>
    <cellStyle name="Normal 5 6 5 3 2" xfId="43570"/>
    <cellStyle name="Normal 5 6 5 3 2 2" xfId="43571"/>
    <cellStyle name="Normal 5 6 5 3 2 3" xfId="58674"/>
    <cellStyle name="Normal 5 6 5 3 3" xfId="43572"/>
    <cellStyle name="Normal 5 6 5 3 4" xfId="43573"/>
    <cellStyle name="Normal 5 6 5 4" xfId="43574"/>
    <cellStyle name="Normal 5 6 5 4 2" xfId="43575"/>
    <cellStyle name="Normal 5 6 5 4 3" xfId="58675"/>
    <cellStyle name="Normal 5 6 5 5" xfId="43576"/>
    <cellStyle name="Normal 5 6 5 6" xfId="43577"/>
    <cellStyle name="Normal 5 6 6" xfId="43578"/>
    <cellStyle name="Normal 5 6 6 2" xfId="43579"/>
    <cellStyle name="Normal 5 6 6 2 2" xfId="43580"/>
    <cellStyle name="Normal 5 6 6 2 2 2" xfId="43581"/>
    <cellStyle name="Normal 5 6 6 2 2 3" xfId="58676"/>
    <cellStyle name="Normal 5 6 6 2 3" xfId="43582"/>
    <cellStyle name="Normal 5 6 6 2 4" xfId="43583"/>
    <cellStyle name="Normal 5 6 6 3" xfId="43584"/>
    <cellStyle name="Normal 5 6 6 3 2" xfId="43585"/>
    <cellStyle name="Normal 5 6 6 3 3" xfId="58677"/>
    <cellStyle name="Normal 5 6 6 4" xfId="43586"/>
    <cellStyle name="Normal 5 6 6 5" xfId="43587"/>
    <cellStyle name="Normal 5 6 7" xfId="43588"/>
    <cellStyle name="Normal 5 6 7 2" xfId="43589"/>
    <cellStyle name="Normal 5 6 7 2 2" xfId="43590"/>
    <cellStyle name="Normal 5 6 7 2 3" xfId="58678"/>
    <cellStyle name="Normal 5 6 7 3" xfId="43591"/>
    <cellStyle name="Normal 5 6 7 4" xfId="43592"/>
    <cellStyle name="Normal 5 6 8" xfId="43593"/>
    <cellStyle name="Normal 5 6 8 2" xfId="43594"/>
    <cellStyle name="Normal 5 6 8 2 2" xfId="43595"/>
    <cellStyle name="Normal 5 6 8 2 3" xfId="58679"/>
    <cellStyle name="Normal 5 6 8 3" xfId="43596"/>
    <cellStyle name="Normal 5 6 8 4" xfId="43597"/>
    <cellStyle name="Normal 5 6 9" xfId="43598"/>
    <cellStyle name="Normal 5 6 9 2" xfId="43599"/>
    <cellStyle name="Normal 5 6 9 3" xfId="58680"/>
    <cellStyle name="Normal 5 7" xfId="43600"/>
    <cellStyle name="Normal 5 7 10" xfId="43601"/>
    <cellStyle name="Normal 5 7 2" xfId="43602"/>
    <cellStyle name="Normal 5 7 2 2" xfId="43603"/>
    <cellStyle name="Normal 5 7 2 2 2" xfId="43604"/>
    <cellStyle name="Normal 5 7 2 2 2 2" xfId="43605"/>
    <cellStyle name="Normal 5 7 2 2 2 2 2" xfId="43606"/>
    <cellStyle name="Normal 5 7 2 2 2 2 2 2" xfId="43607"/>
    <cellStyle name="Normal 5 7 2 2 2 2 2 3" xfId="58681"/>
    <cellStyle name="Normal 5 7 2 2 2 2 3" xfId="43608"/>
    <cellStyle name="Normal 5 7 2 2 2 2 4" xfId="43609"/>
    <cellStyle name="Normal 5 7 2 2 2 3" xfId="43610"/>
    <cellStyle name="Normal 5 7 2 2 2 3 2" xfId="43611"/>
    <cellStyle name="Normal 5 7 2 2 2 3 2 2" xfId="43612"/>
    <cellStyle name="Normal 5 7 2 2 2 3 2 3" xfId="58682"/>
    <cellStyle name="Normal 5 7 2 2 2 3 3" xfId="43613"/>
    <cellStyle name="Normal 5 7 2 2 2 3 4" xfId="43614"/>
    <cellStyle name="Normal 5 7 2 2 2 4" xfId="43615"/>
    <cellStyle name="Normal 5 7 2 2 2 4 2" xfId="43616"/>
    <cellStyle name="Normal 5 7 2 2 2 4 3" xfId="58683"/>
    <cellStyle name="Normal 5 7 2 2 2 5" xfId="43617"/>
    <cellStyle name="Normal 5 7 2 2 2 6" xfId="43618"/>
    <cellStyle name="Normal 5 7 2 2 3" xfId="43619"/>
    <cellStyle name="Normal 5 7 2 2 3 2" xfId="43620"/>
    <cellStyle name="Normal 5 7 2 2 3 2 2" xfId="43621"/>
    <cellStyle name="Normal 5 7 2 2 3 2 3" xfId="58684"/>
    <cellStyle name="Normal 5 7 2 2 3 3" xfId="43622"/>
    <cellStyle name="Normal 5 7 2 2 3 4" xfId="43623"/>
    <cellStyle name="Normal 5 7 2 2 4" xfId="43624"/>
    <cellStyle name="Normal 5 7 2 2 4 2" xfId="43625"/>
    <cellStyle name="Normal 5 7 2 2 4 2 2" xfId="43626"/>
    <cellStyle name="Normal 5 7 2 2 4 2 3" xfId="58685"/>
    <cellStyle name="Normal 5 7 2 2 4 3" xfId="43627"/>
    <cellStyle name="Normal 5 7 2 2 4 4" xfId="43628"/>
    <cellStyle name="Normal 5 7 2 2 5" xfId="43629"/>
    <cellStyle name="Normal 5 7 2 2 5 2" xfId="43630"/>
    <cellStyle name="Normal 5 7 2 2 5 3" xfId="58686"/>
    <cellStyle name="Normal 5 7 2 2 6" xfId="43631"/>
    <cellStyle name="Normal 5 7 2 2 7" xfId="43632"/>
    <cellStyle name="Normal 5 7 2 3" xfId="43633"/>
    <cellStyle name="Normal 5 7 2 3 2" xfId="43634"/>
    <cellStyle name="Normal 5 7 2 3 2 2" xfId="43635"/>
    <cellStyle name="Normal 5 7 2 3 2 2 2" xfId="43636"/>
    <cellStyle name="Normal 5 7 2 3 2 2 3" xfId="58687"/>
    <cellStyle name="Normal 5 7 2 3 2 3" xfId="43637"/>
    <cellStyle name="Normal 5 7 2 3 2 4" xfId="43638"/>
    <cellStyle name="Normal 5 7 2 3 3" xfId="43639"/>
    <cellStyle name="Normal 5 7 2 3 3 2" xfId="43640"/>
    <cellStyle name="Normal 5 7 2 3 3 2 2" xfId="43641"/>
    <cellStyle name="Normal 5 7 2 3 3 2 3" xfId="58688"/>
    <cellStyle name="Normal 5 7 2 3 3 3" xfId="43642"/>
    <cellStyle name="Normal 5 7 2 3 3 4" xfId="43643"/>
    <cellStyle name="Normal 5 7 2 3 4" xfId="43644"/>
    <cellStyle name="Normal 5 7 2 3 4 2" xfId="43645"/>
    <cellStyle name="Normal 5 7 2 3 4 3" xfId="58689"/>
    <cellStyle name="Normal 5 7 2 3 5" xfId="43646"/>
    <cellStyle name="Normal 5 7 2 3 6" xfId="43647"/>
    <cellStyle name="Normal 5 7 2 4" xfId="43648"/>
    <cellStyle name="Normal 5 7 2 4 2" xfId="43649"/>
    <cellStyle name="Normal 5 7 2 4 2 2" xfId="43650"/>
    <cellStyle name="Normal 5 7 2 4 2 3" xfId="58690"/>
    <cellStyle name="Normal 5 7 2 4 3" xfId="43651"/>
    <cellStyle name="Normal 5 7 2 4 4" xfId="43652"/>
    <cellStyle name="Normal 5 7 2 5" xfId="43653"/>
    <cellStyle name="Normal 5 7 2 5 2" xfId="43654"/>
    <cellStyle name="Normal 5 7 2 5 2 2" xfId="43655"/>
    <cellStyle name="Normal 5 7 2 5 2 3" xfId="58691"/>
    <cellStyle name="Normal 5 7 2 5 3" xfId="43656"/>
    <cellStyle name="Normal 5 7 2 5 4" xfId="43657"/>
    <cellStyle name="Normal 5 7 2 6" xfId="43658"/>
    <cellStyle name="Normal 5 7 2 6 2" xfId="43659"/>
    <cellStyle name="Normal 5 7 2 6 3" xfId="58692"/>
    <cellStyle name="Normal 5 7 2 7" xfId="43660"/>
    <cellStyle name="Normal 5 7 2 8" xfId="43661"/>
    <cellStyle name="Normal 5 7 3" xfId="43662"/>
    <cellStyle name="Normal 5 7 3 2" xfId="43663"/>
    <cellStyle name="Normal 5 7 3 2 2" xfId="43664"/>
    <cellStyle name="Normal 5 7 3 2 2 2" xfId="43665"/>
    <cellStyle name="Normal 5 7 3 2 2 2 2" xfId="43666"/>
    <cellStyle name="Normal 5 7 3 2 2 2 3" xfId="58693"/>
    <cellStyle name="Normal 5 7 3 2 2 3" xfId="43667"/>
    <cellStyle name="Normal 5 7 3 2 2 4" xfId="43668"/>
    <cellStyle name="Normal 5 7 3 2 3" xfId="43669"/>
    <cellStyle name="Normal 5 7 3 2 3 2" xfId="43670"/>
    <cellStyle name="Normal 5 7 3 2 3 2 2" xfId="43671"/>
    <cellStyle name="Normal 5 7 3 2 3 2 3" xfId="58694"/>
    <cellStyle name="Normal 5 7 3 2 3 3" xfId="43672"/>
    <cellStyle name="Normal 5 7 3 2 3 4" xfId="43673"/>
    <cellStyle name="Normal 5 7 3 2 4" xfId="43674"/>
    <cellStyle name="Normal 5 7 3 2 4 2" xfId="43675"/>
    <cellStyle name="Normal 5 7 3 2 4 3" xfId="58695"/>
    <cellStyle name="Normal 5 7 3 2 5" xfId="43676"/>
    <cellStyle name="Normal 5 7 3 2 6" xfId="43677"/>
    <cellStyle name="Normal 5 7 3 3" xfId="43678"/>
    <cellStyle name="Normal 5 7 3 3 2" xfId="43679"/>
    <cellStyle name="Normal 5 7 3 3 2 2" xfId="43680"/>
    <cellStyle name="Normal 5 7 3 3 2 3" xfId="58696"/>
    <cellStyle name="Normal 5 7 3 3 3" xfId="43681"/>
    <cellStyle name="Normal 5 7 3 3 4" xfId="43682"/>
    <cellStyle name="Normal 5 7 3 4" xfId="43683"/>
    <cellStyle name="Normal 5 7 3 4 2" xfId="43684"/>
    <cellStyle name="Normal 5 7 3 4 2 2" xfId="43685"/>
    <cellStyle name="Normal 5 7 3 4 2 3" xfId="58697"/>
    <cellStyle name="Normal 5 7 3 4 3" xfId="43686"/>
    <cellStyle name="Normal 5 7 3 4 4" xfId="43687"/>
    <cellStyle name="Normal 5 7 3 5" xfId="43688"/>
    <cellStyle name="Normal 5 7 3 5 2" xfId="43689"/>
    <cellStyle name="Normal 5 7 3 5 3" xfId="58698"/>
    <cellStyle name="Normal 5 7 3 6" xfId="43690"/>
    <cellStyle name="Normal 5 7 3 7" xfId="43691"/>
    <cellStyle name="Normal 5 7 4" xfId="43692"/>
    <cellStyle name="Normal 5 7 4 2" xfId="43693"/>
    <cellStyle name="Normal 5 7 4 2 2" xfId="43694"/>
    <cellStyle name="Normal 5 7 4 2 2 2" xfId="43695"/>
    <cellStyle name="Normal 5 7 4 2 2 3" xfId="58699"/>
    <cellStyle name="Normal 5 7 4 2 3" xfId="43696"/>
    <cellStyle name="Normal 5 7 4 2 4" xfId="43697"/>
    <cellStyle name="Normal 5 7 4 3" xfId="43698"/>
    <cellStyle name="Normal 5 7 4 3 2" xfId="43699"/>
    <cellStyle name="Normal 5 7 4 3 2 2" xfId="43700"/>
    <cellStyle name="Normal 5 7 4 3 2 3" xfId="58700"/>
    <cellStyle name="Normal 5 7 4 3 3" xfId="43701"/>
    <cellStyle name="Normal 5 7 4 3 4" xfId="43702"/>
    <cellStyle name="Normal 5 7 4 4" xfId="43703"/>
    <cellStyle name="Normal 5 7 4 4 2" xfId="43704"/>
    <cellStyle name="Normal 5 7 4 4 3" xfId="58701"/>
    <cellStyle name="Normal 5 7 4 5" xfId="43705"/>
    <cellStyle name="Normal 5 7 4 6" xfId="43706"/>
    <cellStyle name="Normal 5 7 5" xfId="43707"/>
    <cellStyle name="Normal 5 7 5 2" xfId="43708"/>
    <cellStyle name="Normal 5 7 5 2 2" xfId="43709"/>
    <cellStyle name="Normal 5 7 5 2 2 2" xfId="43710"/>
    <cellStyle name="Normal 5 7 5 2 2 3" xfId="58702"/>
    <cellStyle name="Normal 5 7 5 2 3" xfId="43711"/>
    <cellStyle name="Normal 5 7 5 2 4" xfId="43712"/>
    <cellStyle name="Normal 5 7 5 3" xfId="43713"/>
    <cellStyle name="Normal 5 7 5 3 2" xfId="43714"/>
    <cellStyle name="Normal 5 7 5 3 3" xfId="58703"/>
    <cellStyle name="Normal 5 7 5 4" xfId="43715"/>
    <cellStyle name="Normal 5 7 5 5" xfId="43716"/>
    <cellStyle name="Normal 5 7 6" xfId="43717"/>
    <cellStyle name="Normal 5 7 6 2" xfId="43718"/>
    <cellStyle name="Normal 5 7 6 2 2" xfId="43719"/>
    <cellStyle name="Normal 5 7 6 2 3" xfId="58704"/>
    <cellStyle name="Normal 5 7 6 3" xfId="43720"/>
    <cellStyle name="Normal 5 7 6 4" xfId="43721"/>
    <cellStyle name="Normal 5 7 7" xfId="43722"/>
    <cellStyle name="Normal 5 7 7 2" xfId="43723"/>
    <cellStyle name="Normal 5 7 7 2 2" xfId="43724"/>
    <cellStyle name="Normal 5 7 7 2 3" xfId="58705"/>
    <cellStyle name="Normal 5 7 7 3" xfId="43725"/>
    <cellStyle name="Normal 5 7 7 4" xfId="43726"/>
    <cellStyle name="Normal 5 7 8" xfId="43727"/>
    <cellStyle name="Normal 5 7 8 2" xfId="43728"/>
    <cellStyle name="Normal 5 7 8 3" xfId="58706"/>
    <cellStyle name="Normal 5 7 9" xfId="43729"/>
    <cellStyle name="Normal 5 8" xfId="43730"/>
    <cellStyle name="Normal 5 8 10" xfId="43731"/>
    <cellStyle name="Normal 5 8 2" xfId="43732"/>
    <cellStyle name="Normal 5 8 2 2" xfId="43733"/>
    <cellStyle name="Normal 5 8 2 2 2" xfId="43734"/>
    <cellStyle name="Normal 5 8 2 2 2 2" xfId="43735"/>
    <cellStyle name="Normal 5 8 2 2 2 2 2" xfId="43736"/>
    <cellStyle name="Normal 5 8 2 2 2 2 2 2" xfId="43737"/>
    <cellStyle name="Normal 5 8 2 2 2 2 2 3" xfId="58707"/>
    <cellStyle name="Normal 5 8 2 2 2 2 3" xfId="43738"/>
    <cellStyle name="Normal 5 8 2 2 2 2 4" xfId="43739"/>
    <cellStyle name="Normal 5 8 2 2 2 3" xfId="43740"/>
    <cellStyle name="Normal 5 8 2 2 2 3 2" xfId="43741"/>
    <cellStyle name="Normal 5 8 2 2 2 3 2 2" xfId="43742"/>
    <cellStyle name="Normal 5 8 2 2 2 3 2 3" xfId="58708"/>
    <cellStyle name="Normal 5 8 2 2 2 3 3" xfId="43743"/>
    <cellStyle name="Normal 5 8 2 2 2 3 4" xfId="43744"/>
    <cellStyle name="Normal 5 8 2 2 2 4" xfId="43745"/>
    <cellStyle name="Normal 5 8 2 2 2 4 2" xfId="43746"/>
    <cellStyle name="Normal 5 8 2 2 2 4 3" xfId="58709"/>
    <cellStyle name="Normal 5 8 2 2 2 5" xfId="43747"/>
    <cellStyle name="Normal 5 8 2 2 2 6" xfId="43748"/>
    <cellStyle name="Normal 5 8 2 2 3" xfId="43749"/>
    <cellStyle name="Normal 5 8 2 2 3 2" xfId="43750"/>
    <cellStyle name="Normal 5 8 2 2 3 2 2" xfId="43751"/>
    <cellStyle name="Normal 5 8 2 2 3 2 3" xfId="58710"/>
    <cellStyle name="Normal 5 8 2 2 3 3" xfId="43752"/>
    <cellStyle name="Normal 5 8 2 2 3 4" xfId="43753"/>
    <cellStyle name="Normal 5 8 2 2 4" xfId="43754"/>
    <cellStyle name="Normal 5 8 2 2 4 2" xfId="43755"/>
    <cellStyle name="Normal 5 8 2 2 4 2 2" xfId="43756"/>
    <cellStyle name="Normal 5 8 2 2 4 2 3" xfId="58711"/>
    <cellStyle name="Normal 5 8 2 2 4 3" xfId="43757"/>
    <cellStyle name="Normal 5 8 2 2 4 4" xfId="43758"/>
    <cellStyle name="Normal 5 8 2 2 5" xfId="43759"/>
    <cellStyle name="Normal 5 8 2 2 5 2" xfId="43760"/>
    <cellStyle name="Normal 5 8 2 2 5 3" xfId="58712"/>
    <cellStyle name="Normal 5 8 2 2 6" xfId="43761"/>
    <cellStyle name="Normal 5 8 2 2 7" xfId="43762"/>
    <cellStyle name="Normal 5 8 2 3" xfId="43763"/>
    <cellStyle name="Normal 5 8 2 3 2" xfId="43764"/>
    <cellStyle name="Normal 5 8 2 3 2 2" xfId="43765"/>
    <cellStyle name="Normal 5 8 2 3 2 2 2" xfId="43766"/>
    <cellStyle name="Normal 5 8 2 3 2 2 3" xfId="58713"/>
    <cellStyle name="Normal 5 8 2 3 2 3" xfId="43767"/>
    <cellStyle name="Normal 5 8 2 3 2 4" xfId="43768"/>
    <cellStyle name="Normal 5 8 2 3 3" xfId="43769"/>
    <cellStyle name="Normal 5 8 2 3 3 2" xfId="43770"/>
    <cellStyle name="Normal 5 8 2 3 3 2 2" xfId="43771"/>
    <cellStyle name="Normal 5 8 2 3 3 2 3" xfId="58714"/>
    <cellStyle name="Normal 5 8 2 3 3 3" xfId="43772"/>
    <cellStyle name="Normal 5 8 2 3 3 4" xfId="43773"/>
    <cellStyle name="Normal 5 8 2 3 4" xfId="43774"/>
    <cellStyle name="Normal 5 8 2 3 4 2" xfId="43775"/>
    <cellStyle name="Normal 5 8 2 3 4 3" xfId="58715"/>
    <cellStyle name="Normal 5 8 2 3 5" xfId="43776"/>
    <cellStyle name="Normal 5 8 2 3 6" xfId="43777"/>
    <cellStyle name="Normal 5 8 2 4" xfId="43778"/>
    <cellStyle name="Normal 5 8 2 4 2" xfId="43779"/>
    <cellStyle name="Normal 5 8 2 4 2 2" xfId="43780"/>
    <cellStyle name="Normal 5 8 2 4 2 3" xfId="58716"/>
    <cellStyle name="Normal 5 8 2 4 3" xfId="43781"/>
    <cellStyle name="Normal 5 8 2 4 4" xfId="43782"/>
    <cellStyle name="Normal 5 8 2 5" xfId="43783"/>
    <cellStyle name="Normal 5 8 2 5 2" xfId="43784"/>
    <cellStyle name="Normal 5 8 2 5 2 2" xfId="43785"/>
    <cellStyle name="Normal 5 8 2 5 2 3" xfId="58717"/>
    <cellStyle name="Normal 5 8 2 5 3" xfId="43786"/>
    <cellStyle name="Normal 5 8 2 5 4" xfId="43787"/>
    <cellStyle name="Normal 5 8 2 6" xfId="43788"/>
    <cellStyle name="Normal 5 8 2 6 2" xfId="43789"/>
    <cellStyle name="Normal 5 8 2 6 3" xfId="58718"/>
    <cellStyle name="Normal 5 8 2 7" xfId="43790"/>
    <cellStyle name="Normal 5 8 2 8" xfId="43791"/>
    <cellStyle name="Normal 5 8 3" xfId="43792"/>
    <cellStyle name="Normal 5 8 3 2" xfId="43793"/>
    <cellStyle name="Normal 5 8 3 2 2" xfId="43794"/>
    <cellStyle name="Normal 5 8 3 2 2 2" xfId="43795"/>
    <cellStyle name="Normal 5 8 3 2 2 2 2" xfId="43796"/>
    <cellStyle name="Normal 5 8 3 2 2 2 3" xfId="58719"/>
    <cellStyle name="Normal 5 8 3 2 2 3" xfId="43797"/>
    <cellStyle name="Normal 5 8 3 2 2 4" xfId="43798"/>
    <cellStyle name="Normal 5 8 3 2 3" xfId="43799"/>
    <cellStyle name="Normal 5 8 3 2 3 2" xfId="43800"/>
    <cellStyle name="Normal 5 8 3 2 3 2 2" xfId="43801"/>
    <cellStyle name="Normal 5 8 3 2 3 2 3" xfId="58720"/>
    <cellStyle name="Normal 5 8 3 2 3 3" xfId="43802"/>
    <cellStyle name="Normal 5 8 3 2 3 4" xfId="43803"/>
    <cellStyle name="Normal 5 8 3 2 4" xfId="43804"/>
    <cellStyle name="Normal 5 8 3 2 4 2" xfId="43805"/>
    <cellStyle name="Normal 5 8 3 2 4 3" xfId="58721"/>
    <cellStyle name="Normal 5 8 3 2 5" xfId="43806"/>
    <cellStyle name="Normal 5 8 3 2 6" xfId="43807"/>
    <cellStyle name="Normal 5 8 3 3" xfId="43808"/>
    <cellStyle name="Normal 5 8 3 3 2" xfId="43809"/>
    <cellStyle name="Normal 5 8 3 3 2 2" xfId="43810"/>
    <cellStyle name="Normal 5 8 3 3 2 3" xfId="58722"/>
    <cellStyle name="Normal 5 8 3 3 3" xfId="43811"/>
    <cellStyle name="Normal 5 8 3 3 4" xfId="43812"/>
    <cellStyle name="Normal 5 8 3 4" xfId="43813"/>
    <cellStyle name="Normal 5 8 3 4 2" xfId="43814"/>
    <cellStyle name="Normal 5 8 3 4 2 2" xfId="43815"/>
    <cellStyle name="Normal 5 8 3 4 2 3" xfId="58723"/>
    <cellStyle name="Normal 5 8 3 4 3" xfId="43816"/>
    <cellStyle name="Normal 5 8 3 4 4" xfId="43817"/>
    <cellStyle name="Normal 5 8 3 5" xfId="43818"/>
    <cellStyle name="Normal 5 8 3 5 2" xfId="43819"/>
    <cellStyle name="Normal 5 8 3 5 3" xfId="58724"/>
    <cellStyle name="Normal 5 8 3 6" xfId="43820"/>
    <cellStyle name="Normal 5 8 3 7" xfId="43821"/>
    <cellStyle name="Normal 5 8 4" xfId="43822"/>
    <cellStyle name="Normal 5 8 4 2" xfId="43823"/>
    <cellStyle name="Normal 5 8 4 2 2" xfId="43824"/>
    <cellStyle name="Normal 5 8 4 2 2 2" xfId="43825"/>
    <cellStyle name="Normal 5 8 4 2 2 3" xfId="58725"/>
    <cellStyle name="Normal 5 8 4 2 3" xfId="43826"/>
    <cellStyle name="Normal 5 8 4 2 4" xfId="43827"/>
    <cellStyle name="Normal 5 8 4 3" xfId="43828"/>
    <cellStyle name="Normal 5 8 4 3 2" xfId="43829"/>
    <cellStyle name="Normal 5 8 4 3 2 2" xfId="43830"/>
    <cellStyle name="Normal 5 8 4 3 2 3" xfId="58726"/>
    <cellStyle name="Normal 5 8 4 3 3" xfId="43831"/>
    <cellStyle name="Normal 5 8 4 3 4" xfId="43832"/>
    <cellStyle name="Normal 5 8 4 4" xfId="43833"/>
    <cellStyle name="Normal 5 8 4 4 2" xfId="43834"/>
    <cellStyle name="Normal 5 8 4 4 3" xfId="58727"/>
    <cellStyle name="Normal 5 8 4 5" xfId="43835"/>
    <cellStyle name="Normal 5 8 4 6" xfId="43836"/>
    <cellStyle name="Normal 5 8 5" xfId="43837"/>
    <cellStyle name="Normal 5 8 5 2" xfId="43838"/>
    <cellStyle name="Normal 5 8 5 2 2" xfId="43839"/>
    <cellStyle name="Normal 5 8 5 2 2 2" xfId="43840"/>
    <cellStyle name="Normal 5 8 5 2 2 3" xfId="58728"/>
    <cellStyle name="Normal 5 8 5 2 3" xfId="43841"/>
    <cellStyle name="Normal 5 8 5 2 4" xfId="43842"/>
    <cellStyle name="Normal 5 8 5 3" xfId="43843"/>
    <cellStyle name="Normal 5 8 5 3 2" xfId="43844"/>
    <cellStyle name="Normal 5 8 5 3 3" xfId="58729"/>
    <cellStyle name="Normal 5 8 5 4" xfId="43845"/>
    <cellStyle name="Normal 5 8 5 5" xfId="43846"/>
    <cellStyle name="Normal 5 8 6" xfId="43847"/>
    <cellStyle name="Normal 5 8 6 2" xfId="43848"/>
    <cellStyle name="Normal 5 8 6 2 2" xfId="43849"/>
    <cellStyle name="Normal 5 8 6 2 3" xfId="58730"/>
    <cellStyle name="Normal 5 8 6 3" xfId="43850"/>
    <cellStyle name="Normal 5 8 6 4" xfId="43851"/>
    <cellStyle name="Normal 5 8 7" xfId="43852"/>
    <cellStyle name="Normal 5 8 7 2" xfId="43853"/>
    <cellStyle name="Normal 5 8 7 2 2" xfId="43854"/>
    <cellStyle name="Normal 5 8 7 2 3" xfId="58731"/>
    <cellStyle name="Normal 5 8 7 3" xfId="43855"/>
    <cellStyle name="Normal 5 8 7 4" xfId="43856"/>
    <cellStyle name="Normal 5 8 8" xfId="43857"/>
    <cellStyle name="Normal 5 8 8 2" xfId="43858"/>
    <cellStyle name="Normal 5 8 8 3" xfId="58732"/>
    <cellStyle name="Normal 5 8 9" xfId="43859"/>
    <cellStyle name="Normal 5 9" xfId="43860"/>
    <cellStyle name="Normal 5 9 10" xfId="43861"/>
    <cellStyle name="Normal 5 9 2" xfId="43862"/>
    <cellStyle name="Normal 5 9 2 2" xfId="43863"/>
    <cellStyle name="Normal 5 9 2 2 2" xfId="43864"/>
    <cellStyle name="Normal 5 9 2 2 2 2" xfId="43865"/>
    <cellStyle name="Normal 5 9 2 2 2 2 2" xfId="43866"/>
    <cellStyle name="Normal 5 9 2 2 2 2 2 2" xfId="43867"/>
    <cellStyle name="Normal 5 9 2 2 2 2 2 3" xfId="58733"/>
    <cellStyle name="Normal 5 9 2 2 2 2 3" xfId="43868"/>
    <cellStyle name="Normal 5 9 2 2 2 2 4" xfId="43869"/>
    <cellStyle name="Normal 5 9 2 2 2 3" xfId="43870"/>
    <cellStyle name="Normal 5 9 2 2 2 3 2" xfId="43871"/>
    <cellStyle name="Normal 5 9 2 2 2 3 2 2" xfId="43872"/>
    <cellStyle name="Normal 5 9 2 2 2 3 2 3" xfId="58734"/>
    <cellStyle name="Normal 5 9 2 2 2 3 3" xfId="43873"/>
    <cellStyle name="Normal 5 9 2 2 2 3 4" xfId="43874"/>
    <cellStyle name="Normal 5 9 2 2 2 4" xfId="43875"/>
    <cellStyle name="Normal 5 9 2 2 2 4 2" xfId="43876"/>
    <cellStyle name="Normal 5 9 2 2 2 4 3" xfId="58735"/>
    <cellStyle name="Normal 5 9 2 2 2 5" xfId="43877"/>
    <cellStyle name="Normal 5 9 2 2 2 6" xfId="43878"/>
    <cellStyle name="Normal 5 9 2 2 3" xfId="43879"/>
    <cellStyle name="Normal 5 9 2 2 3 2" xfId="43880"/>
    <cellStyle name="Normal 5 9 2 2 3 2 2" xfId="43881"/>
    <cellStyle name="Normal 5 9 2 2 3 2 3" xfId="58736"/>
    <cellStyle name="Normal 5 9 2 2 3 3" xfId="43882"/>
    <cellStyle name="Normal 5 9 2 2 3 4" xfId="43883"/>
    <cellStyle name="Normal 5 9 2 2 4" xfId="43884"/>
    <cellStyle name="Normal 5 9 2 2 4 2" xfId="43885"/>
    <cellStyle name="Normal 5 9 2 2 4 2 2" xfId="43886"/>
    <cellStyle name="Normal 5 9 2 2 4 2 3" xfId="58737"/>
    <cellStyle name="Normal 5 9 2 2 4 3" xfId="43887"/>
    <cellStyle name="Normal 5 9 2 2 4 4" xfId="43888"/>
    <cellStyle name="Normal 5 9 2 2 5" xfId="43889"/>
    <cellStyle name="Normal 5 9 2 2 5 2" xfId="43890"/>
    <cellStyle name="Normal 5 9 2 2 5 3" xfId="58738"/>
    <cellStyle name="Normal 5 9 2 2 6" xfId="43891"/>
    <cellStyle name="Normal 5 9 2 2 7" xfId="43892"/>
    <cellStyle name="Normal 5 9 2 3" xfId="43893"/>
    <cellStyle name="Normal 5 9 2 3 2" xfId="43894"/>
    <cellStyle name="Normal 5 9 2 3 2 2" xfId="43895"/>
    <cellStyle name="Normal 5 9 2 3 2 2 2" xfId="43896"/>
    <cellStyle name="Normal 5 9 2 3 2 2 3" xfId="58739"/>
    <cellStyle name="Normal 5 9 2 3 2 3" xfId="43897"/>
    <cellStyle name="Normal 5 9 2 3 2 4" xfId="43898"/>
    <cellStyle name="Normal 5 9 2 3 3" xfId="43899"/>
    <cellStyle name="Normal 5 9 2 3 3 2" xfId="43900"/>
    <cellStyle name="Normal 5 9 2 3 3 2 2" xfId="43901"/>
    <cellStyle name="Normal 5 9 2 3 3 2 3" xfId="58740"/>
    <cellStyle name="Normal 5 9 2 3 3 3" xfId="43902"/>
    <cellStyle name="Normal 5 9 2 3 3 4" xfId="43903"/>
    <cellStyle name="Normal 5 9 2 3 4" xfId="43904"/>
    <cellStyle name="Normal 5 9 2 3 4 2" xfId="43905"/>
    <cellStyle name="Normal 5 9 2 3 4 3" xfId="58741"/>
    <cellStyle name="Normal 5 9 2 3 5" xfId="43906"/>
    <cellStyle name="Normal 5 9 2 3 6" xfId="43907"/>
    <cellStyle name="Normal 5 9 2 4" xfId="43908"/>
    <cellStyle name="Normal 5 9 2 4 2" xfId="43909"/>
    <cellStyle name="Normal 5 9 2 4 2 2" xfId="43910"/>
    <cellStyle name="Normal 5 9 2 4 2 3" xfId="58742"/>
    <cellStyle name="Normal 5 9 2 4 3" xfId="43911"/>
    <cellStyle name="Normal 5 9 2 4 4" xfId="43912"/>
    <cellStyle name="Normal 5 9 2 5" xfId="43913"/>
    <cellStyle name="Normal 5 9 2 5 2" xfId="43914"/>
    <cellStyle name="Normal 5 9 2 5 2 2" xfId="43915"/>
    <cellStyle name="Normal 5 9 2 5 2 3" xfId="58743"/>
    <cellStyle name="Normal 5 9 2 5 3" xfId="43916"/>
    <cellStyle name="Normal 5 9 2 5 4" xfId="43917"/>
    <cellStyle name="Normal 5 9 2 6" xfId="43918"/>
    <cellStyle name="Normal 5 9 2 6 2" xfId="43919"/>
    <cellStyle name="Normal 5 9 2 6 3" xfId="58744"/>
    <cellStyle name="Normal 5 9 2 7" xfId="43920"/>
    <cellStyle name="Normal 5 9 2 8" xfId="43921"/>
    <cellStyle name="Normal 5 9 3" xfId="43922"/>
    <cellStyle name="Normal 5 9 3 2" xfId="43923"/>
    <cellStyle name="Normal 5 9 3 2 2" xfId="43924"/>
    <cellStyle name="Normal 5 9 3 2 2 2" xfId="43925"/>
    <cellStyle name="Normal 5 9 3 2 2 2 2" xfId="43926"/>
    <cellStyle name="Normal 5 9 3 2 2 2 3" xfId="58745"/>
    <cellStyle name="Normal 5 9 3 2 2 3" xfId="43927"/>
    <cellStyle name="Normal 5 9 3 2 2 4" xfId="43928"/>
    <cellStyle name="Normal 5 9 3 2 3" xfId="43929"/>
    <cellStyle name="Normal 5 9 3 2 3 2" xfId="43930"/>
    <cellStyle name="Normal 5 9 3 2 3 2 2" xfId="43931"/>
    <cellStyle name="Normal 5 9 3 2 3 2 3" xfId="58746"/>
    <cellStyle name="Normal 5 9 3 2 3 3" xfId="43932"/>
    <cellStyle name="Normal 5 9 3 2 3 4" xfId="43933"/>
    <cellStyle name="Normal 5 9 3 2 4" xfId="43934"/>
    <cellStyle name="Normal 5 9 3 2 4 2" xfId="43935"/>
    <cellStyle name="Normal 5 9 3 2 4 3" xfId="58747"/>
    <cellStyle name="Normal 5 9 3 2 5" xfId="43936"/>
    <cellStyle name="Normal 5 9 3 2 6" xfId="43937"/>
    <cellStyle name="Normal 5 9 3 3" xfId="43938"/>
    <cellStyle name="Normal 5 9 3 3 2" xfId="43939"/>
    <cellStyle name="Normal 5 9 3 3 2 2" xfId="43940"/>
    <cellStyle name="Normal 5 9 3 3 2 3" xfId="58748"/>
    <cellStyle name="Normal 5 9 3 3 3" xfId="43941"/>
    <cellStyle name="Normal 5 9 3 3 4" xfId="43942"/>
    <cellStyle name="Normal 5 9 3 4" xfId="43943"/>
    <cellStyle name="Normal 5 9 3 4 2" xfId="43944"/>
    <cellStyle name="Normal 5 9 3 4 2 2" xfId="43945"/>
    <cellStyle name="Normal 5 9 3 4 2 3" xfId="58749"/>
    <cellStyle name="Normal 5 9 3 4 3" xfId="43946"/>
    <cellStyle name="Normal 5 9 3 4 4" xfId="43947"/>
    <cellStyle name="Normal 5 9 3 5" xfId="43948"/>
    <cellStyle name="Normal 5 9 3 5 2" xfId="43949"/>
    <cellStyle name="Normal 5 9 3 5 3" xfId="58750"/>
    <cellStyle name="Normal 5 9 3 6" xfId="43950"/>
    <cellStyle name="Normal 5 9 3 7" xfId="43951"/>
    <cellStyle name="Normal 5 9 4" xfId="43952"/>
    <cellStyle name="Normal 5 9 4 2" xfId="43953"/>
    <cellStyle name="Normal 5 9 4 2 2" xfId="43954"/>
    <cellStyle name="Normal 5 9 4 2 2 2" xfId="43955"/>
    <cellStyle name="Normal 5 9 4 2 2 3" xfId="58751"/>
    <cellStyle name="Normal 5 9 4 2 3" xfId="43956"/>
    <cellStyle name="Normal 5 9 4 2 4" xfId="43957"/>
    <cellStyle name="Normal 5 9 4 3" xfId="43958"/>
    <cellStyle name="Normal 5 9 4 3 2" xfId="43959"/>
    <cellStyle name="Normal 5 9 4 3 2 2" xfId="43960"/>
    <cellStyle name="Normal 5 9 4 3 2 3" xfId="58752"/>
    <cellStyle name="Normal 5 9 4 3 3" xfId="43961"/>
    <cellStyle name="Normal 5 9 4 3 4" xfId="43962"/>
    <cellStyle name="Normal 5 9 4 4" xfId="43963"/>
    <cellStyle name="Normal 5 9 4 4 2" xfId="43964"/>
    <cellStyle name="Normal 5 9 4 4 3" xfId="58753"/>
    <cellStyle name="Normal 5 9 4 5" xfId="43965"/>
    <cellStyle name="Normal 5 9 4 6" xfId="43966"/>
    <cellStyle name="Normal 5 9 5" xfId="43967"/>
    <cellStyle name="Normal 5 9 5 2" xfId="43968"/>
    <cellStyle name="Normal 5 9 5 2 2" xfId="43969"/>
    <cellStyle name="Normal 5 9 5 2 2 2" xfId="43970"/>
    <cellStyle name="Normal 5 9 5 2 2 3" xfId="58754"/>
    <cellStyle name="Normal 5 9 5 2 3" xfId="43971"/>
    <cellStyle name="Normal 5 9 5 2 4" xfId="43972"/>
    <cellStyle name="Normal 5 9 5 3" xfId="43973"/>
    <cellStyle name="Normal 5 9 5 3 2" xfId="43974"/>
    <cellStyle name="Normal 5 9 5 3 3" xfId="58755"/>
    <cellStyle name="Normal 5 9 5 4" xfId="43975"/>
    <cellStyle name="Normal 5 9 5 5" xfId="43976"/>
    <cellStyle name="Normal 5 9 6" xfId="43977"/>
    <cellStyle name="Normal 5 9 6 2" xfId="43978"/>
    <cellStyle name="Normal 5 9 6 2 2" xfId="43979"/>
    <cellStyle name="Normal 5 9 6 2 3" xfId="58756"/>
    <cellStyle name="Normal 5 9 6 3" xfId="43980"/>
    <cellStyle name="Normal 5 9 6 4" xfId="43981"/>
    <cellStyle name="Normal 5 9 7" xfId="43982"/>
    <cellStyle name="Normal 5 9 7 2" xfId="43983"/>
    <cellStyle name="Normal 5 9 7 2 2" xfId="43984"/>
    <cellStyle name="Normal 5 9 7 2 3" xfId="58757"/>
    <cellStyle name="Normal 5 9 7 3" xfId="43985"/>
    <cellStyle name="Normal 5 9 7 4" xfId="43986"/>
    <cellStyle name="Normal 5 9 8" xfId="43987"/>
    <cellStyle name="Normal 5 9 8 2" xfId="43988"/>
    <cellStyle name="Normal 5 9 8 3" xfId="58758"/>
    <cellStyle name="Normal 5 9 9" xfId="43989"/>
    <cellStyle name="Normal 6" xfId="13"/>
    <cellStyle name="Normal 6 10" xfId="43990"/>
    <cellStyle name="Normal 6 10 2" xfId="43991"/>
    <cellStyle name="Normal 6 10 2 2" xfId="43992"/>
    <cellStyle name="Normal 6 10 2 2 2" xfId="43993"/>
    <cellStyle name="Normal 6 10 2 2 3" xfId="58759"/>
    <cellStyle name="Normal 6 10 2 3" xfId="43994"/>
    <cellStyle name="Normal 6 10 2 4" xfId="43995"/>
    <cellStyle name="Normal 6 10 3" xfId="43996"/>
    <cellStyle name="Normal 6 10 3 2" xfId="43997"/>
    <cellStyle name="Normal 6 10 3 2 2" xfId="43998"/>
    <cellStyle name="Normal 6 10 3 2 3" xfId="58760"/>
    <cellStyle name="Normal 6 10 3 3" xfId="43999"/>
    <cellStyle name="Normal 6 10 3 4" xfId="44000"/>
    <cellStyle name="Normal 6 10 4" xfId="44001"/>
    <cellStyle name="Normal 6 10 4 2" xfId="44002"/>
    <cellStyle name="Normal 6 10 4 3" xfId="58761"/>
    <cellStyle name="Normal 6 10 5" xfId="44003"/>
    <cellStyle name="Normal 6 10 6" xfId="44004"/>
    <cellStyle name="Normal 6 11" xfId="44005"/>
    <cellStyle name="Normal 6 11 2" xfId="44006"/>
    <cellStyle name="Normal 6 11 2 2" xfId="44007"/>
    <cellStyle name="Normal 6 11 2 2 2" xfId="44008"/>
    <cellStyle name="Normal 6 11 2 2 3" xfId="58762"/>
    <cellStyle name="Normal 6 11 2 3" xfId="44009"/>
    <cellStyle name="Normal 6 11 2 4" xfId="44010"/>
    <cellStyle name="Normal 6 11 3" xfId="44011"/>
    <cellStyle name="Normal 6 11 3 2" xfId="44012"/>
    <cellStyle name="Normal 6 11 3 3" xfId="58763"/>
    <cellStyle name="Normal 6 11 4" xfId="44013"/>
    <cellStyle name="Normal 6 11 5" xfId="44014"/>
    <cellStyle name="Normal 6 12" xfId="44015"/>
    <cellStyle name="Normal 6 12 2" xfId="44016"/>
    <cellStyle name="Normal 6 12 2 2" xfId="44017"/>
    <cellStyle name="Normal 6 12 2 3" xfId="58764"/>
    <cellStyle name="Normal 6 12 3" xfId="44018"/>
    <cellStyle name="Normal 6 12 4" xfId="44019"/>
    <cellStyle name="Normal 6 13" xfId="44020"/>
    <cellStyle name="Normal 6 14" xfId="44021"/>
    <cellStyle name="Normal 6 14 2" xfId="44022"/>
    <cellStyle name="Normal 6 14 2 2" xfId="44023"/>
    <cellStyle name="Normal 6 14 2 3" xfId="58765"/>
    <cellStyle name="Normal 6 14 3" xfId="44024"/>
    <cellStyle name="Normal 6 14 4" xfId="44025"/>
    <cellStyle name="Normal 6 15" xfId="44026"/>
    <cellStyle name="Normal 6 15 2" xfId="44027"/>
    <cellStyle name="Normal 6 15 3" xfId="58766"/>
    <cellStyle name="Normal 6 16" xfId="44028"/>
    <cellStyle name="Normal 6 17" xfId="44029"/>
    <cellStyle name="Normal 6 18" xfId="60165"/>
    <cellStyle name="Normal 6 2" xfId="16"/>
    <cellStyle name="Normal 6 2 10" xfId="44030"/>
    <cellStyle name="Normal 6 2 10 2" xfId="44031"/>
    <cellStyle name="Normal 6 2 10 2 2" xfId="44032"/>
    <cellStyle name="Normal 6 2 10 2 2 2" xfId="44033"/>
    <cellStyle name="Normal 6 2 10 2 2 3" xfId="58767"/>
    <cellStyle name="Normal 6 2 10 2 3" xfId="44034"/>
    <cellStyle name="Normal 6 2 10 2 4" xfId="44035"/>
    <cellStyle name="Normal 6 2 10 3" xfId="44036"/>
    <cellStyle name="Normal 6 2 10 3 2" xfId="44037"/>
    <cellStyle name="Normal 6 2 10 3 3" xfId="58768"/>
    <cellStyle name="Normal 6 2 10 4" xfId="44038"/>
    <cellStyle name="Normal 6 2 10 5" xfId="44039"/>
    <cellStyle name="Normal 6 2 11" xfId="44040"/>
    <cellStyle name="Normal 6 2 11 2" xfId="44041"/>
    <cellStyle name="Normal 6 2 11 2 2" xfId="44042"/>
    <cellStyle name="Normal 6 2 11 2 3" xfId="58769"/>
    <cellStyle name="Normal 6 2 11 3" xfId="44043"/>
    <cellStyle name="Normal 6 2 11 4" xfId="44044"/>
    <cellStyle name="Normal 6 2 12" xfId="44045"/>
    <cellStyle name="Normal 6 2 12 2" xfId="44046"/>
    <cellStyle name="Normal 6 2 12 2 2" xfId="44047"/>
    <cellStyle name="Normal 6 2 12 2 3" xfId="58770"/>
    <cellStyle name="Normal 6 2 12 3" xfId="44048"/>
    <cellStyle name="Normal 6 2 12 4" xfId="44049"/>
    <cellStyle name="Normal 6 2 13" xfId="44050"/>
    <cellStyle name="Normal 6 2 13 2" xfId="44051"/>
    <cellStyle name="Normal 6 2 13 3" xfId="58771"/>
    <cellStyle name="Normal 6 2 14" xfId="44052"/>
    <cellStyle name="Normal 6 2 15" xfId="44053"/>
    <cellStyle name="Normal 6 2 16" xfId="60348"/>
    <cellStyle name="Normal 6 2 2" xfId="44054"/>
    <cellStyle name="Normal 6 2 2 10" xfId="44055"/>
    <cellStyle name="Normal 6 2 2 11" xfId="44056"/>
    <cellStyle name="Normal 6 2 2 12" xfId="60716"/>
    <cellStyle name="Normal 6 2 2 2" xfId="44057"/>
    <cellStyle name="Normal 6 2 2 2 10" xfId="44058"/>
    <cellStyle name="Normal 6 2 2 2 2" xfId="44059"/>
    <cellStyle name="Normal 6 2 2 2 2 2" xfId="44060"/>
    <cellStyle name="Normal 6 2 2 2 2 2 2" xfId="44061"/>
    <cellStyle name="Normal 6 2 2 2 2 2 2 2" xfId="44062"/>
    <cellStyle name="Normal 6 2 2 2 2 2 2 2 2" xfId="44063"/>
    <cellStyle name="Normal 6 2 2 2 2 2 2 2 2 2" xfId="44064"/>
    <cellStyle name="Normal 6 2 2 2 2 2 2 2 2 3" xfId="58772"/>
    <cellStyle name="Normal 6 2 2 2 2 2 2 2 3" xfId="44065"/>
    <cellStyle name="Normal 6 2 2 2 2 2 2 2 4" xfId="44066"/>
    <cellStyle name="Normal 6 2 2 2 2 2 2 3" xfId="44067"/>
    <cellStyle name="Normal 6 2 2 2 2 2 2 3 2" xfId="44068"/>
    <cellStyle name="Normal 6 2 2 2 2 2 2 3 2 2" xfId="44069"/>
    <cellStyle name="Normal 6 2 2 2 2 2 2 3 2 3" xfId="58773"/>
    <cellStyle name="Normal 6 2 2 2 2 2 2 3 3" xfId="44070"/>
    <cellStyle name="Normal 6 2 2 2 2 2 2 3 4" xfId="44071"/>
    <cellStyle name="Normal 6 2 2 2 2 2 2 4" xfId="44072"/>
    <cellStyle name="Normal 6 2 2 2 2 2 2 4 2" xfId="44073"/>
    <cellStyle name="Normal 6 2 2 2 2 2 2 4 3" xfId="58774"/>
    <cellStyle name="Normal 6 2 2 2 2 2 2 5" xfId="44074"/>
    <cellStyle name="Normal 6 2 2 2 2 2 2 6" xfId="44075"/>
    <cellStyle name="Normal 6 2 2 2 2 2 3" xfId="44076"/>
    <cellStyle name="Normal 6 2 2 2 2 2 3 2" xfId="44077"/>
    <cellStyle name="Normal 6 2 2 2 2 2 3 2 2" xfId="44078"/>
    <cellStyle name="Normal 6 2 2 2 2 2 3 2 3" xfId="58775"/>
    <cellStyle name="Normal 6 2 2 2 2 2 3 3" xfId="44079"/>
    <cellStyle name="Normal 6 2 2 2 2 2 3 4" xfId="44080"/>
    <cellStyle name="Normal 6 2 2 2 2 2 4" xfId="44081"/>
    <cellStyle name="Normal 6 2 2 2 2 2 4 2" xfId="44082"/>
    <cellStyle name="Normal 6 2 2 2 2 2 4 2 2" xfId="44083"/>
    <cellStyle name="Normal 6 2 2 2 2 2 4 2 3" xfId="58776"/>
    <cellStyle name="Normal 6 2 2 2 2 2 4 3" xfId="44084"/>
    <cellStyle name="Normal 6 2 2 2 2 2 4 4" xfId="44085"/>
    <cellStyle name="Normal 6 2 2 2 2 2 5" xfId="44086"/>
    <cellStyle name="Normal 6 2 2 2 2 2 5 2" xfId="44087"/>
    <cellStyle name="Normal 6 2 2 2 2 2 5 3" xfId="58777"/>
    <cellStyle name="Normal 6 2 2 2 2 2 6" xfId="44088"/>
    <cellStyle name="Normal 6 2 2 2 2 2 7" xfId="44089"/>
    <cellStyle name="Normal 6 2 2 2 2 3" xfId="44090"/>
    <cellStyle name="Normal 6 2 2 2 2 3 2" xfId="44091"/>
    <cellStyle name="Normal 6 2 2 2 2 3 2 2" xfId="44092"/>
    <cellStyle name="Normal 6 2 2 2 2 3 2 2 2" xfId="44093"/>
    <cellStyle name="Normal 6 2 2 2 2 3 2 2 3" xfId="58778"/>
    <cellStyle name="Normal 6 2 2 2 2 3 2 3" xfId="44094"/>
    <cellStyle name="Normal 6 2 2 2 2 3 2 4" xfId="44095"/>
    <cellStyle name="Normal 6 2 2 2 2 3 3" xfId="44096"/>
    <cellStyle name="Normal 6 2 2 2 2 3 3 2" xfId="44097"/>
    <cellStyle name="Normal 6 2 2 2 2 3 3 2 2" xfId="44098"/>
    <cellStyle name="Normal 6 2 2 2 2 3 3 2 3" xfId="58779"/>
    <cellStyle name="Normal 6 2 2 2 2 3 3 3" xfId="44099"/>
    <cellStyle name="Normal 6 2 2 2 2 3 3 4" xfId="44100"/>
    <cellStyle name="Normal 6 2 2 2 2 3 4" xfId="44101"/>
    <cellStyle name="Normal 6 2 2 2 2 3 4 2" xfId="44102"/>
    <cellStyle name="Normal 6 2 2 2 2 3 4 3" xfId="58780"/>
    <cellStyle name="Normal 6 2 2 2 2 3 5" xfId="44103"/>
    <cellStyle name="Normal 6 2 2 2 2 3 6" xfId="44104"/>
    <cellStyle name="Normal 6 2 2 2 2 4" xfId="44105"/>
    <cellStyle name="Normal 6 2 2 2 2 4 2" xfId="44106"/>
    <cellStyle name="Normal 6 2 2 2 2 4 2 2" xfId="44107"/>
    <cellStyle name="Normal 6 2 2 2 2 4 2 3" xfId="58781"/>
    <cellStyle name="Normal 6 2 2 2 2 4 3" xfId="44108"/>
    <cellStyle name="Normal 6 2 2 2 2 4 4" xfId="44109"/>
    <cellStyle name="Normal 6 2 2 2 2 5" xfId="44110"/>
    <cellStyle name="Normal 6 2 2 2 2 5 2" xfId="44111"/>
    <cellStyle name="Normal 6 2 2 2 2 5 2 2" xfId="44112"/>
    <cellStyle name="Normal 6 2 2 2 2 5 2 3" xfId="58782"/>
    <cellStyle name="Normal 6 2 2 2 2 5 3" xfId="44113"/>
    <cellStyle name="Normal 6 2 2 2 2 5 4" xfId="44114"/>
    <cellStyle name="Normal 6 2 2 2 2 6" xfId="44115"/>
    <cellStyle name="Normal 6 2 2 2 2 6 2" xfId="44116"/>
    <cellStyle name="Normal 6 2 2 2 2 6 3" xfId="58783"/>
    <cellStyle name="Normal 6 2 2 2 2 7" xfId="44117"/>
    <cellStyle name="Normal 6 2 2 2 2 8" xfId="44118"/>
    <cellStyle name="Normal 6 2 2 2 3" xfId="44119"/>
    <cellStyle name="Normal 6 2 2 2 3 2" xfId="44120"/>
    <cellStyle name="Normal 6 2 2 2 3 2 2" xfId="44121"/>
    <cellStyle name="Normal 6 2 2 2 3 2 2 2" xfId="44122"/>
    <cellStyle name="Normal 6 2 2 2 3 2 2 2 2" xfId="44123"/>
    <cellStyle name="Normal 6 2 2 2 3 2 2 2 3" xfId="58784"/>
    <cellStyle name="Normal 6 2 2 2 3 2 2 3" xfId="44124"/>
    <cellStyle name="Normal 6 2 2 2 3 2 2 4" xfId="44125"/>
    <cellStyle name="Normal 6 2 2 2 3 2 3" xfId="44126"/>
    <cellStyle name="Normal 6 2 2 2 3 2 3 2" xfId="44127"/>
    <cellStyle name="Normal 6 2 2 2 3 2 3 2 2" xfId="44128"/>
    <cellStyle name="Normal 6 2 2 2 3 2 3 2 3" xfId="58785"/>
    <cellStyle name="Normal 6 2 2 2 3 2 3 3" xfId="44129"/>
    <cellStyle name="Normal 6 2 2 2 3 2 3 4" xfId="44130"/>
    <cellStyle name="Normal 6 2 2 2 3 2 4" xfId="44131"/>
    <cellStyle name="Normal 6 2 2 2 3 2 4 2" xfId="44132"/>
    <cellStyle name="Normal 6 2 2 2 3 2 4 3" xfId="58786"/>
    <cellStyle name="Normal 6 2 2 2 3 2 5" xfId="44133"/>
    <cellStyle name="Normal 6 2 2 2 3 2 6" xfId="44134"/>
    <cellStyle name="Normal 6 2 2 2 3 3" xfId="44135"/>
    <cellStyle name="Normal 6 2 2 2 3 3 2" xfId="44136"/>
    <cellStyle name="Normal 6 2 2 2 3 3 2 2" xfId="44137"/>
    <cellStyle name="Normal 6 2 2 2 3 3 2 3" xfId="58787"/>
    <cellStyle name="Normal 6 2 2 2 3 3 3" xfId="44138"/>
    <cellStyle name="Normal 6 2 2 2 3 3 4" xfId="44139"/>
    <cellStyle name="Normal 6 2 2 2 3 4" xfId="44140"/>
    <cellStyle name="Normal 6 2 2 2 3 4 2" xfId="44141"/>
    <cellStyle name="Normal 6 2 2 2 3 4 2 2" xfId="44142"/>
    <cellStyle name="Normal 6 2 2 2 3 4 2 3" xfId="58788"/>
    <cellStyle name="Normal 6 2 2 2 3 4 3" xfId="44143"/>
    <cellStyle name="Normal 6 2 2 2 3 4 4" xfId="44144"/>
    <cellStyle name="Normal 6 2 2 2 3 5" xfId="44145"/>
    <cellStyle name="Normal 6 2 2 2 3 5 2" xfId="44146"/>
    <cellStyle name="Normal 6 2 2 2 3 5 3" xfId="58789"/>
    <cellStyle name="Normal 6 2 2 2 3 6" xfId="44147"/>
    <cellStyle name="Normal 6 2 2 2 3 7" xfId="44148"/>
    <cellStyle name="Normal 6 2 2 2 4" xfId="44149"/>
    <cellStyle name="Normal 6 2 2 2 4 2" xfId="44150"/>
    <cellStyle name="Normal 6 2 2 2 4 2 2" xfId="44151"/>
    <cellStyle name="Normal 6 2 2 2 4 2 2 2" xfId="44152"/>
    <cellStyle name="Normal 6 2 2 2 4 2 2 3" xfId="58790"/>
    <cellStyle name="Normal 6 2 2 2 4 2 3" xfId="44153"/>
    <cellStyle name="Normal 6 2 2 2 4 2 4" xfId="44154"/>
    <cellStyle name="Normal 6 2 2 2 4 3" xfId="44155"/>
    <cellStyle name="Normal 6 2 2 2 4 3 2" xfId="44156"/>
    <cellStyle name="Normal 6 2 2 2 4 3 2 2" xfId="44157"/>
    <cellStyle name="Normal 6 2 2 2 4 3 2 3" xfId="58791"/>
    <cellStyle name="Normal 6 2 2 2 4 3 3" xfId="44158"/>
    <cellStyle name="Normal 6 2 2 2 4 3 4" xfId="44159"/>
    <cellStyle name="Normal 6 2 2 2 4 4" xfId="44160"/>
    <cellStyle name="Normal 6 2 2 2 4 4 2" xfId="44161"/>
    <cellStyle name="Normal 6 2 2 2 4 4 3" xfId="58792"/>
    <cellStyle name="Normal 6 2 2 2 4 5" xfId="44162"/>
    <cellStyle name="Normal 6 2 2 2 4 6" xfId="44163"/>
    <cellStyle name="Normal 6 2 2 2 5" xfId="44164"/>
    <cellStyle name="Normal 6 2 2 2 5 2" xfId="44165"/>
    <cellStyle name="Normal 6 2 2 2 5 2 2" xfId="44166"/>
    <cellStyle name="Normal 6 2 2 2 5 2 2 2" xfId="44167"/>
    <cellStyle name="Normal 6 2 2 2 5 2 2 3" xfId="58793"/>
    <cellStyle name="Normal 6 2 2 2 5 2 3" xfId="44168"/>
    <cellStyle name="Normal 6 2 2 2 5 2 4" xfId="44169"/>
    <cellStyle name="Normal 6 2 2 2 5 3" xfId="44170"/>
    <cellStyle name="Normal 6 2 2 2 5 3 2" xfId="44171"/>
    <cellStyle name="Normal 6 2 2 2 5 3 3" xfId="58794"/>
    <cellStyle name="Normal 6 2 2 2 5 4" xfId="44172"/>
    <cellStyle name="Normal 6 2 2 2 5 5" xfId="44173"/>
    <cellStyle name="Normal 6 2 2 2 6" xfId="44174"/>
    <cellStyle name="Normal 6 2 2 2 6 2" xfId="44175"/>
    <cellStyle name="Normal 6 2 2 2 6 2 2" xfId="44176"/>
    <cellStyle name="Normal 6 2 2 2 6 2 3" xfId="58795"/>
    <cellStyle name="Normal 6 2 2 2 6 3" xfId="44177"/>
    <cellStyle name="Normal 6 2 2 2 6 4" xfId="44178"/>
    <cellStyle name="Normal 6 2 2 2 7" xfId="44179"/>
    <cellStyle name="Normal 6 2 2 2 7 2" xfId="44180"/>
    <cellStyle name="Normal 6 2 2 2 7 2 2" xfId="44181"/>
    <cellStyle name="Normal 6 2 2 2 7 2 3" xfId="58796"/>
    <cellStyle name="Normal 6 2 2 2 7 3" xfId="44182"/>
    <cellStyle name="Normal 6 2 2 2 7 4" xfId="44183"/>
    <cellStyle name="Normal 6 2 2 2 8" xfId="44184"/>
    <cellStyle name="Normal 6 2 2 2 8 2" xfId="44185"/>
    <cellStyle name="Normal 6 2 2 2 8 3" xfId="58797"/>
    <cellStyle name="Normal 6 2 2 2 9" xfId="44186"/>
    <cellStyle name="Normal 6 2 2 3" xfId="44187"/>
    <cellStyle name="Normal 6 2 2 3 2" xfId="44188"/>
    <cellStyle name="Normal 6 2 2 3 2 2" xfId="44189"/>
    <cellStyle name="Normal 6 2 2 3 2 2 2" xfId="44190"/>
    <cellStyle name="Normal 6 2 2 3 2 2 2 2" xfId="44191"/>
    <cellStyle name="Normal 6 2 2 3 2 2 2 2 2" xfId="44192"/>
    <cellStyle name="Normal 6 2 2 3 2 2 2 2 3" xfId="58798"/>
    <cellStyle name="Normal 6 2 2 3 2 2 2 3" xfId="44193"/>
    <cellStyle name="Normal 6 2 2 3 2 2 2 4" xfId="44194"/>
    <cellStyle name="Normal 6 2 2 3 2 2 3" xfId="44195"/>
    <cellStyle name="Normal 6 2 2 3 2 2 3 2" xfId="44196"/>
    <cellStyle name="Normal 6 2 2 3 2 2 3 2 2" xfId="44197"/>
    <cellStyle name="Normal 6 2 2 3 2 2 3 2 3" xfId="58799"/>
    <cellStyle name="Normal 6 2 2 3 2 2 3 3" xfId="44198"/>
    <cellStyle name="Normal 6 2 2 3 2 2 3 4" xfId="44199"/>
    <cellStyle name="Normal 6 2 2 3 2 2 4" xfId="44200"/>
    <cellStyle name="Normal 6 2 2 3 2 2 4 2" xfId="44201"/>
    <cellStyle name="Normal 6 2 2 3 2 2 4 3" xfId="58800"/>
    <cellStyle name="Normal 6 2 2 3 2 2 5" xfId="44202"/>
    <cellStyle name="Normal 6 2 2 3 2 2 6" xfId="44203"/>
    <cellStyle name="Normal 6 2 2 3 2 3" xfId="44204"/>
    <cellStyle name="Normal 6 2 2 3 2 3 2" xfId="44205"/>
    <cellStyle name="Normal 6 2 2 3 2 3 2 2" xfId="44206"/>
    <cellStyle name="Normal 6 2 2 3 2 3 2 3" xfId="58801"/>
    <cellStyle name="Normal 6 2 2 3 2 3 3" xfId="44207"/>
    <cellStyle name="Normal 6 2 2 3 2 3 4" xfId="44208"/>
    <cellStyle name="Normal 6 2 2 3 2 4" xfId="44209"/>
    <cellStyle name="Normal 6 2 2 3 2 4 2" xfId="44210"/>
    <cellStyle name="Normal 6 2 2 3 2 4 2 2" xfId="44211"/>
    <cellStyle name="Normal 6 2 2 3 2 4 2 3" xfId="58802"/>
    <cellStyle name="Normal 6 2 2 3 2 4 3" xfId="44212"/>
    <cellStyle name="Normal 6 2 2 3 2 4 4" xfId="44213"/>
    <cellStyle name="Normal 6 2 2 3 2 5" xfId="44214"/>
    <cellStyle name="Normal 6 2 2 3 2 5 2" xfId="44215"/>
    <cellStyle name="Normal 6 2 2 3 2 5 3" xfId="58803"/>
    <cellStyle name="Normal 6 2 2 3 2 6" xfId="44216"/>
    <cellStyle name="Normal 6 2 2 3 2 7" xfId="44217"/>
    <cellStyle name="Normal 6 2 2 3 3" xfId="44218"/>
    <cellStyle name="Normal 6 2 2 3 3 2" xfId="44219"/>
    <cellStyle name="Normal 6 2 2 3 3 2 2" xfId="44220"/>
    <cellStyle name="Normal 6 2 2 3 3 2 2 2" xfId="44221"/>
    <cellStyle name="Normal 6 2 2 3 3 2 2 3" xfId="58804"/>
    <cellStyle name="Normal 6 2 2 3 3 2 3" xfId="44222"/>
    <cellStyle name="Normal 6 2 2 3 3 2 4" xfId="44223"/>
    <cellStyle name="Normal 6 2 2 3 3 3" xfId="44224"/>
    <cellStyle name="Normal 6 2 2 3 3 3 2" xfId="44225"/>
    <cellStyle name="Normal 6 2 2 3 3 3 2 2" xfId="44226"/>
    <cellStyle name="Normal 6 2 2 3 3 3 2 3" xfId="58805"/>
    <cellStyle name="Normal 6 2 2 3 3 3 3" xfId="44227"/>
    <cellStyle name="Normal 6 2 2 3 3 3 4" xfId="44228"/>
    <cellStyle name="Normal 6 2 2 3 3 4" xfId="44229"/>
    <cellStyle name="Normal 6 2 2 3 3 4 2" xfId="44230"/>
    <cellStyle name="Normal 6 2 2 3 3 4 3" xfId="58806"/>
    <cellStyle name="Normal 6 2 2 3 3 5" xfId="44231"/>
    <cellStyle name="Normal 6 2 2 3 3 6" xfId="44232"/>
    <cellStyle name="Normal 6 2 2 3 4" xfId="44233"/>
    <cellStyle name="Normal 6 2 2 3 4 2" xfId="44234"/>
    <cellStyle name="Normal 6 2 2 3 4 2 2" xfId="44235"/>
    <cellStyle name="Normal 6 2 2 3 4 2 2 2" xfId="44236"/>
    <cellStyle name="Normal 6 2 2 3 4 2 2 3" xfId="58807"/>
    <cellStyle name="Normal 6 2 2 3 4 2 3" xfId="44237"/>
    <cellStyle name="Normal 6 2 2 3 4 2 4" xfId="44238"/>
    <cellStyle name="Normal 6 2 2 3 4 3" xfId="44239"/>
    <cellStyle name="Normal 6 2 2 3 4 3 2" xfId="44240"/>
    <cellStyle name="Normal 6 2 2 3 4 3 3" xfId="58808"/>
    <cellStyle name="Normal 6 2 2 3 4 4" xfId="44241"/>
    <cellStyle name="Normal 6 2 2 3 4 5" xfId="44242"/>
    <cellStyle name="Normal 6 2 2 3 5" xfId="44243"/>
    <cellStyle name="Normal 6 2 2 3 5 2" xfId="44244"/>
    <cellStyle name="Normal 6 2 2 3 5 2 2" xfId="44245"/>
    <cellStyle name="Normal 6 2 2 3 5 2 3" xfId="58809"/>
    <cellStyle name="Normal 6 2 2 3 5 3" xfId="44246"/>
    <cellStyle name="Normal 6 2 2 3 5 4" xfId="44247"/>
    <cellStyle name="Normal 6 2 2 3 6" xfId="44248"/>
    <cellStyle name="Normal 6 2 2 3 6 2" xfId="44249"/>
    <cellStyle name="Normal 6 2 2 3 6 2 2" xfId="44250"/>
    <cellStyle name="Normal 6 2 2 3 6 2 3" xfId="58810"/>
    <cellStyle name="Normal 6 2 2 3 6 3" xfId="44251"/>
    <cellStyle name="Normal 6 2 2 3 6 4" xfId="44252"/>
    <cellStyle name="Normal 6 2 2 3 7" xfId="44253"/>
    <cellStyle name="Normal 6 2 2 3 7 2" xfId="44254"/>
    <cellStyle name="Normal 6 2 2 3 7 3" xfId="58811"/>
    <cellStyle name="Normal 6 2 2 3 8" xfId="44255"/>
    <cellStyle name="Normal 6 2 2 3 9" xfId="44256"/>
    <cellStyle name="Normal 6 2 2 4" xfId="44257"/>
    <cellStyle name="Normal 6 2 2 4 2" xfId="44258"/>
    <cellStyle name="Normal 6 2 2 4 2 2" xfId="44259"/>
    <cellStyle name="Normal 6 2 2 4 2 2 2" xfId="44260"/>
    <cellStyle name="Normal 6 2 2 4 2 2 2 2" xfId="44261"/>
    <cellStyle name="Normal 6 2 2 4 2 2 2 3" xfId="58812"/>
    <cellStyle name="Normal 6 2 2 4 2 2 3" xfId="44262"/>
    <cellStyle name="Normal 6 2 2 4 2 2 4" xfId="44263"/>
    <cellStyle name="Normal 6 2 2 4 2 3" xfId="44264"/>
    <cellStyle name="Normal 6 2 2 4 2 3 2" xfId="44265"/>
    <cellStyle name="Normal 6 2 2 4 2 3 2 2" xfId="44266"/>
    <cellStyle name="Normal 6 2 2 4 2 3 2 3" xfId="58813"/>
    <cellStyle name="Normal 6 2 2 4 2 3 3" xfId="44267"/>
    <cellStyle name="Normal 6 2 2 4 2 3 4" xfId="44268"/>
    <cellStyle name="Normal 6 2 2 4 2 4" xfId="44269"/>
    <cellStyle name="Normal 6 2 2 4 2 4 2" xfId="44270"/>
    <cellStyle name="Normal 6 2 2 4 2 4 3" xfId="58814"/>
    <cellStyle name="Normal 6 2 2 4 2 5" xfId="44271"/>
    <cellStyle name="Normal 6 2 2 4 2 6" xfId="44272"/>
    <cellStyle name="Normal 6 2 2 4 3" xfId="44273"/>
    <cellStyle name="Normal 6 2 2 4 3 2" xfId="44274"/>
    <cellStyle name="Normal 6 2 2 4 3 2 2" xfId="44275"/>
    <cellStyle name="Normal 6 2 2 4 3 2 3" xfId="58815"/>
    <cellStyle name="Normal 6 2 2 4 3 3" xfId="44276"/>
    <cellStyle name="Normal 6 2 2 4 3 4" xfId="44277"/>
    <cellStyle name="Normal 6 2 2 4 4" xfId="44278"/>
    <cellStyle name="Normal 6 2 2 4 4 2" xfId="44279"/>
    <cellStyle name="Normal 6 2 2 4 4 2 2" xfId="44280"/>
    <cellStyle name="Normal 6 2 2 4 4 2 3" xfId="58816"/>
    <cellStyle name="Normal 6 2 2 4 4 3" xfId="44281"/>
    <cellStyle name="Normal 6 2 2 4 4 4" xfId="44282"/>
    <cellStyle name="Normal 6 2 2 4 5" xfId="44283"/>
    <cellStyle name="Normal 6 2 2 4 5 2" xfId="44284"/>
    <cellStyle name="Normal 6 2 2 4 5 3" xfId="58817"/>
    <cellStyle name="Normal 6 2 2 4 6" xfId="44285"/>
    <cellStyle name="Normal 6 2 2 4 7" xfId="44286"/>
    <cellStyle name="Normal 6 2 2 5" xfId="44287"/>
    <cellStyle name="Normal 6 2 2 5 2" xfId="44288"/>
    <cellStyle name="Normal 6 2 2 5 2 2" xfId="44289"/>
    <cellStyle name="Normal 6 2 2 5 2 2 2" xfId="44290"/>
    <cellStyle name="Normal 6 2 2 5 2 2 3" xfId="58818"/>
    <cellStyle name="Normal 6 2 2 5 2 3" xfId="44291"/>
    <cellStyle name="Normal 6 2 2 5 2 4" xfId="44292"/>
    <cellStyle name="Normal 6 2 2 5 3" xfId="44293"/>
    <cellStyle name="Normal 6 2 2 5 3 2" xfId="44294"/>
    <cellStyle name="Normal 6 2 2 5 3 2 2" xfId="44295"/>
    <cellStyle name="Normal 6 2 2 5 3 2 3" xfId="58819"/>
    <cellStyle name="Normal 6 2 2 5 3 3" xfId="44296"/>
    <cellStyle name="Normal 6 2 2 5 3 4" xfId="44297"/>
    <cellStyle name="Normal 6 2 2 5 4" xfId="44298"/>
    <cellStyle name="Normal 6 2 2 5 4 2" xfId="44299"/>
    <cellStyle name="Normal 6 2 2 5 4 3" xfId="58820"/>
    <cellStyle name="Normal 6 2 2 5 5" xfId="44300"/>
    <cellStyle name="Normal 6 2 2 5 6" xfId="44301"/>
    <cellStyle name="Normal 6 2 2 6" xfId="44302"/>
    <cellStyle name="Normal 6 2 2 6 2" xfId="44303"/>
    <cellStyle name="Normal 6 2 2 6 2 2" xfId="44304"/>
    <cellStyle name="Normal 6 2 2 6 2 2 2" xfId="44305"/>
    <cellStyle name="Normal 6 2 2 6 2 2 3" xfId="58821"/>
    <cellStyle name="Normal 6 2 2 6 2 3" xfId="44306"/>
    <cellStyle name="Normal 6 2 2 6 2 4" xfId="44307"/>
    <cellStyle name="Normal 6 2 2 6 3" xfId="44308"/>
    <cellStyle name="Normal 6 2 2 6 3 2" xfId="44309"/>
    <cellStyle name="Normal 6 2 2 6 3 3" xfId="58822"/>
    <cellStyle name="Normal 6 2 2 6 4" xfId="44310"/>
    <cellStyle name="Normal 6 2 2 6 5" xfId="44311"/>
    <cellStyle name="Normal 6 2 2 7" xfId="44312"/>
    <cellStyle name="Normal 6 2 2 7 2" xfId="44313"/>
    <cellStyle name="Normal 6 2 2 7 2 2" xfId="44314"/>
    <cellStyle name="Normal 6 2 2 7 2 3" xfId="58823"/>
    <cellStyle name="Normal 6 2 2 7 3" xfId="44315"/>
    <cellStyle name="Normal 6 2 2 7 4" xfId="44316"/>
    <cellStyle name="Normal 6 2 2 8" xfId="44317"/>
    <cellStyle name="Normal 6 2 2 8 2" xfId="44318"/>
    <cellStyle name="Normal 6 2 2 8 2 2" xfId="44319"/>
    <cellStyle name="Normal 6 2 2 8 2 3" xfId="58824"/>
    <cellStyle name="Normal 6 2 2 8 3" xfId="44320"/>
    <cellStyle name="Normal 6 2 2 8 4" xfId="44321"/>
    <cellStyle name="Normal 6 2 2 9" xfId="44322"/>
    <cellStyle name="Normal 6 2 2 9 2" xfId="44323"/>
    <cellStyle name="Normal 6 2 2 9 3" xfId="58825"/>
    <cellStyle name="Normal 6 2 3" xfId="44324"/>
    <cellStyle name="Normal 6 2 3 10" xfId="44325"/>
    <cellStyle name="Normal 6 2 3 11" xfId="44326"/>
    <cellStyle name="Normal 6 2 3 2" xfId="44327"/>
    <cellStyle name="Normal 6 2 3 2 10" xfId="44328"/>
    <cellStyle name="Normal 6 2 3 2 2" xfId="44329"/>
    <cellStyle name="Normal 6 2 3 2 2 2" xfId="44330"/>
    <cellStyle name="Normal 6 2 3 2 2 2 2" xfId="44331"/>
    <cellStyle name="Normal 6 2 3 2 2 2 2 2" xfId="44332"/>
    <cellStyle name="Normal 6 2 3 2 2 2 2 2 2" xfId="44333"/>
    <cellStyle name="Normal 6 2 3 2 2 2 2 2 2 2" xfId="44334"/>
    <cellStyle name="Normal 6 2 3 2 2 2 2 2 2 3" xfId="58826"/>
    <cellStyle name="Normal 6 2 3 2 2 2 2 2 3" xfId="44335"/>
    <cellStyle name="Normal 6 2 3 2 2 2 2 2 4" xfId="44336"/>
    <cellStyle name="Normal 6 2 3 2 2 2 2 3" xfId="44337"/>
    <cellStyle name="Normal 6 2 3 2 2 2 2 3 2" xfId="44338"/>
    <cellStyle name="Normal 6 2 3 2 2 2 2 3 2 2" xfId="44339"/>
    <cellStyle name="Normal 6 2 3 2 2 2 2 3 2 3" xfId="58827"/>
    <cellStyle name="Normal 6 2 3 2 2 2 2 3 3" xfId="44340"/>
    <cellStyle name="Normal 6 2 3 2 2 2 2 3 4" xfId="44341"/>
    <cellStyle name="Normal 6 2 3 2 2 2 2 4" xfId="44342"/>
    <cellStyle name="Normal 6 2 3 2 2 2 2 4 2" xfId="44343"/>
    <cellStyle name="Normal 6 2 3 2 2 2 2 4 3" xfId="58828"/>
    <cellStyle name="Normal 6 2 3 2 2 2 2 5" xfId="44344"/>
    <cellStyle name="Normal 6 2 3 2 2 2 2 6" xfId="44345"/>
    <cellStyle name="Normal 6 2 3 2 2 2 3" xfId="44346"/>
    <cellStyle name="Normal 6 2 3 2 2 2 3 2" xfId="44347"/>
    <cellStyle name="Normal 6 2 3 2 2 2 3 2 2" xfId="44348"/>
    <cellStyle name="Normal 6 2 3 2 2 2 3 2 3" xfId="58829"/>
    <cellStyle name="Normal 6 2 3 2 2 2 3 3" xfId="44349"/>
    <cellStyle name="Normal 6 2 3 2 2 2 3 4" xfId="44350"/>
    <cellStyle name="Normal 6 2 3 2 2 2 4" xfId="44351"/>
    <cellStyle name="Normal 6 2 3 2 2 2 4 2" xfId="44352"/>
    <cellStyle name="Normal 6 2 3 2 2 2 4 2 2" xfId="44353"/>
    <cellStyle name="Normal 6 2 3 2 2 2 4 2 3" xfId="58830"/>
    <cellStyle name="Normal 6 2 3 2 2 2 4 3" xfId="44354"/>
    <cellStyle name="Normal 6 2 3 2 2 2 4 4" xfId="44355"/>
    <cellStyle name="Normal 6 2 3 2 2 2 5" xfId="44356"/>
    <cellStyle name="Normal 6 2 3 2 2 2 5 2" xfId="44357"/>
    <cellStyle name="Normal 6 2 3 2 2 2 5 3" xfId="58831"/>
    <cellStyle name="Normal 6 2 3 2 2 2 6" xfId="44358"/>
    <cellStyle name="Normal 6 2 3 2 2 2 7" xfId="44359"/>
    <cellStyle name="Normal 6 2 3 2 2 3" xfId="44360"/>
    <cellStyle name="Normal 6 2 3 2 2 3 2" xfId="44361"/>
    <cellStyle name="Normal 6 2 3 2 2 3 2 2" xfId="44362"/>
    <cellStyle name="Normal 6 2 3 2 2 3 2 2 2" xfId="44363"/>
    <cellStyle name="Normal 6 2 3 2 2 3 2 2 3" xfId="58832"/>
    <cellStyle name="Normal 6 2 3 2 2 3 2 3" xfId="44364"/>
    <cellStyle name="Normal 6 2 3 2 2 3 2 4" xfId="44365"/>
    <cellStyle name="Normal 6 2 3 2 2 3 3" xfId="44366"/>
    <cellStyle name="Normal 6 2 3 2 2 3 3 2" xfId="44367"/>
    <cellStyle name="Normal 6 2 3 2 2 3 3 2 2" xfId="44368"/>
    <cellStyle name="Normal 6 2 3 2 2 3 3 2 3" xfId="58833"/>
    <cellStyle name="Normal 6 2 3 2 2 3 3 3" xfId="44369"/>
    <cellStyle name="Normal 6 2 3 2 2 3 3 4" xfId="44370"/>
    <cellStyle name="Normal 6 2 3 2 2 3 4" xfId="44371"/>
    <cellStyle name="Normal 6 2 3 2 2 3 4 2" xfId="44372"/>
    <cellStyle name="Normal 6 2 3 2 2 3 4 3" xfId="58834"/>
    <cellStyle name="Normal 6 2 3 2 2 3 5" xfId="44373"/>
    <cellStyle name="Normal 6 2 3 2 2 3 6" xfId="44374"/>
    <cellStyle name="Normal 6 2 3 2 2 4" xfId="44375"/>
    <cellStyle name="Normal 6 2 3 2 2 4 2" xfId="44376"/>
    <cellStyle name="Normal 6 2 3 2 2 4 2 2" xfId="44377"/>
    <cellStyle name="Normal 6 2 3 2 2 4 2 3" xfId="58835"/>
    <cellStyle name="Normal 6 2 3 2 2 4 3" xfId="44378"/>
    <cellStyle name="Normal 6 2 3 2 2 4 4" xfId="44379"/>
    <cellStyle name="Normal 6 2 3 2 2 5" xfId="44380"/>
    <cellStyle name="Normal 6 2 3 2 2 5 2" xfId="44381"/>
    <cellStyle name="Normal 6 2 3 2 2 5 2 2" xfId="44382"/>
    <cellStyle name="Normal 6 2 3 2 2 5 2 3" xfId="58836"/>
    <cellStyle name="Normal 6 2 3 2 2 5 3" xfId="44383"/>
    <cellStyle name="Normal 6 2 3 2 2 5 4" xfId="44384"/>
    <cellStyle name="Normal 6 2 3 2 2 6" xfId="44385"/>
    <cellStyle name="Normal 6 2 3 2 2 6 2" xfId="44386"/>
    <cellStyle name="Normal 6 2 3 2 2 6 3" xfId="58837"/>
    <cellStyle name="Normal 6 2 3 2 2 7" xfId="44387"/>
    <cellStyle name="Normal 6 2 3 2 2 8" xfId="44388"/>
    <cellStyle name="Normal 6 2 3 2 3" xfId="44389"/>
    <cellStyle name="Normal 6 2 3 2 3 2" xfId="44390"/>
    <cellStyle name="Normal 6 2 3 2 3 2 2" xfId="44391"/>
    <cellStyle name="Normal 6 2 3 2 3 2 2 2" xfId="44392"/>
    <cellStyle name="Normal 6 2 3 2 3 2 2 2 2" xfId="44393"/>
    <cellStyle name="Normal 6 2 3 2 3 2 2 2 3" xfId="58838"/>
    <cellStyle name="Normal 6 2 3 2 3 2 2 3" xfId="44394"/>
    <cellStyle name="Normal 6 2 3 2 3 2 2 4" xfId="44395"/>
    <cellStyle name="Normal 6 2 3 2 3 2 3" xfId="44396"/>
    <cellStyle name="Normal 6 2 3 2 3 2 3 2" xfId="44397"/>
    <cellStyle name="Normal 6 2 3 2 3 2 3 2 2" xfId="44398"/>
    <cellStyle name="Normal 6 2 3 2 3 2 3 2 3" xfId="58839"/>
    <cellStyle name="Normal 6 2 3 2 3 2 3 3" xfId="44399"/>
    <cellStyle name="Normal 6 2 3 2 3 2 3 4" xfId="44400"/>
    <cellStyle name="Normal 6 2 3 2 3 2 4" xfId="44401"/>
    <cellStyle name="Normal 6 2 3 2 3 2 4 2" xfId="44402"/>
    <cellStyle name="Normal 6 2 3 2 3 2 4 3" xfId="58840"/>
    <cellStyle name="Normal 6 2 3 2 3 2 5" xfId="44403"/>
    <cellStyle name="Normal 6 2 3 2 3 2 6" xfId="44404"/>
    <cellStyle name="Normal 6 2 3 2 3 3" xfId="44405"/>
    <cellStyle name="Normal 6 2 3 2 3 3 2" xfId="44406"/>
    <cellStyle name="Normal 6 2 3 2 3 3 2 2" xfId="44407"/>
    <cellStyle name="Normal 6 2 3 2 3 3 2 3" xfId="58841"/>
    <cellStyle name="Normal 6 2 3 2 3 3 3" xfId="44408"/>
    <cellStyle name="Normal 6 2 3 2 3 3 4" xfId="44409"/>
    <cellStyle name="Normal 6 2 3 2 3 4" xfId="44410"/>
    <cellStyle name="Normal 6 2 3 2 3 4 2" xfId="44411"/>
    <cellStyle name="Normal 6 2 3 2 3 4 2 2" xfId="44412"/>
    <cellStyle name="Normal 6 2 3 2 3 4 2 3" xfId="58842"/>
    <cellStyle name="Normal 6 2 3 2 3 4 3" xfId="44413"/>
    <cellStyle name="Normal 6 2 3 2 3 4 4" xfId="44414"/>
    <cellStyle name="Normal 6 2 3 2 3 5" xfId="44415"/>
    <cellStyle name="Normal 6 2 3 2 3 5 2" xfId="44416"/>
    <cellStyle name="Normal 6 2 3 2 3 5 3" xfId="58843"/>
    <cellStyle name="Normal 6 2 3 2 3 6" xfId="44417"/>
    <cellStyle name="Normal 6 2 3 2 3 7" xfId="44418"/>
    <cellStyle name="Normal 6 2 3 2 4" xfId="44419"/>
    <cellStyle name="Normal 6 2 3 2 4 2" xfId="44420"/>
    <cellStyle name="Normal 6 2 3 2 4 2 2" xfId="44421"/>
    <cellStyle name="Normal 6 2 3 2 4 2 2 2" xfId="44422"/>
    <cellStyle name="Normal 6 2 3 2 4 2 2 3" xfId="58844"/>
    <cellStyle name="Normal 6 2 3 2 4 2 3" xfId="44423"/>
    <cellStyle name="Normal 6 2 3 2 4 2 4" xfId="44424"/>
    <cellStyle name="Normal 6 2 3 2 4 3" xfId="44425"/>
    <cellStyle name="Normal 6 2 3 2 4 3 2" xfId="44426"/>
    <cellStyle name="Normal 6 2 3 2 4 3 2 2" xfId="44427"/>
    <cellStyle name="Normal 6 2 3 2 4 3 2 3" xfId="58845"/>
    <cellStyle name="Normal 6 2 3 2 4 3 3" xfId="44428"/>
    <cellStyle name="Normal 6 2 3 2 4 3 4" xfId="44429"/>
    <cellStyle name="Normal 6 2 3 2 4 4" xfId="44430"/>
    <cellStyle name="Normal 6 2 3 2 4 4 2" xfId="44431"/>
    <cellStyle name="Normal 6 2 3 2 4 4 3" xfId="58846"/>
    <cellStyle name="Normal 6 2 3 2 4 5" xfId="44432"/>
    <cellStyle name="Normal 6 2 3 2 4 6" xfId="44433"/>
    <cellStyle name="Normal 6 2 3 2 5" xfId="44434"/>
    <cellStyle name="Normal 6 2 3 2 5 2" xfId="44435"/>
    <cellStyle name="Normal 6 2 3 2 5 2 2" xfId="44436"/>
    <cellStyle name="Normal 6 2 3 2 5 2 2 2" xfId="44437"/>
    <cellStyle name="Normal 6 2 3 2 5 2 2 3" xfId="58847"/>
    <cellStyle name="Normal 6 2 3 2 5 2 3" xfId="44438"/>
    <cellStyle name="Normal 6 2 3 2 5 2 4" xfId="44439"/>
    <cellStyle name="Normal 6 2 3 2 5 3" xfId="44440"/>
    <cellStyle name="Normal 6 2 3 2 5 3 2" xfId="44441"/>
    <cellStyle name="Normal 6 2 3 2 5 3 3" xfId="58848"/>
    <cellStyle name="Normal 6 2 3 2 5 4" xfId="44442"/>
    <cellStyle name="Normal 6 2 3 2 5 5" xfId="44443"/>
    <cellStyle name="Normal 6 2 3 2 6" xfId="44444"/>
    <cellStyle name="Normal 6 2 3 2 6 2" xfId="44445"/>
    <cellStyle name="Normal 6 2 3 2 6 2 2" xfId="44446"/>
    <cellStyle name="Normal 6 2 3 2 6 2 3" xfId="58849"/>
    <cellStyle name="Normal 6 2 3 2 6 3" xfId="44447"/>
    <cellStyle name="Normal 6 2 3 2 6 4" xfId="44448"/>
    <cellStyle name="Normal 6 2 3 2 7" xfId="44449"/>
    <cellStyle name="Normal 6 2 3 2 7 2" xfId="44450"/>
    <cellStyle name="Normal 6 2 3 2 7 2 2" xfId="44451"/>
    <cellStyle name="Normal 6 2 3 2 7 2 3" xfId="58850"/>
    <cellStyle name="Normal 6 2 3 2 7 3" xfId="44452"/>
    <cellStyle name="Normal 6 2 3 2 7 4" xfId="44453"/>
    <cellStyle name="Normal 6 2 3 2 8" xfId="44454"/>
    <cellStyle name="Normal 6 2 3 2 8 2" xfId="44455"/>
    <cellStyle name="Normal 6 2 3 2 8 3" xfId="58851"/>
    <cellStyle name="Normal 6 2 3 2 9" xfId="44456"/>
    <cellStyle name="Normal 6 2 3 3" xfId="44457"/>
    <cellStyle name="Normal 6 2 3 3 2" xfId="44458"/>
    <cellStyle name="Normal 6 2 3 3 2 2" xfId="44459"/>
    <cellStyle name="Normal 6 2 3 3 2 2 2" xfId="44460"/>
    <cellStyle name="Normal 6 2 3 3 2 2 2 2" xfId="44461"/>
    <cellStyle name="Normal 6 2 3 3 2 2 2 2 2" xfId="44462"/>
    <cellStyle name="Normal 6 2 3 3 2 2 2 2 3" xfId="58852"/>
    <cellStyle name="Normal 6 2 3 3 2 2 2 3" xfId="44463"/>
    <cellStyle name="Normal 6 2 3 3 2 2 2 4" xfId="44464"/>
    <cellStyle name="Normal 6 2 3 3 2 2 3" xfId="44465"/>
    <cellStyle name="Normal 6 2 3 3 2 2 3 2" xfId="44466"/>
    <cellStyle name="Normal 6 2 3 3 2 2 3 2 2" xfId="44467"/>
    <cellStyle name="Normal 6 2 3 3 2 2 3 2 3" xfId="58853"/>
    <cellStyle name="Normal 6 2 3 3 2 2 3 3" xfId="44468"/>
    <cellStyle name="Normal 6 2 3 3 2 2 3 4" xfId="44469"/>
    <cellStyle name="Normal 6 2 3 3 2 2 4" xfId="44470"/>
    <cellStyle name="Normal 6 2 3 3 2 2 4 2" xfId="44471"/>
    <cellStyle name="Normal 6 2 3 3 2 2 4 3" xfId="58854"/>
    <cellStyle name="Normal 6 2 3 3 2 2 5" xfId="44472"/>
    <cellStyle name="Normal 6 2 3 3 2 2 6" xfId="44473"/>
    <cellStyle name="Normal 6 2 3 3 2 3" xfId="44474"/>
    <cellStyle name="Normal 6 2 3 3 2 3 2" xfId="44475"/>
    <cellStyle name="Normal 6 2 3 3 2 3 2 2" xfId="44476"/>
    <cellStyle name="Normal 6 2 3 3 2 3 2 3" xfId="58855"/>
    <cellStyle name="Normal 6 2 3 3 2 3 3" xfId="44477"/>
    <cellStyle name="Normal 6 2 3 3 2 3 4" xfId="44478"/>
    <cellStyle name="Normal 6 2 3 3 2 4" xfId="44479"/>
    <cellStyle name="Normal 6 2 3 3 2 4 2" xfId="44480"/>
    <cellStyle name="Normal 6 2 3 3 2 4 2 2" xfId="44481"/>
    <cellStyle name="Normal 6 2 3 3 2 4 2 3" xfId="58856"/>
    <cellStyle name="Normal 6 2 3 3 2 4 3" xfId="44482"/>
    <cellStyle name="Normal 6 2 3 3 2 4 4" xfId="44483"/>
    <cellStyle name="Normal 6 2 3 3 2 5" xfId="44484"/>
    <cellStyle name="Normal 6 2 3 3 2 5 2" xfId="44485"/>
    <cellStyle name="Normal 6 2 3 3 2 5 3" xfId="58857"/>
    <cellStyle name="Normal 6 2 3 3 2 6" xfId="44486"/>
    <cellStyle name="Normal 6 2 3 3 2 7" xfId="44487"/>
    <cellStyle name="Normal 6 2 3 3 3" xfId="44488"/>
    <cellStyle name="Normal 6 2 3 3 3 2" xfId="44489"/>
    <cellStyle name="Normal 6 2 3 3 3 2 2" xfId="44490"/>
    <cellStyle name="Normal 6 2 3 3 3 2 2 2" xfId="44491"/>
    <cellStyle name="Normal 6 2 3 3 3 2 2 3" xfId="58858"/>
    <cellStyle name="Normal 6 2 3 3 3 2 3" xfId="44492"/>
    <cellStyle name="Normal 6 2 3 3 3 2 4" xfId="44493"/>
    <cellStyle name="Normal 6 2 3 3 3 3" xfId="44494"/>
    <cellStyle name="Normal 6 2 3 3 3 3 2" xfId="44495"/>
    <cellStyle name="Normal 6 2 3 3 3 3 2 2" xfId="44496"/>
    <cellStyle name="Normal 6 2 3 3 3 3 2 3" xfId="58859"/>
    <cellStyle name="Normal 6 2 3 3 3 3 3" xfId="44497"/>
    <cellStyle name="Normal 6 2 3 3 3 3 4" xfId="44498"/>
    <cellStyle name="Normal 6 2 3 3 3 4" xfId="44499"/>
    <cellStyle name="Normal 6 2 3 3 3 4 2" xfId="44500"/>
    <cellStyle name="Normal 6 2 3 3 3 4 3" xfId="58860"/>
    <cellStyle name="Normal 6 2 3 3 3 5" xfId="44501"/>
    <cellStyle name="Normal 6 2 3 3 3 6" xfId="44502"/>
    <cellStyle name="Normal 6 2 3 3 4" xfId="44503"/>
    <cellStyle name="Normal 6 2 3 3 4 2" xfId="44504"/>
    <cellStyle name="Normal 6 2 3 3 4 2 2" xfId="44505"/>
    <cellStyle name="Normal 6 2 3 3 4 2 3" xfId="58861"/>
    <cellStyle name="Normal 6 2 3 3 4 3" xfId="44506"/>
    <cellStyle name="Normal 6 2 3 3 4 4" xfId="44507"/>
    <cellStyle name="Normal 6 2 3 3 5" xfId="44508"/>
    <cellStyle name="Normal 6 2 3 3 5 2" xfId="44509"/>
    <cellStyle name="Normal 6 2 3 3 5 2 2" xfId="44510"/>
    <cellStyle name="Normal 6 2 3 3 5 2 3" xfId="58862"/>
    <cellStyle name="Normal 6 2 3 3 5 3" xfId="44511"/>
    <cellStyle name="Normal 6 2 3 3 5 4" xfId="44512"/>
    <cellStyle name="Normal 6 2 3 3 6" xfId="44513"/>
    <cellStyle name="Normal 6 2 3 3 6 2" xfId="44514"/>
    <cellStyle name="Normal 6 2 3 3 6 3" xfId="58863"/>
    <cellStyle name="Normal 6 2 3 3 7" xfId="44515"/>
    <cellStyle name="Normal 6 2 3 3 8" xfId="44516"/>
    <cellStyle name="Normal 6 2 3 4" xfId="44517"/>
    <cellStyle name="Normal 6 2 3 4 2" xfId="44518"/>
    <cellStyle name="Normal 6 2 3 4 2 2" xfId="44519"/>
    <cellStyle name="Normal 6 2 3 4 2 2 2" xfId="44520"/>
    <cellStyle name="Normal 6 2 3 4 2 2 2 2" xfId="44521"/>
    <cellStyle name="Normal 6 2 3 4 2 2 2 3" xfId="58864"/>
    <cellStyle name="Normal 6 2 3 4 2 2 3" xfId="44522"/>
    <cellStyle name="Normal 6 2 3 4 2 2 4" xfId="44523"/>
    <cellStyle name="Normal 6 2 3 4 2 3" xfId="44524"/>
    <cellStyle name="Normal 6 2 3 4 2 3 2" xfId="44525"/>
    <cellStyle name="Normal 6 2 3 4 2 3 2 2" xfId="44526"/>
    <cellStyle name="Normal 6 2 3 4 2 3 2 3" xfId="58865"/>
    <cellStyle name="Normal 6 2 3 4 2 3 3" xfId="44527"/>
    <cellStyle name="Normal 6 2 3 4 2 3 4" xfId="44528"/>
    <cellStyle name="Normal 6 2 3 4 2 4" xfId="44529"/>
    <cellStyle name="Normal 6 2 3 4 2 4 2" xfId="44530"/>
    <cellStyle name="Normal 6 2 3 4 2 4 3" xfId="58866"/>
    <cellStyle name="Normal 6 2 3 4 2 5" xfId="44531"/>
    <cellStyle name="Normal 6 2 3 4 2 6" xfId="44532"/>
    <cellStyle name="Normal 6 2 3 4 3" xfId="44533"/>
    <cellStyle name="Normal 6 2 3 4 3 2" xfId="44534"/>
    <cellStyle name="Normal 6 2 3 4 3 2 2" xfId="44535"/>
    <cellStyle name="Normal 6 2 3 4 3 2 3" xfId="58867"/>
    <cellStyle name="Normal 6 2 3 4 3 3" xfId="44536"/>
    <cellStyle name="Normal 6 2 3 4 3 4" xfId="44537"/>
    <cellStyle name="Normal 6 2 3 4 4" xfId="44538"/>
    <cellStyle name="Normal 6 2 3 4 4 2" xfId="44539"/>
    <cellStyle name="Normal 6 2 3 4 4 2 2" xfId="44540"/>
    <cellStyle name="Normal 6 2 3 4 4 2 3" xfId="58868"/>
    <cellStyle name="Normal 6 2 3 4 4 3" xfId="44541"/>
    <cellStyle name="Normal 6 2 3 4 4 4" xfId="44542"/>
    <cellStyle name="Normal 6 2 3 4 5" xfId="44543"/>
    <cellStyle name="Normal 6 2 3 4 5 2" xfId="44544"/>
    <cellStyle name="Normal 6 2 3 4 5 3" xfId="58869"/>
    <cellStyle name="Normal 6 2 3 4 6" xfId="44545"/>
    <cellStyle name="Normal 6 2 3 4 7" xfId="44546"/>
    <cellStyle name="Normal 6 2 3 5" xfId="44547"/>
    <cellStyle name="Normal 6 2 3 5 2" xfId="44548"/>
    <cellStyle name="Normal 6 2 3 5 2 2" xfId="44549"/>
    <cellStyle name="Normal 6 2 3 5 2 2 2" xfId="44550"/>
    <cellStyle name="Normal 6 2 3 5 2 2 3" xfId="58870"/>
    <cellStyle name="Normal 6 2 3 5 2 3" xfId="44551"/>
    <cellStyle name="Normal 6 2 3 5 2 4" xfId="44552"/>
    <cellStyle name="Normal 6 2 3 5 3" xfId="44553"/>
    <cellStyle name="Normal 6 2 3 5 3 2" xfId="44554"/>
    <cellStyle name="Normal 6 2 3 5 3 2 2" xfId="44555"/>
    <cellStyle name="Normal 6 2 3 5 3 2 3" xfId="58871"/>
    <cellStyle name="Normal 6 2 3 5 3 3" xfId="44556"/>
    <cellStyle name="Normal 6 2 3 5 3 4" xfId="44557"/>
    <cellStyle name="Normal 6 2 3 5 4" xfId="44558"/>
    <cellStyle name="Normal 6 2 3 5 4 2" xfId="44559"/>
    <cellStyle name="Normal 6 2 3 5 4 3" xfId="58872"/>
    <cellStyle name="Normal 6 2 3 5 5" xfId="44560"/>
    <cellStyle name="Normal 6 2 3 5 6" xfId="44561"/>
    <cellStyle name="Normal 6 2 3 6" xfId="44562"/>
    <cellStyle name="Normal 6 2 3 6 2" xfId="44563"/>
    <cellStyle name="Normal 6 2 3 6 2 2" xfId="44564"/>
    <cellStyle name="Normal 6 2 3 6 2 2 2" xfId="44565"/>
    <cellStyle name="Normal 6 2 3 6 2 2 3" xfId="58873"/>
    <cellStyle name="Normal 6 2 3 6 2 3" xfId="44566"/>
    <cellStyle name="Normal 6 2 3 6 2 4" xfId="44567"/>
    <cellStyle name="Normal 6 2 3 6 3" xfId="44568"/>
    <cellStyle name="Normal 6 2 3 6 3 2" xfId="44569"/>
    <cellStyle name="Normal 6 2 3 6 3 3" xfId="58874"/>
    <cellStyle name="Normal 6 2 3 6 4" xfId="44570"/>
    <cellStyle name="Normal 6 2 3 6 5" xfId="44571"/>
    <cellStyle name="Normal 6 2 3 7" xfId="44572"/>
    <cellStyle name="Normal 6 2 3 7 2" xfId="44573"/>
    <cellStyle name="Normal 6 2 3 7 2 2" xfId="44574"/>
    <cellStyle name="Normal 6 2 3 7 2 3" xfId="58875"/>
    <cellStyle name="Normal 6 2 3 7 3" xfId="44575"/>
    <cellStyle name="Normal 6 2 3 7 4" xfId="44576"/>
    <cellStyle name="Normal 6 2 3 8" xfId="44577"/>
    <cellStyle name="Normal 6 2 3 8 2" xfId="44578"/>
    <cellStyle name="Normal 6 2 3 8 2 2" xfId="44579"/>
    <cellStyle name="Normal 6 2 3 8 2 3" xfId="58876"/>
    <cellStyle name="Normal 6 2 3 8 3" xfId="44580"/>
    <cellStyle name="Normal 6 2 3 8 4" xfId="44581"/>
    <cellStyle name="Normal 6 2 3 9" xfId="44582"/>
    <cellStyle name="Normal 6 2 3 9 2" xfId="44583"/>
    <cellStyle name="Normal 6 2 3 9 3" xfId="58877"/>
    <cellStyle name="Normal 6 2 4" xfId="44584"/>
    <cellStyle name="Normal 6 2 4 10" xfId="44585"/>
    <cellStyle name="Normal 6 2 4 2" xfId="44586"/>
    <cellStyle name="Normal 6 2 4 2 2" xfId="44587"/>
    <cellStyle name="Normal 6 2 4 2 2 2" xfId="44588"/>
    <cellStyle name="Normal 6 2 4 2 2 2 2" xfId="44589"/>
    <cellStyle name="Normal 6 2 4 2 2 2 2 2" xfId="44590"/>
    <cellStyle name="Normal 6 2 4 2 2 2 2 2 2" xfId="44591"/>
    <cellStyle name="Normal 6 2 4 2 2 2 2 2 3" xfId="58878"/>
    <cellStyle name="Normal 6 2 4 2 2 2 2 3" xfId="44592"/>
    <cellStyle name="Normal 6 2 4 2 2 2 2 4" xfId="44593"/>
    <cellStyle name="Normal 6 2 4 2 2 2 3" xfId="44594"/>
    <cellStyle name="Normal 6 2 4 2 2 2 3 2" xfId="44595"/>
    <cellStyle name="Normal 6 2 4 2 2 2 3 2 2" xfId="44596"/>
    <cellStyle name="Normal 6 2 4 2 2 2 3 2 3" xfId="58879"/>
    <cellStyle name="Normal 6 2 4 2 2 2 3 3" xfId="44597"/>
    <cellStyle name="Normal 6 2 4 2 2 2 3 4" xfId="44598"/>
    <cellStyle name="Normal 6 2 4 2 2 2 4" xfId="44599"/>
    <cellStyle name="Normal 6 2 4 2 2 2 4 2" xfId="44600"/>
    <cellStyle name="Normal 6 2 4 2 2 2 4 3" xfId="58880"/>
    <cellStyle name="Normal 6 2 4 2 2 2 5" xfId="44601"/>
    <cellStyle name="Normal 6 2 4 2 2 2 6" xfId="44602"/>
    <cellStyle name="Normal 6 2 4 2 2 3" xfId="44603"/>
    <cellStyle name="Normal 6 2 4 2 2 3 2" xfId="44604"/>
    <cellStyle name="Normal 6 2 4 2 2 3 2 2" xfId="44605"/>
    <cellStyle name="Normal 6 2 4 2 2 3 2 3" xfId="58881"/>
    <cellStyle name="Normal 6 2 4 2 2 3 3" xfId="44606"/>
    <cellStyle name="Normal 6 2 4 2 2 3 4" xfId="44607"/>
    <cellStyle name="Normal 6 2 4 2 2 4" xfId="44608"/>
    <cellStyle name="Normal 6 2 4 2 2 4 2" xfId="44609"/>
    <cellStyle name="Normal 6 2 4 2 2 4 2 2" xfId="44610"/>
    <cellStyle name="Normal 6 2 4 2 2 4 2 3" xfId="58882"/>
    <cellStyle name="Normal 6 2 4 2 2 4 3" xfId="44611"/>
    <cellStyle name="Normal 6 2 4 2 2 4 4" xfId="44612"/>
    <cellStyle name="Normal 6 2 4 2 2 5" xfId="44613"/>
    <cellStyle name="Normal 6 2 4 2 2 5 2" xfId="44614"/>
    <cellStyle name="Normal 6 2 4 2 2 5 3" xfId="58883"/>
    <cellStyle name="Normal 6 2 4 2 2 6" xfId="44615"/>
    <cellStyle name="Normal 6 2 4 2 2 7" xfId="44616"/>
    <cellStyle name="Normal 6 2 4 2 3" xfId="44617"/>
    <cellStyle name="Normal 6 2 4 2 3 2" xfId="44618"/>
    <cellStyle name="Normal 6 2 4 2 3 2 2" xfId="44619"/>
    <cellStyle name="Normal 6 2 4 2 3 2 2 2" xfId="44620"/>
    <cellStyle name="Normal 6 2 4 2 3 2 2 3" xfId="58884"/>
    <cellStyle name="Normal 6 2 4 2 3 2 3" xfId="44621"/>
    <cellStyle name="Normal 6 2 4 2 3 2 4" xfId="44622"/>
    <cellStyle name="Normal 6 2 4 2 3 3" xfId="44623"/>
    <cellStyle name="Normal 6 2 4 2 3 3 2" xfId="44624"/>
    <cellStyle name="Normal 6 2 4 2 3 3 2 2" xfId="44625"/>
    <cellStyle name="Normal 6 2 4 2 3 3 2 3" xfId="58885"/>
    <cellStyle name="Normal 6 2 4 2 3 3 3" xfId="44626"/>
    <cellStyle name="Normal 6 2 4 2 3 3 4" xfId="44627"/>
    <cellStyle name="Normal 6 2 4 2 3 4" xfId="44628"/>
    <cellStyle name="Normal 6 2 4 2 3 4 2" xfId="44629"/>
    <cellStyle name="Normal 6 2 4 2 3 4 3" xfId="58886"/>
    <cellStyle name="Normal 6 2 4 2 3 5" xfId="44630"/>
    <cellStyle name="Normal 6 2 4 2 3 6" xfId="44631"/>
    <cellStyle name="Normal 6 2 4 2 4" xfId="44632"/>
    <cellStyle name="Normal 6 2 4 2 4 2" xfId="44633"/>
    <cellStyle name="Normal 6 2 4 2 4 2 2" xfId="44634"/>
    <cellStyle name="Normal 6 2 4 2 4 2 3" xfId="58887"/>
    <cellStyle name="Normal 6 2 4 2 4 3" xfId="44635"/>
    <cellStyle name="Normal 6 2 4 2 4 4" xfId="44636"/>
    <cellStyle name="Normal 6 2 4 2 5" xfId="44637"/>
    <cellStyle name="Normal 6 2 4 2 5 2" xfId="44638"/>
    <cellStyle name="Normal 6 2 4 2 5 2 2" xfId="44639"/>
    <cellStyle name="Normal 6 2 4 2 5 2 3" xfId="58888"/>
    <cellStyle name="Normal 6 2 4 2 5 3" xfId="44640"/>
    <cellStyle name="Normal 6 2 4 2 5 4" xfId="44641"/>
    <cellStyle name="Normal 6 2 4 2 6" xfId="44642"/>
    <cellStyle name="Normal 6 2 4 2 6 2" xfId="44643"/>
    <cellStyle name="Normal 6 2 4 2 6 3" xfId="58889"/>
    <cellStyle name="Normal 6 2 4 2 7" xfId="44644"/>
    <cellStyle name="Normal 6 2 4 2 8" xfId="44645"/>
    <cellStyle name="Normal 6 2 4 3" xfId="44646"/>
    <cellStyle name="Normal 6 2 4 3 2" xfId="44647"/>
    <cellStyle name="Normal 6 2 4 3 2 2" xfId="44648"/>
    <cellStyle name="Normal 6 2 4 3 2 2 2" xfId="44649"/>
    <cellStyle name="Normal 6 2 4 3 2 2 2 2" xfId="44650"/>
    <cellStyle name="Normal 6 2 4 3 2 2 2 3" xfId="58890"/>
    <cellStyle name="Normal 6 2 4 3 2 2 3" xfId="44651"/>
    <cellStyle name="Normal 6 2 4 3 2 2 4" xfId="44652"/>
    <cellStyle name="Normal 6 2 4 3 2 3" xfId="44653"/>
    <cellStyle name="Normal 6 2 4 3 2 3 2" xfId="44654"/>
    <cellStyle name="Normal 6 2 4 3 2 3 2 2" xfId="44655"/>
    <cellStyle name="Normal 6 2 4 3 2 3 2 3" xfId="58891"/>
    <cellStyle name="Normal 6 2 4 3 2 3 3" xfId="44656"/>
    <cellStyle name="Normal 6 2 4 3 2 3 4" xfId="44657"/>
    <cellStyle name="Normal 6 2 4 3 2 4" xfId="44658"/>
    <cellStyle name="Normal 6 2 4 3 2 4 2" xfId="44659"/>
    <cellStyle name="Normal 6 2 4 3 2 4 3" xfId="58892"/>
    <cellStyle name="Normal 6 2 4 3 2 5" xfId="44660"/>
    <cellStyle name="Normal 6 2 4 3 2 6" xfId="44661"/>
    <cellStyle name="Normal 6 2 4 3 3" xfId="44662"/>
    <cellStyle name="Normal 6 2 4 3 3 2" xfId="44663"/>
    <cellStyle name="Normal 6 2 4 3 3 2 2" xfId="44664"/>
    <cellStyle name="Normal 6 2 4 3 3 2 3" xfId="58893"/>
    <cellStyle name="Normal 6 2 4 3 3 3" xfId="44665"/>
    <cellStyle name="Normal 6 2 4 3 3 4" xfId="44666"/>
    <cellStyle name="Normal 6 2 4 3 4" xfId="44667"/>
    <cellStyle name="Normal 6 2 4 3 4 2" xfId="44668"/>
    <cellStyle name="Normal 6 2 4 3 4 2 2" xfId="44669"/>
    <cellStyle name="Normal 6 2 4 3 4 2 3" xfId="58894"/>
    <cellStyle name="Normal 6 2 4 3 4 3" xfId="44670"/>
    <cellStyle name="Normal 6 2 4 3 4 4" xfId="44671"/>
    <cellStyle name="Normal 6 2 4 3 5" xfId="44672"/>
    <cellStyle name="Normal 6 2 4 3 5 2" xfId="44673"/>
    <cellStyle name="Normal 6 2 4 3 5 3" xfId="58895"/>
    <cellStyle name="Normal 6 2 4 3 6" xfId="44674"/>
    <cellStyle name="Normal 6 2 4 3 7" xfId="44675"/>
    <cellStyle name="Normal 6 2 4 4" xfId="44676"/>
    <cellStyle name="Normal 6 2 4 4 2" xfId="44677"/>
    <cellStyle name="Normal 6 2 4 4 2 2" xfId="44678"/>
    <cellStyle name="Normal 6 2 4 4 2 2 2" xfId="44679"/>
    <cellStyle name="Normal 6 2 4 4 2 2 3" xfId="58896"/>
    <cellStyle name="Normal 6 2 4 4 2 3" xfId="44680"/>
    <cellStyle name="Normal 6 2 4 4 2 4" xfId="44681"/>
    <cellStyle name="Normal 6 2 4 4 3" xfId="44682"/>
    <cellStyle name="Normal 6 2 4 4 3 2" xfId="44683"/>
    <cellStyle name="Normal 6 2 4 4 3 2 2" xfId="44684"/>
    <cellStyle name="Normal 6 2 4 4 3 2 3" xfId="58897"/>
    <cellStyle name="Normal 6 2 4 4 3 3" xfId="44685"/>
    <cellStyle name="Normal 6 2 4 4 3 4" xfId="44686"/>
    <cellStyle name="Normal 6 2 4 4 4" xfId="44687"/>
    <cellStyle name="Normal 6 2 4 4 4 2" xfId="44688"/>
    <cellStyle name="Normal 6 2 4 4 4 3" xfId="58898"/>
    <cellStyle name="Normal 6 2 4 4 5" xfId="44689"/>
    <cellStyle name="Normal 6 2 4 4 6" xfId="44690"/>
    <cellStyle name="Normal 6 2 4 5" xfId="44691"/>
    <cellStyle name="Normal 6 2 4 5 2" xfId="44692"/>
    <cellStyle name="Normal 6 2 4 5 2 2" xfId="44693"/>
    <cellStyle name="Normal 6 2 4 5 2 2 2" xfId="44694"/>
    <cellStyle name="Normal 6 2 4 5 2 2 3" xfId="58899"/>
    <cellStyle name="Normal 6 2 4 5 2 3" xfId="44695"/>
    <cellStyle name="Normal 6 2 4 5 2 4" xfId="44696"/>
    <cellStyle name="Normal 6 2 4 5 3" xfId="44697"/>
    <cellStyle name="Normal 6 2 4 5 3 2" xfId="44698"/>
    <cellStyle name="Normal 6 2 4 5 3 3" xfId="58900"/>
    <cellStyle name="Normal 6 2 4 5 4" xfId="44699"/>
    <cellStyle name="Normal 6 2 4 5 5" xfId="44700"/>
    <cellStyle name="Normal 6 2 4 6" xfId="44701"/>
    <cellStyle name="Normal 6 2 4 6 2" xfId="44702"/>
    <cellStyle name="Normal 6 2 4 6 2 2" xfId="44703"/>
    <cellStyle name="Normal 6 2 4 6 2 3" xfId="58901"/>
    <cellStyle name="Normal 6 2 4 6 3" xfId="44704"/>
    <cellStyle name="Normal 6 2 4 6 4" xfId="44705"/>
    <cellStyle name="Normal 6 2 4 7" xfId="44706"/>
    <cellStyle name="Normal 6 2 4 7 2" xfId="44707"/>
    <cellStyle name="Normal 6 2 4 7 2 2" xfId="44708"/>
    <cellStyle name="Normal 6 2 4 7 2 3" xfId="58902"/>
    <cellStyle name="Normal 6 2 4 7 3" xfId="44709"/>
    <cellStyle name="Normal 6 2 4 7 4" xfId="44710"/>
    <cellStyle name="Normal 6 2 4 8" xfId="44711"/>
    <cellStyle name="Normal 6 2 4 8 2" xfId="44712"/>
    <cellStyle name="Normal 6 2 4 8 3" xfId="58903"/>
    <cellStyle name="Normal 6 2 4 9" xfId="44713"/>
    <cellStyle name="Normal 6 2 5" xfId="44714"/>
    <cellStyle name="Normal 6 2 5 10" xfId="44715"/>
    <cellStyle name="Normal 6 2 5 2" xfId="44716"/>
    <cellStyle name="Normal 6 2 5 2 2" xfId="44717"/>
    <cellStyle name="Normal 6 2 5 2 2 2" xfId="44718"/>
    <cellStyle name="Normal 6 2 5 2 2 2 2" xfId="44719"/>
    <cellStyle name="Normal 6 2 5 2 2 2 2 2" xfId="44720"/>
    <cellStyle name="Normal 6 2 5 2 2 2 2 2 2" xfId="44721"/>
    <cellStyle name="Normal 6 2 5 2 2 2 2 2 3" xfId="58904"/>
    <cellStyle name="Normal 6 2 5 2 2 2 2 3" xfId="44722"/>
    <cellStyle name="Normal 6 2 5 2 2 2 2 4" xfId="44723"/>
    <cellStyle name="Normal 6 2 5 2 2 2 3" xfId="44724"/>
    <cellStyle name="Normal 6 2 5 2 2 2 3 2" xfId="44725"/>
    <cellStyle name="Normal 6 2 5 2 2 2 3 2 2" xfId="44726"/>
    <cellStyle name="Normal 6 2 5 2 2 2 3 2 3" xfId="58905"/>
    <cellStyle name="Normal 6 2 5 2 2 2 3 3" xfId="44727"/>
    <cellStyle name="Normal 6 2 5 2 2 2 3 4" xfId="44728"/>
    <cellStyle name="Normal 6 2 5 2 2 2 4" xfId="44729"/>
    <cellStyle name="Normal 6 2 5 2 2 2 4 2" xfId="44730"/>
    <cellStyle name="Normal 6 2 5 2 2 2 4 3" xfId="58906"/>
    <cellStyle name="Normal 6 2 5 2 2 2 5" xfId="44731"/>
    <cellStyle name="Normal 6 2 5 2 2 2 6" xfId="44732"/>
    <cellStyle name="Normal 6 2 5 2 2 3" xfId="44733"/>
    <cellStyle name="Normal 6 2 5 2 2 3 2" xfId="44734"/>
    <cellStyle name="Normal 6 2 5 2 2 3 2 2" xfId="44735"/>
    <cellStyle name="Normal 6 2 5 2 2 3 2 3" xfId="58907"/>
    <cellStyle name="Normal 6 2 5 2 2 3 3" xfId="44736"/>
    <cellStyle name="Normal 6 2 5 2 2 3 4" xfId="44737"/>
    <cellStyle name="Normal 6 2 5 2 2 4" xfId="44738"/>
    <cellStyle name="Normal 6 2 5 2 2 4 2" xfId="44739"/>
    <cellStyle name="Normal 6 2 5 2 2 4 2 2" xfId="44740"/>
    <cellStyle name="Normal 6 2 5 2 2 4 2 3" xfId="58908"/>
    <cellStyle name="Normal 6 2 5 2 2 4 3" xfId="44741"/>
    <cellStyle name="Normal 6 2 5 2 2 4 4" xfId="44742"/>
    <cellStyle name="Normal 6 2 5 2 2 5" xfId="44743"/>
    <cellStyle name="Normal 6 2 5 2 2 5 2" xfId="44744"/>
    <cellStyle name="Normal 6 2 5 2 2 5 3" xfId="58909"/>
    <cellStyle name="Normal 6 2 5 2 2 6" xfId="44745"/>
    <cellStyle name="Normal 6 2 5 2 2 7" xfId="44746"/>
    <cellStyle name="Normal 6 2 5 2 3" xfId="44747"/>
    <cellStyle name="Normal 6 2 5 2 3 2" xfId="44748"/>
    <cellStyle name="Normal 6 2 5 2 3 2 2" xfId="44749"/>
    <cellStyle name="Normal 6 2 5 2 3 2 2 2" xfId="44750"/>
    <cellStyle name="Normal 6 2 5 2 3 2 2 3" xfId="58910"/>
    <cellStyle name="Normal 6 2 5 2 3 2 3" xfId="44751"/>
    <cellStyle name="Normal 6 2 5 2 3 2 4" xfId="44752"/>
    <cellStyle name="Normal 6 2 5 2 3 3" xfId="44753"/>
    <cellStyle name="Normal 6 2 5 2 3 3 2" xfId="44754"/>
    <cellStyle name="Normal 6 2 5 2 3 3 2 2" xfId="44755"/>
    <cellStyle name="Normal 6 2 5 2 3 3 2 3" xfId="58911"/>
    <cellStyle name="Normal 6 2 5 2 3 3 3" xfId="44756"/>
    <cellStyle name="Normal 6 2 5 2 3 3 4" xfId="44757"/>
    <cellStyle name="Normal 6 2 5 2 3 4" xfId="44758"/>
    <cellStyle name="Normal 6 2 5 2 3 4 2" xfId="44759"/>
    <cellStyle name="Normal 6 2 5 2 3 4 3" xfId="58912"/>
    <cellStyle name="Normal 6 2 5 2 3 5" xfId="44760"/>
    <cellStyle name="Normal 6 2 5 2 3 6" xfId="44761"/>
    <cellStyle name="Normal 6 2 5 2 4" xfId="44762"/>
    <cellStyle name="Normal 6 2 5 2 4 2" xfId="44763"/>
    <cellStyle name="Normal 6 2 5 2 4 2 2" xfId="44764"/>
    <cellStyle name="Normal 6 2 5 2 4 2 3" xfId="58913"/>
    <cellStyle name="Normal 6 2 5 2 4 3" xfId="44765"/>
    <cellStyle name="Normal 6 2 5 2 4 4" xfId="44766"/>
    <cellStyle name="Normal 6 2 5 2 5" xfId="44767"/>
    <cellStyle name="Normal 6 2 5 2 5 2" xfId="44768"/>
    <cellStyle name="Normal 6 2 5 2 5 2 2" xfId="44769"/>
    <cellStyle name="Normal 6 2 5 2 5 2 3" xfId="58914"/>
    <cellStyle name="Normal 6 2 5 2 5 3" xfId="44770"/>
    <cellStyle name="Normal 6 2 5 2 5 4" xfId="44771"/>
    <cellStyle name="Normal 6 2 5 2 6" xfId="44772"/>
    <cellStyle name="Normal 6 2 5 2 6 2" xfId="44773"/>
    <cellStyle name="Normal 6 2 5 2 6 3" xfId="58915"/>
    <cellStyle name="Normal 6 2 5 2 7" xfId="44774"/>
    <cellStyle name="Normal 6 2 5 2 8" xfId="44775"/>
    <cellStyle name="Normal 6 2 5 3" xfId="44776"/>
    <cellStyle name="Normal 6 2 5 3 2" xfId="44777"/>
    <cellStyle name="Normal 6 2 5 3 2 2" xfId="44778"/>
    <cellStyle name="Normal 6 2 5 3 2 2 2" xfId="44779"/>
    <cellStyle name="Normal 6 2 5 3 2 2 2 2" xfId="44780"/>
    <cellStyle name="Normal 6 2 5 3 2 2 2 3" xfId="58916"/>
    <cellStyle name="Normal 6 2 5 3 2 2 3" xfId="44781"/>
    <cellStyle name="Normal 6 2 5 3 2 2 4" xfId="44782"/>
    <cellStyle name="Normal 6 2 5 3 2 3" xfId="44783"/>
    <cellStyle name="Normal 6 2 5 3 2 3 2" xfId="44784"/>
    <cellStyle name="Normal 6 2 5 3 2 3 2 2" xfId="44785"/>
    <cellStyle name="Normal 6 2 5 3 2 3 2 3" xfId="58917"/>
    <cellStyle name="Normal 6 2 5 3 2 3 3" xfId="44786"/>
    <cellStyle name="Normal 6 2 5 3 2 3 4" xfId="44787"/>
    <cellStyle name="Normal 6 2 5 3 2 4" xfId="44788"/>
    <cellStyle name="Normal 6 2 5 3 2 4 2" xfId="44789"/>
    <cellStyle name="Normal 6 2 5 3 2 4 3" xfId="58918"/>
    <cellStyle name="Normal 6 2 5 3 2 5" xfId="44790"/>
    <cellStyle name="Normal 6 2 5 3 2 6" xfId="44791"/>
    <cellStyle name="Normal 6 2 5 3 3" xfId="44792"/>
    <cellStyle name="Normal 6 2 5 3 3 2" xfId="44793"/>
    <cellStyle name="Normal 6 2 5 3 3 2 2" xfId="44794"/>
    <cellStyle name="Normal 6 2 5 3 3 2 3" xfId="58919"/>
    <cellStyle name="Normal 6 2 5 3 3 3" xfId="44795"/>
    <cellStyle name="Normal 6 2 5 3 3 4" xfId="44796"/>
    <cellStyle name="Normal 6 2 5 3 4" xfId="44797"/>
    <cellStyle name="Normal 6 2 5 3 4 2" xfId="44798"/>
    <cellStyle name="Normal 6 2 5 3 4 2 2" xfId="44799"/>
    <cellStyle name="Normal 6 2 5 3 4 2 3" xfId="58920"/>
    <cellStyle name="Normal 6 2 5 3 4 3" xfId="44800"/>
    <cellStyle name="Normal 6 2 5 3 4 4" xfId="44801"/>
    <cellStyle name="Normal 6 2 5 3 5" xfId="44802"/>
    <cellStyle name="Normal 6 2 5 3 5 2" xfId="44803"/>
    <cellStyle name="Normal 6 2 5 3 5 3" xfId="58921"/>
    <cellStyle name="Normal 6 2 5 3 6" xfId="44804"/>
    <cellStyle name="Normal 6 2 5 3 7" xfId="44805"/>
    <cellStyle name="Normal 6 2 5 4" xfId="44806"/>
    <cellStyle name="Normal 6 2 5 4 2" xfId="44807"/>
    <cellStyle name="Normal 6 2 5 4 2 2" xfId="44808"/>
    <cellStyle name="Normal 6 2 5 4 2 2 2" xfId="44809"/>
    <cellStyle name="Normal 6 2 5 4 2 2 3" xfId="58922"/>
    <cellStyle name="Normal 6 2 5 4 2 3" xfId="44810"/>
    <cellStyle name="Normal 6 2 5 4 2 4" xfId="44811"/>
    <cellStyle name="Normal 6 2 5 4 3" xfId="44812"/>
    <cellStyle name="Normal 6 2 5 4 3 2" xfId="44813"/>
    <cellStyle name="Normal 6 2 5 4 3 2 2" xfId="44814"/>
    <cellStyle name="Normal 6 2 5 4 3 2 3" xfId="58923"/>
    <cellStyle name="Normal 6 2 5 4 3 3" xfId="44815"/>
    <cellStyle name="Normal 6 2 5 4 3 4" xfId="44816"/>
    <cellStyle name="Normal 6 2 5 4 4" xfId="44817"/>
    <cellStyle name="Normal 6 2 5 4 4 2" xfId="44818"/>
    <cellStyle name="Normal 6 2 5 4 4 3" xfId="58924"/>
    <cellStyle name="Normal 6 2 5 4 5" xfId="44819"/>
    <cellStyle name="Normal 6 2 5 4 6" xfId="44820"/>
    <cellStyle name="Normal 6 2 5 5" xfId="44821"/>
    <cellStyle name="Normal 6 2 5 5 2" xfId="44822"/>
    <cellStyle name="Normal 6 2 5 5 2 2" xfId="44823"/>
    <cellStyle name="Normal 6 2 5 5 2 2 2" xfId="44824"/>
    <cellStyle name="Normal 6 2 5 5 2 2 3" xfId="58925"/>
    <cellStyle name="Normal 6 2 5 5 2 3" xfId="44825"/>
    <cellStyle name="Normal 6 2 5 5 2 4" xfId="44826"/>
    <cellStyle name="Normal 6 2 5 5 3" xfId="44827"/>
    <cellStyle name="Normal 6 2 5 5 3 2" xfId="44828"/>
    <cellStyle name="Normal 6 2 5 5 3 3" xfId="58926"/>
    <cellStyle name="Normal 6 2 5 5 4" xfId="44829"/>
    <cellStyle name="Normal 6 2 5 5 5" xfId="44830"/>
    <cellStyle name="Normal 6 2 5 6" xfId="44831"/>
    <cellStyle name="Normal 6 2 5 6 2" xfId="44832"/>
    <cellStyle name="Normal 6 2 5 6 2 2" xfId="44833"/>
    <cellStyle name="Normal 6 2 5 6 2 3" xfId="58927"/>
    <cellStyle name="Normal 6 2 5 6 3" xfId="44834"/>
    <cellStyle name="Normal 6 2 5 6 4" xfId="44835"/>
    <cellStyle name="Normal 6 2 5 7" xfId="44836"/>
    <cellStyle name="Normal 6 2 5 7 2" xfId="44837"/>
    <cellStyle name="Normal 6 2 5 7 2 2" xfId="44838"/>
    <cellStyle name="Normal 6 2 5 7 2 3" xfId="58928"/>
    <cellStyle name="Normal 6 2 5 7 3" xfId="44839"/>
    <cellStyle name="Normal 6 2 5 7 4" xfId="44840"/>
    <cellStyle name="Normal 6 2 5 8" xfId="44841"/>
    <cellStyle name="Normal 6 2 5 8 2" xfId="44842"/>
    <cellStyle name="Normal 6 2 5 8 3" xfId="58929"/>
    <cellStyle name="Normal 6 2 5 9" xfId="44843"/>
    <cellStyle name="Normal 6 2 6" xfId="44844"/>
    <cellStyle name="Normal 6 2 6 10" xfId="44845"/>
    <cellStyle name="Normal 6 2 6 2" xfId="44846"/>
    <cellStyle name="Normal 6 2 6 2 2" xfId="44847"/>
    <cellStyle name="Normal 6 2 6 2 2 2" xfId="44848"/>
    <cellStyle name="Normal 6 2 6 2 2 2 2" xfId="44849"/>
    <cellStyle name="Normal 6 2 6 2 2 2 2 2" xfId="44850"/>
    <cellStyle name="Normal 6 2 6 2 2 2 2 2 2" xfId="44851"/>
    <cellStyle name="Normal 6 2 6 2 2 2 2 2 3" xfId="58930"/>
    <cellStyle name="Normal 6 2 6 2 2 2 2 3" xfId="44852"/>
    <cellStyle name="Normal 6 2 6 2 2 2 2 4" xfId="44853"/>
    <cellStyle name="Normal 6 2 6 2 2 2 3" xfId="44854"/>
    <cellStyle name="Normal 6 2 6 2 2 2 3 2" xfId="44855"/>
    <cellStyle name="Normal 6 2 6 2 2 2 3 2 2" xfId="44856"/>
    <cellStyle name="Normal 6 2 6 2 2 2 3 2 3" xfId="58931"/>
    <cellStyle name="Normal 6 2 6 2 2 2 3 3" xfId="44857"/>
    <cellStyle name="Normal 6 2 6 2 2 2 3 4" xfId="44858"/>
    <cellStyle name="Normal 6 2 6 2 2 2 4" xfId="44859"/>
    <cellStyle name="Normal 6 2 6 2 2 2 4 2" xfId="44860"/>
    <cellStyle name="Normal 6 2 6 2 2 2 4 3" xfId="58932"/>
    <cellStyle name="Normal 6 2 6 2 2 2 5" xfId="44861"/>
    <cellStyle name="Normal 6 2 6 2 2 2 6" xfId="44862"/>
    <cellStyle name="Normal 6 2 6 2 2 3" xfId="44863"/>
    <cellStyle name="Normal 6 2 6 2 2 3 2" xfId="44864"/>
    <cellStyle name="Normal 6 2 6 2 2 3 2 2" xfId="44865"/>
    <cellStyle name="Normal 6 2 6 2 2 3 2 3" xfId="58933"/>
    <cellStyle name="Normal 6 2 6 2 2 3 3" xfId="44866"/>
    <cellStyle name="Normal 6 2 6 2 2 3 4" xfId="44867"/>
    <cellStyle name="Normal 6 2 6 2 2 4" xfId="44868"/>
    <cellStyle name="Normal 6 2 6 2 2 4 2" xfId="44869"/>
    <cellStyle name="Normal 6 2 6 2 2 4 2 2" xfId="44870"/>
    <cellStyle name="Normal 6 2 6 2 2 4 2 3" xfId="58934"/>
    <cellStyle name="Normal 6 2 6 2 2 4 3" xfId="44871"/>
    <cellStyle name="Normal 6 2 6 2 2 4 4" xfId="44872"/>
    <cellStyle name="Normal 6 2 6 2 2 5" xfId="44873"/>
    <cellStyle name="Normal 6 2 6 2 2 5 2" xfId="44874"/>
    <cellStyle name="Normal 6 2 6 2 2 5 3" xfId="58935"/>
    <cellStyle name="Normal 6 2 6 2 2 6" xfId="44875"/>
    <cellStyle name="Normal 6 2 6 2 2 7" xfId="44876"/>
    <cellStyle name="Normal 6 2 6 2 3" xfId="44877"/>
    <cellStyle name="Normal 6 2 6 2 3 2" xfId="44878"/>
    <cellStyle name="Normal 6 2 6 2 3 2 2" xfId="44879"/>
    <cellStyle name="Normal 6 2 6 2 3 2 2 2" xfId="44880"/>
    <cellStyle name="Normal 6 2 6 2 3 2 2 3" xfId="58936"/>
    <cellStyle name="Normal 6 2 6 2 3 2 3" xfId="44881"/>
    <cellStyle name="Normal 6 2 6 2 3 2 4" xfId="44882"/>
    <cellStyle name="Normal 6 2 6 2 3 3" xfId="44883"/>
    <cellStyle name="Normal 6 2 6 2 3 3 2" xfId="44884"/>
    <cellStyle name="Normal 6 2 6 2 3 3 2 2" xfId="44885"/>
    <cellStyle name="Normal 6 2 6 2 3 3 2 3" xfId="58937"/>
    <cellStyle name="Normal 6 2 6 2 3 3 3" xfId="44886"/>
    <cellStyle name="Normal 6 2 6 2 3 3 4" xfId="44887"/>
    <cellStyle name="Normal 6 2 6 2 3 4" xfId="44888"/>
    <cellStyle name="Normal 6 2 6 2 3 4 2" xfId="44889"/>
    <cellStyle name="Normal 6 2 6 2 3 4 3" xfId="58938"/>
    <cellStyle name="Normal 6 2 6 2 3 5" xfId="44890"/>
    <cellStyle name="Normal 6 2 6 2 3 6" xfId="44891"/>
    <cellStyle name="Normal 6 2 6 2 4" xfId="44892"/>
    <cellStyle name="Normal 6 2 6 2 4 2" xfId="44893"/>
    <cellStyle name="Normal 6 2 6 2 4 2 2" xfId="44894"/>
    <cellStyle name="Normal 6 2 6 2 4 2 3" xfId="58939"/>
    <cellStyle name="Normal 6 2 6 2 4 3" xfId="44895"/>
    <cellStyle name="Normal 6 2 6 2 4 4" xfId="44896"/>
    <cellStyle name="Normal 6 2 6 2 5" xfId="44897"/>
    <cellStyle name="Normal 6 2 6 2 5 2" xfId="44898"/>
    <cellStyle name="Normal 6 2 6 2 5 2 2" xfId="44899"/>
    <cellStyle name="Normal 6 2 6 2 5 2 3" xfId="58940"/>
    <cellStyle name="Normal 6 2 6 2 5 3" xfId="44900"/>
    <cellStyle name="Normal 6 2 6 2 5 4" xfId="44901"/>
    <cellStyle name="Normal 6 2 6 2 6" xfId="44902"/>
    <cellStyle name="Normal 6 2 6 2 6 2" xfId="44903"/>
    <cellStyle name="Normal 6 2 6 2 6 3" xfId="58941"/>
    <cellStyle name="Normal 6 2 6 2 7" xfId="44904"/>
    <cellStyle name="Normal 6 2 6 2 8" xfId="44905"/>
    <cellStyle name="Normal 6 2 6 3" xfId="44906"/>
    <cellStyle name="Normal 6 2 6 3 2" xfId="44907"/>
    <cellStyle name="Normal 6 2 6 3 2 2" xfId="44908"/>
    <cellStyle name="Normal 6 2 6 3 2 2 2" xfId="44909"/>
    <cellStyle name="Normal 6 2 6 3 2 2 2 2" xfId="44910"/>
    <cellStyle name="Normal 6 2 6 3 2 2 2 3" xfId="58942"/>
    <cellStyle name="Normal 6 2 6 3 2 2 3" xfId="44911"/>
    <cellStyle name="Normal 6 2 6 3 2 2 4" xfId="44912"/>
    <cellStyle name="Normal 6 2 6 3 2 3" xfId="44913"/>
    <cellStyle name="Normal 6 2 6 3 2 3 2" xfId="44914"/>
    <cellStyle name="Normal 6 2 6 3 2 3 2 2" xfId="44915"/>
    <cellStyle name="Normal 6 2 6 3 2 3 2 3" xfId="58943"/>
    <cellStyle name="Normal 6 2 6 3 2 3 3" xfId="44916"/>
    <cellStyle name="Normal 6 2 6 3 2 3 4" xfId="44917"/>
    <cellStyle name="Normal 6 2 6 3 2 4" xfId="44918"/>
    <cellStyle name="Normal 6 2 6 3 2 4 2" xfId="44919"/>
    <cellStyle name="Normal 6 2 6 3 2 4 3" xfId="58944"/>
    <cellStyle name="Normal 6 2 6 3 2 5" xfId="44920"/>
    <cellStyle name="Normal 6 2 6 3 2 6" xfId="44921"/>
    <cellStyle name="Normal 6 2 6 3 3" xfId="44922"/>
    <cellStyle name="Normal 6 2 6 3 3 2" xfId="44923"/>
    <cellStyle name="Normal 6 2 6 3 3 2 2" xfId="44924"/>
    <cellStyle name="Normal 6 2 6 3 3 2 3" xfId="58945"/>
    <cellStyle name="Normal 6 2 6 3 3 3" xfId="44925"/>
    <cellStyle name="Normal 6 2 6 3 3 4" xfId="44926"/>
    <cellStyle name="Normal 6 2 6 3 4" xfId="44927"/>
    <cellStyle name="Normal 6 2 6 3 4 2" xfId="44928"/>
    <cellStyle name="Normal 6 2 6 3 4 2 2" xfId="44929"/>
    <cellStyle name="Normal 6 2 6 3 4 2 3" xfId="58946"/>
    <cellStyle name="Normal 6 2 6 3 4 3" xfId="44930"/>
    <cellStyle name="Normal 6 2 6 3 4 4" xfId="44931"/>
    <cellStyle name="Normal 6 2 6 3 5" xfId="44932"/>
    <cellStyle name="Normal 6 2 6 3 5 2" xfId="44933"/>
    <cellStyle name="Normal 6 2 6 3 5 3" xfId="58947"/>
    <cellStyle name="Normal 6 2 6 3 6" xfId="44934"/>
    <cellStyle name="Normal 6 2 6 3 7" xfId="44935"/>
    <cellStyle name="Normal 6 2 6 4" xfId="44936"/>
    <cellStyle name="Normal 6 2 6 4 2" xfId="44937"/>
    <cellStyle name="Normal 6 2 6 4 2 2" xfId="44938"/>
    <cellStyle name="Normal 6 2 6 4 2 2 2" xfId="44939"/>
    <cellStyle name="Normal 6 2 6 4 2 2 3" xfId="58948"/>
    <cellStyle name="Normal 6 2 6 4 2 3" xfId="44940"/>
    <cellStyle name="Normal 6 2 6 4 2 4" xfId="44941"/>
    <cellStyle name="Normal 6 2 6 4 3" xfId="44942"/>
    <cellStyle name="Normal 6 2 6 4 3 2" xfId="44943"/>
    <cellStyle name="Normal 6 2 6 4 3 2 2" xfId="44944"/>
    <cellStyle name="Normal 6 2 6 4 3 2 3" xfId="58949"/>
    <cellStyle name="Normal 6 2 6 4 3 3" xfId="44945"/>
    <cellStyle name="Normal 6 2 6 4 3 4" xfId="44946"/>
    <cellStyle name="Normal 6 2 6 4 4" xfId="44947"/>
    <cellStyle name="Normal 6 2 6 4 4 2" xfId="44948"/>
    <cellStyle name="Normal 6 2 6 4 4 3" xfId="58950"/>
    <cellStyle name="Normal 6 2 6 4 5" xfId="44949"/>
    <cellStyle name="Normal 6 2 6 4 6" xfId="44950"/>
    <cellStyle name="Normal 6 2 6 5" xfId="44951"/>
    <cellStyle name="Normal 6 2 6 5 2" xfId="44952"/>
    <cellStyle name="Normal 6 2 6 5 2 2" xfId="44953"/>
    <cellStyle name="Normal 6 2 6 5 2 2 2" xfId="44954"/>
    <cellStyle name="Normal 6 2 6 5 2 2 3" xfId="58951"/>
    <cellStyle name="Normal 6 2 6 5 2 3" xfId="44955"/>
    <cellStyle name="Normal 6 2 6 5 2 4" xfId="44956"/>
    <cellStyle name="Normal 6 2 6 5 3" xfId="44957"/>
    <cellStyle name="Normal 6 2 6 5 3 2" xfId="44958"/>
    <cellStyle name="Normal 6 2 6 5 3 3" xfId="58952"/>
    <cellStyle name="Normal 6 2 6 5 4" xfId="44959"/>
    <cellStyle name="Normal 6 2 6 5 5" xfId="44960"/>
    <cellStyle name="Normal 6 2 6 6" xfId="44961"/>
    <cellStyle name="Normal 6 2 6 6 2" xfId="44962"/>
    <cellStyle name="Normal 6 2 6 6 2 2" xfId="44963"/>
    <cellStyle name="Normal 6 2 6 6 2 3" xfId="58953"/>
    <cellStyle name="Normal 6 2 6 6 3" xfId="44964"/>
    <cellStyle name="Normal 6 2 6 6 4" xfId="44965"/>
    <cellStyle name="Normal 6 2 6 7" xfId="44966"/>
    <cellStyle name="Normal 6 2 6 7 2" xfId="44967"/>
    <cellStyle name="Normal 6 2 6 7 2 2" xfId="44968"/>
    <cellStyle name="Normal 6 2 6 7 2 3" xfId="58954"/>
    <cellStyle name="Normal 6 2 6 7 3" xfId="44969"/>
    <cellStyle name="Normal 6 2 6 7 4" xfId="44970"/>
    <cellStyle name="Normal 6 2 6 8" xfId="44971"/>
    <cellStyle name="Normal 6 2 6 8 2" xfId="44972"/>
    <cellStyle name="Normal 6 2 6 8 3" xfId="58955"/>
    <cellStyle name="Normal 6 2 6 9" xfId="44973"/>
    <cellStyle name="Normal 6 2 7" xfId="44974"/>
    <cellStyle name="Normal 6 2 7 2" xfId="44975"/>
    <cellStyle name="Normal 6 2 7 2 2" xfId="44976"/>
    <cellStyle name="Normal 6 2 7 2 2 2" xfId="44977"/>
    <cellStyle name="Normal 6 2 7 2 2 2 2" xfId="44978"/>
    <cellStyle name="Normal 6 2 7 2 2 2 2 2" xfId="44979"/>
    <cellStyle name="Normal 6 2 7 2 2 2 2 3" xfId="58956"/>
    <cellStyle name="Normal 6 2 7 2 2 2 3" xfId="44980"/>
    <cellStyle name="Normal 6 2 7 2 2 2 4" xfId="44981"/>
    <cellStyle name="Normal 6 2 7 2 2 3" xfId="44982"/>
    <cellStyle name="Normal 6 2 7 2 2 3 2" xfId="44983"/>
    <cellStyle name="Normal 6 2 7 2 2 3 2 2" xfId="44984"/>
    <cellStyle name="Normal 6 2 7 2 2 3 2 3" xfId="58957"/>
    <cellStyle name="Normal 6 2 7 2 2 3 3" xfId="44985"/>
    <cellStyle name="Normal 6 2 7 2 2 3 4" xfId="44986"/>
    <cellStyle name="Normal 6 2 7 2 2 4" xfId="44987"/>
    <cellStyle name="Normal 6 2 7 2 2 4 2" xfId="44988"/>
    <cellStyle name="Normal 6 2 7 2 2 4 3" xfId="58958"/>
    <cellStyle name="Normal 6 2 7 2 2 5" xfId="44989"/>
    <cellStyle name="Normal 6 2 7 2 2 6" xfId="44990"/>
    <cellStyle name="Normal 6 2 7 2 3" xfId="44991"/>
    <cellStyle name="Normal 6 2 7 2 3 2" xfId="44992"/>
    <cellStyle name="Normal 6 2 7 2 3 2 2" xfId="44993"/>
    <cellStyle name="Normal 6 2 7 2 3 2 3" xfId="58959"/>
    <cellStyle name="Normal 6 2 7 2 3 3" xfId="44994"/>
    <cellStyle name="Normal 6 2 7 2 3 4" xfId="44995"/>
    <cellStyle name="Normal 6 2 7 2 4" xfId="44996"/>
    <cellStyle name="Normal 6 2 7 2 4 2" xfId="44997"/>
    <cellStyle name="Normal 6 2 7 2 4 2 2" xfId="44998"/>
    <cellStyle name="Normal 6 2 7 2 4 2 3" xfId="58960"/>
    <cellStyle name="Normal 6 2 7 2 4 3" xfId="44999"/>
    <cellStyle name="Normal 6 2 7 2 4 4" xfId="45000"/>
    <cellStyle name="Normal 6 2 7 2 5" xfId="45001"/>
    <cellStyle name="Normal 6 2 7 2 5 2" xfId="45002"/>
    <cellStyle name="Normal 6 2 7 2 5 3" xfId="58961"/>
    <cellStyle name="Normal 6 2 7 2 6" xfId="45003"/>
    <cellStyle name="Normal 6 2 7 2 7" xfId="45004"/>
    <cellStyle name="Normal 6 2 7 3" xfId="45005"/>
    <cellStyle name="Normal 6 2 7 3 2" xfId="45006"/>
    <cellStyle name="Normal 6 2 7 3 2 2" xfId="45007"/>
    <cellStyle name="Normal 6 2 7 3 2 2 2" xfId="45008"/>
    <cellStyle name="Normal 6 2 7 3 2 2 3" xfId="58962"/>
    <cellStyle name="Normal 6 2 7 3 2 3" xfId="45009"/>
    <cellStyle name="Normal 6 2 7 3 2 4" xfId="45010"/>
    <cellStyle name="Normal 6 2 7 3 3" xfId="45011"/>
    <cellStyle name="Normal 6 2 7 3 3 2" xfId="45012"/>
    <cellStyle name="Normal 6 2 7 3 3 2 2" xfId="45013"/>
    <cellStyle name="Normal 6 2 7 3 3 2 3" xfId="58963"/>
    <cellStyle name="Normal 6 2 7 3 3 3" xfId="45014"/>
    <cellStyle name="Normal 6 2 7 3 3 4" xfId="45015"/>
    <cellStyle name="Normal 6 2 7 3 4" xfId="45016"/>
    <cellStyle name="Normal 6 2 7 3 4 2" xfId="45017"/>
    <cellStyle name="Normal 6 2 7 3 4 3" xfId="58964"/>
    <cellStyle name="Normal 6 2 7 3 5" xfId="45018"/>
    <cellStyle name="Normal 6 2 7 3 6" xfId="45019"/>
    <cellStyle name="Normal 6 2 7 4" xfId="45020"/>
    <cellStyle name="Normal 6 2 7 4 2" xfId="45021"/>
    <cellStyle name="Normal 6 2 7 4 2 2" xfId="45022"/>
    <cellStyle name="Normal 6 2 7 4 2 3" xfId="58965"/>
    <cellStyle name="Normal 6 2 7 4 3" xfId="45023"/>
    <cellStyle name="Normal 6 2 7 4 4" xfId="45024"/>
    <cellStyle name="Normal 6 2 7 5" xfId="45025"/>
    <cellStyle name="Normal 6 2 7 5 2" xfId="45026"/>
    <cellStyle name="Normal 6 2 7 5 2 2" xfId="45027"/>
    <cellStyle name="Normal 6 2 7 5 2 3" xfId="58966"/>
    <cellStyle name="Normal 6 2 7 5 3" xfId="45028"/>
    <cellStyle name="Normal 6 2 7 5 4" xfId="45029"/>
    <cellStyle name="Normal 6 2 7 6" xfId="45030"/>
    <cellStyle name="Normal 6 2 7 6 2" xfId="45031"/>
    <cellStyle name="Normal 6 2 7 6 3" xfId="58967"/>
    <cellStyle name="Normal 6 2 7 7" xfId="45032"/>
    <cellStyle name="Normal 6 2 7 8" xfId="45033"/>
    <cellStyle name="Normal 6 2 8" xfId="45034"/>
    <cellStyle name="Normal 6 2 8 2" xfId="45035"/>
    <cellStyle name="Normal 6 2 8 2 2" xfId="45036"/>
    <cellStyle name="Normal 6 2 8 2 2 2" xfId="45037"/>
    <cellStyle name="Normal 6 2 8 2 2 2 2" xfId="45038"/>
    <cellStyle name="Normal 6 2 8 2 2 2 3" xfId="58968"/>
    <cellStyle name="Normal 6 2 8 2 2 3" xfId="45039"/>
    <cellStyle name="Normal 6 2 8 2 2 4" xfId="45040"/>
    <cellStyle name="Normal 6 2 8 2 3" xfId="45041"/>
    <cellStyle name="Normal 6 2 8 2 3 2" xfId="45042"/>
    <cellStyle name="Normal 6 2 8 2 3 2 2" xfId="45043"/>
    <cellStyle name="Normal 6 2 8 2 3 2 3" xfId="58969"/>
    <cellStyle name="Normal 6 2 8 2 3 3" xfId="45044"/>
    <cellStyle name="Normal 6 2 8 2 3 4" xfId="45045"/>
    <cellStyle name="Normal 6 2 8 2 4" xfId="45046"/>
    <cellStyle name="Normal 6 2 8 2 4 2" xfId="45047"/>
    <cellStyle name="Normal 6 2 8 2 4 3" xfId="58970"/>
    <cellStyle name="Normal 6 2 8 2 5" xfId="45048"/>
    <cellStyle name="Normal 6 2 8 2 6" xfId="45049"/>
    <cellStyle name="Normal 6 2 8 3" xfId="45050"/>
    <cellStyle name="Normal 6 2 8 3 2" xfId="45051"/>
    <cellStyle name="Normal 6 2 8 3 2 2" xfId="45052"/>
    <cellStyle name="Normal 6 2 8 3 2 3" xfId="58971"/>
    <cellStyle name="Normal 6 2 8 3 3" xfId="45053"/>
    <cellStyle name="Normal 6 2 8 3 4" xfId="45054"/>
    <cellStyle name="Normal 6 2 8 4" xfId="45055"/>
    <cellStyle name="Normal 6 2 8 4 2" xfId="45056"/>
    <cellStyle name="Normal 6 2 8 4 2 2" xfId="45057"/>
    <cellStyle name="Normal 6 2 8 4 2 3" xfId="58972"/>
    <cellStyle name="Normal 6 2 8 4 3" xfId="45058"/>
    <cellStyle name="Normal 6 2 8 4 4" xfId="45059"/>
    <cellStyle name="Normal 6 2 8 5" xfId="45060"/>
    <cellStyle name="Normal 6 2 8 5 2" xfId="45061"/>
    <cellStyle name="Normal 6 2 8 5 3" xfId="58973"/>
    <cellStyle name="Normal 6 2 8 6" xfId="45062"/>
    <cellStyle name="Normal 6 2 8 7" xfId="45063"/>
    <cellStyle name="Normal 6 2 9" xfId="45064"/>
    <cellStyle name="Normal 6 2 9 2" xfId="45065"/>
    <cellStyle name="Normal 6 2 9 2 2" xfId="45066"/>
    <cellStyle name="Normal 6 2 9 2 2 2" xfId="45067"/>
    <cellStyle name="Normal 6 2 9 2 2 3" xfId="58974"/>
    <cellStyle name="Normal 6 2 9 2 3" xfId="45068"/>
    <cellStyle name="Normal 6 2 9 2 4" xfId="45069"/>
    <cellStyle name="Normal 6 2 9 3" xfId="45070"/>
    <cellStyle name="Normal 6 2 9 3 2" xfId="45071"/>
    <cellStyle name="Normal 6 2 9 3 2 2" xfId="45072"/>
    <cellStyle name="Normal 6 2 9 3 2 3" xfId="58975"/>
    <cellStyle name="Normal 6 2 9 3 3" xfId="45073"/>
    <cellStyle name="Normal 6 2 9 3 4" xfId="45074"/>
    <cellStyle name="Normal 6 2 9 4" xfId="45075"/>
    <cellStyle name="Normal 6 2 9 4 2" xfId="45076"/>
    <cellStyle name="Normal 6 2 9 4 3" xfId="58976"/>
    <cellStyle name="Normal 6 2 9 5" xfId="45077"/>
    <cellStyle name="Normal 6 2 9 6" xfId="45078"/>
    <cellStyle name="Normal 6 3" xfId="45079"/>
    <cellStyle name="Normal 6 3 10" xfId="45080"/>
    <cellStyle name="Normal 6 3 11" xfId="45081"/>
    <cellStyle name="Normal 6 3 12" xfId="60533"/>
    <cellStyle name="Normal 6 3 2" xfId="45082"/>
    <cellStyle name="Normal 6 3 2 10" xfId="45083"/>
    <cellStyle name="Normal 6 3 2 2" xfId="45084"/>
    <cellStyle name="Normal 6 3 2 2 2" xfId="45085"/>
    <cellStyle name="Normal 6 3 2 2 2 2" xfId="45086"/>
    <cellStyle name="Normal 6 3 2 2 2 2 2" xfId="45087"/>
    <cellStyle name="Normal 6 3 2 2 2 2 2 2" xfId="45088"/>
    <cellStyle name="Normal 6 3 2 2 2 2 2 2 2" xfId="45089"/>
    <cellStyle name="Normal 6 3 2 2 2 2 2 2 3" xfId="58977"/>
    <cellStyle name="Normal 6 3 2 2 2 2 2 3" xfId="45090"/>
    <cellStyle name="Normal 6 3 2 2 2 2 2 4" xfId="45091"/>
    <cellStyle name="Normal 6 3 2 2 2 2 3" xfId="45092"/>
    <cellStyle name="Normal 6 3 2 2 2 2 3 2" xfId="45093"/>
    <cellStyle name="Normal 6 3 2 2 2 2 3 2 2" xfId="45094"/>
    <cellStyle name="Normal 6 3 2 2 2 2 3 2 3" xfId="58978"/>
    <cellStyle name="Normal 6 3 2 2 2 2 3 3" xfId="45095"/>
    <cellStyle name="Normal 6 3 2 2 2 2 3 4" xfId="45096"/>
    <cellStyle name="Normal 6 3 2 2 2 2 4" xfId="45097"/>
    <cellStyle name="Normal 6 3 2 2 2 2 4 2" xfId="45098"/>
    <cellStyle name="Normal 6 3 2 2 2 2 4 3" xfId="58979"/>
    <cellStyle name="Normal 6 3 2 2 2 2 5" xfId="45099"/>
    <cellStyle name="Normal 6 3 2 2 2 2 6" xfId="45100"/>
    <cellStyle name="Normal 6 3 2 2 2 3" xfId="45101"/>
    <cellStyle name="Normal 6 3 2 2 2 3 2" xfId="45102"/>
    <cellStyle name="Normal 6 3 2 2 2 3 2 2" xfId="45103"/>
    <cellStyle name="Normal 6 3 2 2 2 3 2 3" xfId="58980"/>
    <cellStyle name="Normal 6 3 2 2 2 3 3" xfId="45104"/>
    <cellStyle name="Normal 6 3 2 2 2 3 4" xfId="45105"/>
    <cellStyle name="Normal 6 3 2 2 2 4" xfId="45106"/>
    <cellStyle name="Normal 6 3 2 2 2 4 2" xfId="45107"/>
    <cellStyle name="Normal 6 3 2 2 2 4 2 2" xfId="45108"/>
    <cellStyle name="Normal 6 3 2 2 2 4 2 3" xfId="58981"/>
    <cellStyle name="Normal 6 3 2 2 2 4 3" xfId="45109"/>
    <cellStyle name="Normal 6 3 2 2 2 4 4" xfId="45110"/>
    <cellStyle name="Normal 6 3 2 2 2 5" xfId="45111"/>
    <cellStyle name="Normal 6 3 2 2 2 5 2" xfId="45112"/>
    <cellStyle name="Normal 6 3 2 2 2 5 3" xfId="58982"/>
    <cellStyle name="Normal 6 3 2 2 2 6" xfId="45113"/>
    <cellStyle name="Normal 6 3 2 2 2 7" xfId="45114"/>
    <cellStyle name="Normal 6 3 2 2 3" xfId="45115"/>
    <cellStyle name="Normal 6 3 2 2 3 2" xfId="45116"/>
    <cellStyle name="Normal 6 3 2 2 3 2 2" xfId="45117"/>
    <cellStyle name="Normal 6 3 2 2 3 2 2 2" xfId="45118"/>
    <cellStyle name="Normal 6 3 2 2 3 2 2 3" xfId="58983"/>
    <cellStyle name="Normal 6 3 2 2 3 2 3" xfId="45119"/>
    <cellStyle name="Normal 6 3 2 2 3 2 4" xfId="45120"/>
    <cellStyle name="Normal 6 3 2 2 3 3" xfId="45121"/>
    <cellStyle name="Normal 6 3 2 2 3 3 2" xfId="45122"/>
    <cellStyle name="Normal 6 3 2 2 3 3 2 2" xfId="45123"/>
    <cellStyle name="Normal 6 3 2 2 3 3 2 3" xfId="58984"/>
    <cellStyle name="Normal 6 3 2 2 3 3 3" xfId="45124"/>
    <cellStyle name="Normal 6 3 2 2 3 3 4" xfId="45125"/>
    <cellStyle name="Normal 6 3 2 2 3 4" xfId="45126"/>
    <cellStyle name="Normal 6 3 2 2 3 4 2" xfId="45127"/>
    <cellStyle name="Normal 6 3 2 2 3 4 3" xfId="58985"/>
    <cellStyle name="Normal 6 3 2 2 3 5" xfId="45128"/>
    <cellStyle name="Normal 6 3 2 2 3 6" xfId="45129"/>
    <cellStyle name="Normal 6 3 2 2 4" xfId="45130"/>
    <cellStyle name="Normal 6 3 2 2 4 2" xfId="45131"/>
    <cellStyle name="Normal 6 3 2 2 4 2 2" xfId="45132"/>
    <cellStyle name="Normal 6 3 2 2 4 2 3" xfId="58986"/>
    <cellStyle name="Normal 6 3 2 2 4 3" xfId="45133"/>
    <cellStyle name="Normal 6 3 2 2 4 4" xfId="45134"/>
    <cellStyle name="Normal 6 3 2 2 5" xfId="45135"/>
    <cellStyle name="Normal 6 3 2 2 5 2" xfId="45136"/>
    <cellStyle name="Normal 6 3 2 2 5 2 2" xfId="45137"/>
    <cellStyle name="Normal 6 3 2 2 5 2 3" xfId="58987"/>
    <cellStyle name="Normal 6 3 2 2 5 3" xfId="45138"/>
    <cellStyle name="Normal 6 3 2 2 5 4" xfId="45139"/>
    <cellStyle name="Normal 6 3 2 2 6" xfId="45140"/>
    <cellStyle name="Normal 6 3 2 2 6 2" xfId="45141"/>
    <cellStyle name="Normal 6 3 2 2 6 3" xfId="58988"/>
    <cellStyle name="Normal 6 3 2 2 7" xfId="45142"/>
    <cellStyle name="Normal 6 3 2 2 8" xfId="45143"/>
    <cellStyle name="Normal 6 3 2 3" xfId="45144"/>
    <cellStyle name="Normal 6 3 2 3 2" xfId="45145"/>
    <cellStyle name="Normal 6 3 2 3 2 2" xfId="45146"/>
    <cellStyle name="Normal 6 3 2 3 2 2 2" xfId="45147"/>
    <cellStyle name="Normal 6 3 2 3 2 2 2 2" xfId="45148"/>
    <cellStyle name="Normal 6 3 2 3 2 2 2 3" xfId="58989"/>
    <cellStyle name="Normal 6 3 2 3 2 2 3" xfId="45149"/>
    <cellStyle name="Normal 6 3 2 3 2 2 4" xfId="45150"/>
    <cellStyle name="Normal 6 3 2 3 2 3" xfId="45151"/>
    <cellStyle name="Normal 6 3 2 3 2 3 2" xfId="45152"/>
    <cellStyle name="Normal 6 3 2 3 2 3 2 2" xfId="45153"/>
    <cellStyle name="Normal 6 3 2 3 2 3 2 3" xfId="58990"/>
    <cellStyle name="Normal 6 3 2 3 2 3 3" xfId="45154"/>
    <cellStyle name="Normal 6 3 2 3 2 3 4" xfId="45155"/>
    <cellStyle name="Normal 6 3 2 3 2 4" xfId="45156"/>
    <cellStyle name="Normal 6 3 2 3 2 4 2" xfId="45157"/>
    <cellStyle name="Normal 6 3 2 3 2 4 3" xfId="58991"/>
    <cellStyle name="Normal 6 3 2 3 2 5" xfId="45158"/>
    <cellStyle name="Normal 6 3 2 3 2 6" xfId="45159"/>
    <cellStyle name="Normal 6 3 2 3 3" xfId="45160"/>
    <cellStyle name="Normal 6 3 2 3 3 2" xfId="45161"/>
    <cellStyle name="Normal 6 3 2 3 3 2 2" xfId="45162"/>
    <cellStyle name="Normal 6 3 2 3 3 2 3" xfId="58992"/>
    <cellStyle name="Normal 6 3 2 3 3 3" xfId="45163"/>
    <cellStyle name="Normal 6 3 2 3 3 4" xfId="45164"/>
    <cellStyle name="Normal 6 3 2 3 4" xfId="45165"/>
    <cellStyle name="Normal 6 3 2 3 4 2" xfId="45166"/>
    <cellStyle name="Normal 6 3 2 3 4 2 2" xfId="45167"/>
    <cellStyle name="Normal 6 3 2 3 4 2 3" xfId="58993"/>
    <cellStyle name="Normal 6 3 2 3 4 3" xfId="45168"/>
    <cellStyle name="Normal 6 3 2 3 4 4" xfId="45169"/>
    <cellStyle name="Normal 6 3 2 3 5" xfId="45170"/>
    <cellStyle name="Normal 6 3 2 3 5 2" xfId="45171"/>
    <cellStyle name="Normal 6 3 2 3 5 3" xfId="58994"/>
    <cellStyle name="Normal 6 3 2 3 6" xfId="45172"/>
    <cellStyle name="Normal 6 3 2 3 7" xfId="45173"/>
    <cellStyle name="Normal 6 3 2 4" xfId="45174"/>
    <cellStyle name="Normal 6 3 2 4 2" xfId="45175"/>
    <cellStyle name="Normal 6 3 2 4 2 2" xfId="45176"/>
    <cellStyle name="Normal 6 3 2 4 2 2 2" xfId="45177"/>
    <cellStyle name="Normal 6 3 2 4 2 2 3" xfId="58995"/>
    <cellStyle name="Normal 6 3 2 4 2 3" xfId="45178"/>
    <cellStyle name="Normal 6 3 2 4 2 4" xfId="45179"/>
    <cellStyle name="Normal 6 3 2 4 3" xfId="45180"/>
    <cellStyle name="Normal 6 3 2 4 3 2" xfId="45181"/>
    <cellStyle name="Normal 6 3 2 4 3 2 2" xfId="45182"/>
    <cellStyle name="Normal 6 3 2 4 3 2 3" xfId="58996"/>
    <cellStyle name="Normal 6 3 2 4 3 3" xfId="45183"/>
    <cellStyle name="Normal 6 3 2 4 3 4" xfId="45184"/>
    <cellStyle name="Normal 6 3 2 4 4" xfId="45185"/>
    <cellStyle name="Normal 6 3 2 4 4 2" xfId="45186"/>
    <cellStyle name="Normal 6 3 2 4 4 3" xfId="58997"/>
    <cellStyle name="Normal 6 3 2 4 5" xfId="45187"/>
    <cellStyle name="Normal 6 3 2 4 6" xfId="45188"/>
    <cellStyle name="Normal 6 3 2 5" xfId="45189"/>
    <cellStyle name="Normal 6 3 2 5 2" xfId="45190"/>
    <cellStyle name="Normal 6 3 2 5 2 2" xfId="45191"/>
    <cellStyle name="Normal 6 3 2 5 2 2 2" xfId="45192"/>
    <cellStyle name="Normal 6 3 2 5 2 2 3" xfId="58998"/>
    <cellStyle name="Normal 6 3 2 5 2 3" xfId="45193"/>
    <cellStyle name="Normal 6 3 2 5 2 4" xfId="45194"/>
    <cellStyle name="Normal 6 3 2 5 3" xfId="45195"/>
    <cellStyle name="Normal 6 3 2 5 3 2" xfId="45196"/>
    <cellStyle name="Normal 6 3 2 5 3 3" xfId="58999"/>
    <cellStyle name="Normal 6 3 2 5 4" xfId="45197"/>
    <cellStyle name="Normal 6 3 2 5 5" xfId="45198"/>
    <cellStyle name="Normal 6 3 2 6" xfId="45199"/>
    <cellStyle name="Normal 6 3 2 6 2" xfId="45200"/>
    <cellStyle name="Normal 6 3 2 6 2 2" xfId="45201"/>
    <cellStyle name="Normal 6 3 2 6 2 3" xfId="59000"/>
    <cellStyle name="Normal 6 3 2 6 3" xfId="45202"/>
    <cellStyle name="Normal 6 3 2 6 4" xfId="45203"/>
    <cellStyle name="Normal 6 3 2 7" xfId="45204"/>
    <cellStyle name="Normal 6 3 2 7 2" xfId="45205"/>
    <cellStyle name="Normal 6 3 2 7 2 2" xfId="45206"/>
    <cellStyle name="Normal 6 3 2 7 2 3" xfId="59001"/>
    <cellStyle name="Normal 6 3 2 7 3" xfId="45207"/>
    <cellStyle name="Normal 6 3 2 7 4" xfId="45208"/>
    <cellStyle name="Normal 6 3 2 8" xfId="45209"/>
    <cellStyle name="Normal 6 3 2 8 2" xfId="45210"/>
    <cellStyle name="Normal 6 3 2 8 3" xfId="59002"/>
    <cellStyle name="Normal 6 3 2 9" xfId="45211"/>
    <cellStyle name="Normal 6 3 3" xfId="45212"/>
    <cellStyle name="Normal 6 3 3 2" xfId="45213"/>
    <cellStyle name="Normal 6 3 3 2 2" xfId="45214"/>
    <cellStyle name="Normal 6 3 3 2 2 2" xfId="45215"/>
    <cellStyle name="Normal 6 3 3 2 2 2 2" xfId="45216"/>
    <cellStyle name="Normal 6 3 3 2 2 2 2 2" xfId="45217"/>
    <cellStyle name="Normal 6 3 3 2 2 2 2 3" xfId="59003"/>
    <cellStyle name="Normal 6 3 3 2 2 2 3" xfId="45218"/>
    <cellStyle name="Normal 6 3 3 2 2 2 4" xfId="45219"/>
    <cellStyle name="Normal 6 3 3 2 2 3" xfId="45220"/>
    <cellStyle name="Normal 6 3 3 2 2 3 2" xfId="45221"/>
    <cellStyle name="Normal 6 3 3 2 2 3 2 2" xfId="45222"/>
    <cellStyle name="Normal 6 3 3 2 2 3 2 3" xfId="59004"/>
    <cellStyle name="Normal 6 3 3 2 2 3 3" xfId="45223"/>
    <cellStyle name="Normal 6 3 3 2 2 3 4" xfId="45224"/>
    <cellStyle name="Normal 6 3 3 2 2 4" xfId="45225"/>
    <cellStyle name="Normal 6 3 3 2 2 4 2" xfId="45226"/>
    <cellStyle name="Normal 6 3 3 2 2 4 3" xfId="59005"/>
    <cellStyle name="Normal 6 3 3 2 2 5" xfId="45227"/>
    <cellStyle name="Normal 6 3 3 2 2 6" xfId="45228"/>
    <cellStyle name="Normal 6 3 3 2 3" xfId="45229"/>
    <cellStyle name="Normal 6 3 3 2 3 2" xfId="45230"/>
    <cellStyle name="Normal 6 3 3 2 3 2 2" xfId="45231"/>
    <cellStyle name="Normal 6 3 3 2 3 2 3" xfId="59006"/>
    <cellStyle name="Normal 6 3 3 2 3 3" xfId="45232"/>
    <cellStyle name="Normal 6 3 3 2 3 4" xfId="45233"/>
    <cellStyle name="Normal 6 3 3 2 4" xfId="45234"/>
    <cellStyle name="Normal 6 3 3 2 4 2" xfId="45235"/>
    <cellStyle name="Normal 6 3 3 2 4 2 2" xfId="45236"/>
    <cellStyle name="Normal 6 3 3 2 4 2 3" xfId="59007"/>
    <cellStyle name="Normal 6 3 3 2 4 3" xfId="45237"/>
    <cellStyle name="Normal 6 3 3 2 4 4" xfId="45238"/>
    <cellStyle name="Normal 6 3 3 2 5" xfId="45239"/>
    <cellStyle name="Normal 6 3 3 2 5 2" xfId="45240"/>
    <cellStyle name="Normal 6 3 3 2 5 3" xfId="59008"/>
    <cellStyle name="Normal 6 3 3 2 6" xfId="45241"/>
    <cellStyle name="Normal 6 3 3 2 7" xfId="45242"/>
    <cellStyle name="Normal 6 3 3 3" xfId="45243"/>
    <cellStyle name="Normal 6 3 3 3 2" xfId="45244"/>
    <cellStyle name="Normal 6 3 3 3 2 2" xfId="45245"/>
    <cellStyle name="Normal 6 3 3 3 2 2 2" xfId="45246"/>
    <cellStyle name="Normal 6 3 3 3 2 2 3" xfId="59009"/>
    <cellStyle name="Normal 6 3 3 3 2 3" xfId="45247"/>
    <cellStyle name="Normal 6 3 3 3 2 4" xfId="45248"/>
    <cellStyle name="Normal 6 3 3 3 3" xfId="45249"/>
    <cellStyle name="Normal 6 3 3 3 3 2" xfId="45250"/>
    <cellStyle name="Normal 6 3 3 3 3 2 2" xfId="45251"/>
    <cellStyle name="Normal 6 3 3 3 3 2 3" xfId="59010"/>
    <cellStyle name="Normal 6 3 3 3 3 3" xfId="45252"/>
    <cellStyle name="Normal 6 3 3 3 3 4" xfId="45253"/>
    <cellStyle name="Normal 6 3 3 3 4" xfId="45254"/>
    <cellStyle name="Normal 6 3 3 3 4 2" xfId="45255"/>
    <cellStyle name="Normal 6 3 3 3 4 3" xfId="59011"/>
    <cellStyle name="Normal 6 3 3 3 5" xfId="45256"/>
    <cellStyle name="Normal 6 3 3 3 6" xfId="45257"/>
    <cellStyle name="Normal 6 3 3 4" xfId="45258"/>
    <cellStyle name="Normal 6 3 3 4 2" xfId="45259"/>
    <cellStyle name="Normal 6 3 3 4 2 2" xfId="45260"/>
    <cellStyle name="Normal 6 3 3 4 2 2 2" xfId="45261"/>
    <cellStyle name="Normal 6 3 3 4 2 2 3" xfId="59012"/>
    <cellStyle name="Normal 6 3 3 4 2 3" xfId="45262"/>
    <cellStyle name="Normal 6 3 3 4 2 4" xfId="45263"/>
    <cellStyle name="Normal 6 3 3 4 3" xfId="45264"/>
    <cellStyle name="Normal 6 3 3 4 3 2" xfId="45265"/>
    <cellStyle name="Normal 6 3 3 4 3 3" xfId="59013"/>
    <cellStyle name="Normal 6 3 3 4 4" xfId="45266"/>
    <cellStyle name="Normal 6 3 3 4 5" xfId="45267"/>
    <cellStyle name="Normal 6 3 3 5" xfId="45268"/>
    <cellStyle name="Normal 6 3 3 5 2" xfId="45269"/>
    <cellStyle name="Normal 6 3 3 5 2 2" xfId="45270"/>
    <cellStyle name="Normal 6 3 3 5 2 3" xfId="59014"/>
    <cellStyle name="Normal 6 3 3 5 3" xfId="45271"/>
    <cellStyle name="Normal 6 3 3 5 4" xfId="45272"/>
    <cellStyle name="Normal 6 3 3 6" xfId="45273"/>
    <cellStyle name="Normal 6 3 3 6 2" xfId="45274"/>
    <cellStyle name="Normal 6 3 3 6 2 2" xfId="45275"/>
    <cellStyle name="Normal 6 3 3 6 2 3" xfId="59015"/>
    <cellStyle name="Normal 6 3 3 6 3" xfId="45276"/>
    <cellStyle name="Normal 6 3 3 6 4" xfId="45277"/>
    <cellStyle name="Normal 6 3 3 7" xfId="45278"/>
    <cellStyle name="Normal 6 3 3 7 2" xfId="45279"/>
    <cellStyle name="Normal 6 3 3 7 3" xfId="59016"/>
    <cellStyle name="Normal 6 3 3 8" xfId="45280"/>
    <cellStyle name="Normal 6 3 3 9" xfId="45281"/>
    <cellStyle name="Normal 6 3 4" xfId="45282"/>
    <cellStyle name="Normal 6 3 4 2" xfId="45283"/>
    <cellStyle name="Normal 6 3 4 2 2" xfId="45284"/>
    <cellStyle name="Normal 6 3 4 2 2 2" xfId="45285"/>
    <cellStyle name="Normal 6 3 4 2 2 2 2" xfId="45286"/>
    <cellStyle name="Normal 6 3 4 2 2 2 3" xfId="59017"/>
    <cellStyle name="Normal 6 3 4 2 2 3" xfId="45287"/>
    <cellStyle name="Normal 6 3 4 2 2 4" xfId="45288"/>
    <cellStyle name="Normal 6 3 4 2 3" xfId="45289"/>
    <cellStyle name="Normal 6 3 4 2 3 2" xfId="45290"/>
    <cellStyle name="Normal 6 3 4 2 3 2 2" xfId="45291"/>
    <cellStyle name="Normal 6 3 4 2 3 2 3" xfId="59018"/>
    <cellStyle name="Normal 6 3 4 2 3 3" xfId="45292"/>
    <cellStyle name="Normal 6 3 4 2 3 4" xfId="45293"/>
    <cellStyle name="Normal 6 3 4 2 4" xfId="45294"/>
    <cellStyle name="Normal 6 3 4 2 4 2" xfId="45295"/>
    <cellStyle name="Normal 6 3 4 2 4 3" xfId="59019"/>
    <cellStyle name="Normal 6 3 4 2 5" xfId="45296"/>
    <cellStyle name="Normal 6 3 4 2 6" xfId="45297"/>
    <cellStyle name="Normal 6 3 4 3" xfId="45298"/>
    <cellStyle name="Normal 6 3 4 3 2" xfId="45299"/>
    <cellStyle name="Normal 6 3 4 3 2 2" xfId="45300"/>
    <cellStyle name="Normal 6 3 4 3 2 3" xfId="59020"/>
    <cellStyle name="Normal 6 3 4 3 3" xfId="45301"/>
    <cellStyle name="Normal 6 3 4 3 4" xfId="45302"/>
    <cellStyle name="Normal 6 3 4 4" xfId="45303"/>
    <cellStyle name="Normal 6 3 4 4 2" xfId="45304"/>
    <cellStyle name="Normal 6 3 4 4 2 2" xfId="45305"/>
    <cellStyle name="Normal 6 3 4 4 2 3" xfId="59021"/>
    <cellStyle name="Normal 6 3 4 4 3" xfId="45306"/>
    <cellStyle name="Normal 6 3 4 4 4" xfId="45307"/>
    <cellStyle name="Normal 6 3 4 5" xfId="45308"/>
    <cellStyle name="Normal 6 3 4 5 2" xfId="45309"/>
    <cellStyle name="Normal 6 3 4 5 3" xfId="59022"/>
    <cellStyle name="Normal 6 3 4 6" xfId="45310"/>
    <cellStyle name="Normal 6 3 4 7" xfId="45311"/>
    <cellStyle name="Normal 6 3 5" xfId="45312"/>
    <cellStyle name="Normal 6 3 5 2" xfId="45313"/>
    <cellStyle name="Normal 6 3 5 2 2" xfId="45314"/>
    <cellStyle name="Normal 6 3 5 2 2 2" xfId="45315"/>
    <cellStyle name="Normal 6 3 5 2 2 3" xfId="59023"/>
    <cellStyle name="Normal 6 3 5 2 3" xfId="45316"/>
    <cellStyle name="Normal 6 3 5 2 4" xfId="45317"/>
    <cellStyle name="Normal 6 3 5 3" xfId="45318"/>
    <cellStyle name="Normal 6 3 5 3 2" xfId="45319"/>
    <cellStyle name="Normal 6 3 5 3 2 2" xfId="45320"/>
    <cellStyle name="Normal 6 3 5 3 2 3" xfId="59024"/>
    <cellStyle name="Normal 6 3 5 3 3" xfId="45321"/>
    <cellStyle name="Normal 6 3 5 3 4" xfId="45322"/>
    <cellStyle name="Normal 6 3 5 4" xfId="45323"/>
    <cellStyle name="Normal 6 3 5 4 2" xfId="45324"/>
    <cellStyle name="Normal 6 3 5 4 3" xfId="59025"/>
    <cellStyle name="Normal 6 3 5 5" xfId="45325"/>
    <cellStyle name="Normal 6 3 5 6" xfId="45326"/>
    <cellStyle name="Normal 6 3 6" xfId="45327"/>
    <cellStyle name="Normal 6 3 6 2" xfId="45328"/>
    <cellStyle name="Normal 6 3 6 2 2" xfId="45329"/>
    <cellStyle name="Normal 6 3 6 2 2 2" xfId="45330"/>
    <cellStyle name="Normal 6 3 6 2 2 3" xfId="59026"/>
    <cellStyle name="Normal 6 3 6 2 3" xfId="45331"/>
    <cellStyle name="Normal 6 3 6 2 4" xfId="45332"/>
    <cellStyle name="Normal 6 3 6 3" xfId="45333"/>
    <cellStyle name="Normal 6 3 6 3 2" xfId="45334"/>
    <cellStyle name="Normal 6 3 6 3 3" xfId="59027"/>
    <cellStyle name="Normal 6 3 6 4" xfId="45335"/>
    <cellStyle name="Normal 6 3 6 5" xfId="45336"/>
    <cellStyle name="Normal 6 3 7" xfId="45337"/>
    <cellStyle name="Normal 6 3 7 2" xfId="45338"/>
    <cellStyle name="Normal 6 3 7 2 2" xfId="45339"/>
    <cellStyle name="Normal 6 3 7 2 3" xfId="59028"/>
    <cellStyle name="Normal 6 3 7 3" xfId="45340"/>
    <cellStyle name="Normal 6 3 7 4" xfId="45341"/>
    <cellStyle name="Normal 6 3 8" xfId="45342"/>
    <cellStyle name="Normal 6 3 8 2" xfId="45343"/>
    <cellStyle name="Normal 6 3 8 2 2" xfId="45344"/>
    <cellStyle name="Normal 6 3 8 2 3" xfId="59029"/>
    <cellStyle name="Normal 6 3 8 3" xfId="45345"/>
    <cellStyle name="Normal 6 3 8 4" xfId="45346"/>
    <cellStyle name="Normal 6 3 9" xfId="45347"/>
    <cellStyle name="Normal 6 3 9 2" xfId="45348"/>
    <cellStyle name="Normal 6 3 9 3" xfId="59030"/>
    <cellStyle name="Normal 6 4" xfId="45349"/>
    <cellStyle name="Normal 6 4 10" xfId="45350"/>
    <cellStyle name="Normal 6 4 11" xfId="45351"/>
    <cellStyle name="Normal 6 4 2" xfId="45352"/>
    <cellStyle name="Normal 6 4 2 10" xfId="45353"/>
    <cellStyle name="Normal 6 4 2 2" xfId="45354"/>
    <cellStyle name="Normal 6 4 2 2 2" xfId="45355"/>
    <cellStyle name="Normal 6 4 2 2 2 2" xfId="45356"/>
    <cellStyle name="Normal 6 4 2 2 2 2 2" xfId="45357"/>
    <cellStyle name="Normal 6 4 2 2 2 2 2 2" xfId="45358"/>
    <cellStyle name="Normal 6 4 2 2 2 2 2 2 2" xfId="45359"/>
    <cellStyle name="Normal 6 4 2 2 2 2 2 2 3" xfId="59031"/>
    <cellStyle name="Normal 6 4 2 2 2 2 2 3" xfId="45360"/>
    <cellStyle name="Normal 6 4 2 2 2 2 2 4" xfId="45361"/>
    <cellStyle name="Normal 6 4 2 2 2 2 3" xfId="45362"/>
    <cellStyle name="Normal 6 4 2 2 2 2 3 2" xfId="45363"/>
    <cellStyle name="Normal 6 4 2 2 2 2 3 2 2" xfId="45364"/>
    <cellStyle name="Normal 6 4 2 2 2 2 3 2 3" xfId="59032"/>
    <cellStyle name="Normal 6 4 2 2 2 2 3 3" xfId="45365"/>
    <cellStyle name="Normal 6 4 2 2 2 2 3 4" xfId="45366"/>
    <cellStyle name="Normal 6 4 2 2 2 2 4" xfId="45367"/>
    <cellStyle name="Normal 6 4 2 2 2 2 4 2" xfId="45368"/>
    <cellStyle name="Normal 6 4 2 2 2 2 4 3" xfId="59033"/>
    <cellStyle name="Normal 6 4 2 2 2 2 5" xfId="45369"/>
    <cellStyle name="Normal 6 4 2 2 2 2 6" xfId="45370"/>
    <cellStyle name="Normal 6 4 2 2 2 3" xfId="45371"/>
    <cellStyle name="Normal 6 4 2 2 2 3 2" xfId="45372"/>
    <cellStyle name="Normal 6 4 2 2 2 3 2 2" xfId="45373"/>
    <cellStyle name="Normal 6 4 2 2 2 3 2 3" xfId="59034"/>
    <cellStyle name="Normal 6 4 2 2 2 3 3" xfId="45374"/>
    <cellStyle name="Normal 6 4 2 2 2 3 4" xfId="45375"/>
    <cellStyle name="Normal 6 4 2 2 2 4" xfId="45376"/>
    <cellStyle name="Normal 6 4 2 2 2 4 2" xfId="45377"/>
    <cellStyle name="Normal 6 4 2 2 2 4 2 2" xfId="45378"/>
    <cellStyle name="Normal 6 4 2 2 2 4 2 3" xfId="59035"/>
    <cellStyle name="Normal 6 4 2 2 2 4 3" xfId="45379"/>
    <cellStyle name="Normal 6 4 2 2 2 4 4" xfId="45380"/>
    <cellStyle name="Normal 6 4 2 2 2 5" xfId="45381"/>
    <cellStyle name="Normal 6 4 2 2 2 5 2" xfId="45382"/>
    <cellStyle name="Normal 6 4 2 2 2 5 3" xfId="59036"/>
    <cellStyle name="Normal 6 4 2 2 2 6" xfId="45383"/>
    <cellStyle name="Normal 6 4 2 2 2 7" xfId="45384"/>
    <cellStyle name="Normal 6 4 2 2 3" xfId="45385"/>
    <cellStyle name="Normal 6 4 2 2 3 2" xfId="45386"/>
    <cellStyle name="Normal 6 4 2 2 3 2 2" xfId="45387"/>
    <cellStyle name="Normal 6 4 2 2 3 2 2 2" xfId="45388"/>
    <cellStyle name="Normal 6 4 2 2 3 2 2 3" xfId="59037"/>
    <cellStyle name="Normal 6 4 2 2 3 2 3" xfId="45389"/>
    <cellStyle name="Normal 6 4 2 2 3 2 4" xfId="45390"/>
    <cellStyle name="Normal 6 4 2 2 3 3" xfId="45391"/>
    <cellStyle name="Normal 6 4 2 2 3 3 2" xfId="45392"/>
    <cellStyle name="Normal 6 4 2 2 3 3 2 2" xfId="45393"/>
    <cellStyle name="Normal 6 4 2 2 3 3 2 3" xfId="59038"/>
    <cellStyle name="Normal 6 4 2 2 3 3 3" xfId="45394"/>
    <cellStyle name="Normal 6 4 2 2 3 3 4" xfId="45395"/>
    <cellStyle name="Normal 6 4 2 2 3 4" xfId="45396"/>
    <cellStyle name="Normal 6 4 2 2 3 4 2" xfId="45397"/>
    <cellStyle name="Normal 6 4 2 2 3 4 3" xfId="59039"/>
    <cellStyle name="Normal 6 4 2 2 3 5" xfId="45398"/>
    <cellStyle name="Normal 6 4 2 2 3 6" xfId="45399"/>
    <cellStyle name="Normal 6 4 2 2 4" xfId="45400"/>
    <cellStyle name="Normal 6 4 2 2 4 2" xfId="45401"/>
    <cellStyle name="Normal 6 4 2 2 4 2 2" xfId="45402"/>
    <cellStyle name="Normal 6 4 2 2 4 2 3" xfId="59040"/>
    <cellStyle name="Normal 6 4 2 2 4 3" xfId="45403"/>
    <cellStyle name="Normal 6 4 2 2 4 4" xfId="45404"/>
    <cellStyle name="Normal 6 4 2 2 5" xfId="45405"/>
    <cellStyle name="Normal 6 4 2 2 5 2" xfId="45406"/>
    <cellStyle name="Normal 6 4 2 2 5 2 2" xfId="45407"/>
    <cellStyle name="Normal 6 4 2 2 5 2 3" xfId="59041"/>
    <cellStyle name="Normal 6 4 2 2 5 3" xfId="45408"/>
    <cellStyle name="Normal 6 4 2 2 5 4" xfId="45409"/>
    <cellStyle name="Normal 6 4 2 2 6" xfId="45410"/>
    <cellStyle name="Normal 6 4 2 2 6 2" xfId="45411"/>
    <cellStyle name="Normal 6 4 2 2 6 3" xfId="59042"/>
    <cellStyle name="Normal 6 4 2 2 7" xfId="45412"/>
    <cellStyle name="Normal 6 4 2 2 8" xfId="45413"/>
    <cellStyle name="Normal 6 4 2 3" xfId="45414"/>
    <cellStyle name="Normal 6 4 2 3 2" xfId="45415"/>
    <cellStyle name="Normal 6 4 2 3 2 2" xfId="45416"/>
    <cellStyle name="Normal 6 4 2 3 2 2 2" xfId="45417"/>
    <cellStyle name="Normal 6 4 2 3 2 2 2 2" xfId="45418"/>
    <cellStyle name="Normal 6 4 2 3 2 2 2 3" xfId="59043"/>
    <cellStyle name="Normal 6 4 2 3 2 2 3" xfId="45419"/>
    <cellStyle name="Normal 6 4 2 3 2 2 4" xfId="45420"/>
    <cellStyle name="Normal 6 4 2 3 2 3" xfId="45421"/>
    <cellStyle name="Normal 6 4 2 3 2 3 2" xfId="45422"/>
    <cellStyle name="Normal 6 4 2 3 2 3 2 2" xfId="45423"/>
    <cellStyle name="Normal 6 4 2 3 2 3 2 3" xfId="59044"/>
    <cellStyle name="Normal 6 4 2 3 2 3 3" xfId="45424"/>
    <cellStyle name="Normal 6 4 2 3 2 3 4" xfId="45425"/>
    <cellStyle name="Normal 6 4 2 3 2 4" xfId="45426"/>
    <cellStyle name="Normal 6 4 2 3 2 4 2" xfId="45427"/>
    <cellStyle name="Normal 6 4 2 3 2 4 3" xfId="59045"/>
    <cellStyle name="Normal 6 4 2 3 2 5" xfId="45428"/>
    <cellStyle name="Normal 6 4 2 3 2 6" xfId="45429"/>
    <cellStyle name="Normal 6 4 2 3 3" xfId="45430"/>
    <cellStyle name="Normal 6 4 2 3 3 2" xfId="45431"/>
    <cellStyle name="Normal 6 4 2 3 3 2 2" xfId="45432"/>
    <cellStyle name="Normal 6 4 2 3 3 2 3" xfId="59046"/>
    <cellStyle name="Normal 6 4 2 3 3 3" xfId="45433"/>
    <cellStyle name="Normal 6 4 2 3 3 4" xfId="45434"/>
    <cellStyle name="Normal 6 4 2 3 4" xfId="45435"/>
    <cellStyle name="Normal 6 4 2 3 4 2" xfId="45436"/>
    <cellStyle name="Normal 6 4 2 3 4 2 2" xfId="45437"/>
    <cellStyle name="Normal 6 4 2 3 4 2 3" xfId="59047"/>
    <cellStyle name="Normal 6 4 2 3 4 3" xfId="45438"/>
    <cellStyle name="Normal 6 4 2 3 4 4" xfId="45439"/>
    <cellStyle name="Normal 6 4 2 3 5" xfId="45440"/>
    <cellStyle name="Normal 6 4 2 3 5 2" xfId="45441"/>
    <cellStyle name="Normal 6 4 2 3 5 3" xfId="59048"/>
    <cellStyle name="Normal 6 4 2 3 6" xfId="45442"/>
    <cellStyle name="Normal 6 4 2 3 7" xfId="45443"/>
    <cellStyle name="Normal 6 4 2 4" xfId="45444"/>
    <cellStyle name="Normal 6 4 2 4 2" xfId="45445"/>
    <cellStyle name="Normal 6 4 2 4 2 2" xfId="45446"/>
    <cellStyle name="Normal 6 4 2 4 2 2 2" xfId="45447"/>
    <cellStyle name="Normal 6 4 2 4 2 2 3" xfId="59049"/>
    <cellStyle name="Normal 6 4 2 4 2 3" xfId="45448"/>
    <cellStyle name="Normal 6 4 2 4 2 4" xfId="45449"/>
    <cellStyle name="Normal 6 4 2 4 3" xfId="45450"/>
    <cellStyle name="Normal 6 4 2 4 3 2" xfId="45451"/>
    <cellStyle name="Normal 6 4 2 4 3 2 2" xfId="45452"/>
    <cellStyle name="Normal 6 4 2 4 3 2 3" xfId="59050"/>
    <cellStyle name="Normal 6 4 2 4 3 3" xfId="45453"/>
    <cellStyle name="Normal 6 4 2 4 3 4" xfId="45454"/>
    <cellStyle name="Normal 6 4 2 4 4" xfId="45455"/>
    <cellStyle name="Normal 6 4 2 4 4 2" xfId="45456"/>
    <cellStyle name="Normal 6 4 2 4 4 3" xfId="59051"/>
    <cellStyle name="Normal 6 4 2 4 5" xfId="45457"/>
    <cellStyle name="Normal 6 4 2 4 6" xfId="45458"/>
    <cellStyle name="Normal 6 4 2 5" xfId="45459"/>
    <cellStyle name="Normal 6 4 2 5 2" xfId="45460"/>
    <cellStyle name="Normal 6 4 2 5 2 2" xfId="45461"/>
    <cellStyle name="Normal 6 4 2 5 2 2 2" xfId="45462"/>
    <cellStyle name="Normal 6 4 2 5 2 2 3" xfId="59052"/>
    <cellStyle name="Normal 6 4 2 5 2 3" xfId="45463"/>
    <cellStyle name="Normal 6 4 2 5 2 4" xfId="45464"/>
    <cellStyle name="Normal 6 4 2 5 3" xfId="45465"/>
    <cellStyle name="Normal 6 4 2 5 3 2" xfId="45466"/>
    <cellStyle name="Normal 6 4 2 5 3 3" xfId="59053"/>
    <cellStyle name="Normal 6 4 2 5 4" xfId="45467"/>
    <cellStyle name="Normal 6 4 2 5 5" xfId="45468"/>
    <cellStyle name="Normal 6 4 2 6" xfId="45469"/>
    <cellStyle name="Normal 6 4 2 6 2" xfId="45470"/>
    <cellStyle name="Normal 6 4 2 6 2 2" xfId="45471"/>
    <cellStyle name="Normal 6 4 2 6 2 3" xfId="59054"/>
    <cellStyle name="Normal 6 4 2 6 3" xfId="45472"/>
    <cellStyle name="Normal 6 4 2 6 4" xfId="45473"/>
    <cellStyle name="Normal 6 4 2 7" xfId="45474"/>
    <cellStyle name="Normal 6 4 2 7 2" xfId="45475"/>
    <cellStyle name="Normal 6 4 2 7 2 2" xfId="45476"/>
    <cellStyle name="Normal 6 4 2 7 2 3" xfId="59055"/>
    <cellStyle name="Normal 6 4 2 7 3" xfId="45477"/>
    <cellStyle name="Normal 6 4 2 7 4" xfId="45478"/>
    <cellStyle name="Normal 6 4 2 8" xfId="45479"/>
    <cellStyle name="Normal 6 4 2 8 2" xfId="45480"/>
    <cellStyle name="Normal 6 4 2 8 3" xfId="59056"/>
    <cellStyle name="Normal 6 4 2 9" xfId="45481"/>
    <cellStyle name="Normal 6 4 3" xfId="45482"/>
    <cellStyle name="Normal 6 4 3 2" xfId="45483"/>
    <cellStyle name="Normal 6 4 3 2 2" xfId="45484"/>
    <cellStyle name="Normal 6 4 3 2 2 2" xfId="45485"/>
    <cellStyle name="Normal 6 4 3 2 2 2 2" xfId="45486"/>
    <cellStyle name="Normal 6 4 3 2 2 2 2 2" xfId="45487"/>
    <cellStyle name="Normal 6 4 3 2 2 2 2 3" xfId="59057"/>
    <cellStyle name="Normal 6 4 3 2 2 2 3" xfId="45488"/>
    <cellStyle name="Normal 6 4 3 2 2 2 4" xfId="45489"/>
    <cellStyle name="Normal 6 4 3 2 2 3" xfId="45490"/>
    <cellStyle name="Normal 6 4 3 2 2 3 2" xfId="45491"/>
    <cellStyle name="Normal 6 4 3 2 2 3 2 2" xfId="45492"/>
    <cellStyle name="Normal 6 4 3 2 2 3 2 3" xfId="59058"/>
    <cellStyle name="Normal 6 4 3 2 2 3 3" xfId="45493"/>
    <cellStyle name="Normal 6 4 3 2 2 3 4" xfId="45494"/>
    <cellStyle name="Normal 6 4 3 2 2 4" xfId="45495"/>
    <cellStyle name="Normal 6 4 3 2 2 4 2" xfId="45496"/>
    <cellStyle name="Normal 6 4 3 2 2 4 3" xfId="59059"/>
    <cellStyle name="Normal 6 4 3 2 2 5" xfId="45497"/>
    <cellStyle name="Normal 6 4 3 2 2 6" xfId="45498"/>
    <cellStyle name="Normal 6 4 3 2 3" xfId="45499"/>
    <cellStyle name="Normal 6 4 3 2 3 2" xfId="45500"/>
    <cellStyle name="Normal 6 4 3 2 3 2 2" xfId="45501"/>
    <cellStyle name="Normal 6 4 3 2 3 2 3" xfId="59060"/>
    <cellStyle name="Normal 6 4 3 2 3 3" xfId="45502"/>
    <cellStyle name="Normal 6 4 3 2 3 4" xfId="45503"/>
    <cellStyle name="Normal 6 4 3 2 4" xfId="45504"/>
    <cellStyle name="Normal 6 4 3 2 4 2" xfId="45505"/>
    <cellStyle name="Normal 6 4 3 2 4 2 2" xfId="45506"/>
    <cellStyle name="Normal 6 4 3 2 4 2 3" xfId="59061"/>
    <cellStyle name="Normal 6 4 3 2 4 3" xfId="45507"/>
    <cellStyle name="Normal 6 4 3 2 4 4" xfId="45508"/>
    <cellStyle name="Normal 6 4 3 2 5" xfId="45509"/>
    <cellStyle name="Normal 6 4 3 2 5 2" xfId="45510"/>
    <cellStyle name="Normal 6 4 3 2 5 3" xfId="59062"/>
    <cellStyle name="Normal 6 4 3 2 6" xfId="45511"/>
    <cellStyle name="Normal 6 4 3 2 7" xfId="45512"/>
    <cellStyle name="Normal 6 4 3 3" xfId="45513"/>
    <cellStyle name="Normal 6 4 3 3 2" xfId="45514"/>
    <cellStyle name="Normal 6 4 3 3 2 2" xfId="45515"/>
    <cellStyle name="Normal 6 4 3 3 2 2 2" xfId="45516"/>
    <cellStyle name="Normal 6 4 3 3 2 2 3" xfId="59063"/>
    <cellStyle name="Normal 6 4 3 3 2 3" xfId="45517"/>
    <cellStyle name="Normal 6 4 3 3 2 4" xfId="45518"/>
    <cellStyle name="Normal 6 4 3 3 3" xfId="45519"/>
    <cellStyle name="Normal 6 4 3 3 3 2" xfId="45520"/>
    <cellStyle name="Normal 6 4 3 3 3 2 2" xfId="45521"/>
    <cellStyle name="Normal 6 4 3 3 3 2 3" xfId="59064"/>
    <cellStyle name="Normal 6 4 3 3 3 3" xfId="45522"/>
    <cellStyle name="Normal 6 4 3 3 3 4" xfId="45523"/>
    <cellStyle name="Normal 6 4 3 3 4" xfId="45524"/>
    <cellStyle name="Normal 6 4 3 3 4 2" xfId="45525"/>
    <cellStyle name="Normal 6 4 3 3 4 3" xfId="59065"/>
    <cellStyle name="Normal 6 4 3 3 5" xfId="45526"/>
    <cellStyle name="Normal 6 4 3 3 6" xfId="45527"/>
    <cellStyle name="Normal 6 4 3 4" xfId="45528"/>
    <cellStyle name="Normal 6 4 3 4 2" xfId="45529"/>
    <cellStyle name="Normal 6 4 3 4 2 2" xfId="45530"/>
    <cellStyle name="Normal 6 4 3 4 2 2 2" xfId="45531"/>
    <cellStyle name="Normal 6 4 3 4 2 2 3" xfId="59066"/>
    <cellStyle name="Normal 6 4 3 4 2 3" xfId="45532"/>
    <cellStyle name="Normal 6 4 3 4 2 4" xfId="45533"/>
    <cellStyle name="Normal 6 4 3 4 3" xfId="45534"/>
    <cellStyle name="Normal 6 4 3 4 3 2" xfId="45535"/>
    <cellStyle name="Normal 6 4 3 4 3 3" xfId="59067"/>
    <cellStyle name="Normal 6 4 3 4 4" xfId="45536"/>
    <cellStyle name="Normal 6 4 3 4 5" xfId="45537"/>
    <cellStyle name="Normal 6 4 3 5" xfId="45538"/>
    <cellStyle name="Normal 6 4 3 5 2" xfId="45539"/>
    <cellStyle name="Normal 6 4 3 5 2 2" xfId="45540"/>
    <cellStyle name="Normal 6 4 3 5 2 3" xfId="59068"/>
    <cellStyle name="Normal 6 4 3 5 3" xfId="45541"/>
    <cellStyle name="Normal 6 4 3 5 4" xfId="45542"/>
    <cellStyle name="Normal 6 4 3 6" xfId="45543"/>
    <cellStyle name="Normal 6 4 3 6 2" xfId="45544"/>
    <cellStyle name="Normal 6 4 3 6 2 2" xfId="45545"/>
    <cellStyle name="Normal 6 4 3 6 2 3" xfId="59069"/>
    <cellStyle name="Normal 6 4 3 6 3" xfId="45546"/>
    <cellStyle name="Normal 6 4 3 6 4" xfId="45547"/>
    <cellStyle name="Normal 6 4 3 7" xfId="45548"/>
    <cellStyle name="Normal 6 4 3 7 2" xfId="45549"/>
    <cellStyle name="Normal 6 4 3 7 3" xfId="59070"/>
    <cellStyle name="Normal 6 4 3 8" xfId="45550"/>
    <cellStyle name="Normal 6 4 3 9" xfId="45551"/>
    <cellStyle name="Normal 6 4 4" xfId="45552"/>
    <cellStyle name="Normal 6 4 4 2" xfId="45553"/>
    <cellStyle name="Normal 6 4 4 2 2" xfId="45554"/>
    <cellStyle name="Normal 6 4 4 2 2 2" xfId="45555"/>
    <cellStyle name="Normal 6 4 4 2 2 2 2" xfId="45556"/>
    <cellStyle name="Normal 6 4 4 2 2 2 3" xfId="59071"/>
    <cellStyle name="Normal 6 4 4 2 2 3" xfId="45557"/>
    <cellStyle name="Normal 6 4 4 2 2 4" xfId="45558"/>
    <cellStyle name="Normal 6 4 4 2 3" xfId="45559"/>
    <cellStyle name="Normal 6 4 4 2 3 2" xfId="45560"/>
    <cellStyle name="Normal 6 4 4 2 3 2 2" xfId="45561"/>
    <cellStyle name="Normal 6 4 4 2 3 2 3" xfId="59072"/>
    <cellStyle name="Normal 6 4 4 2 3 3" xfId="45562"/>
    <cellStyle name="Normal 6 4 4 2 3 4" xfId="45563"/>
    <cellStyle name="Normal 6 4 4 2 4" xfId="45564"/>
    <cellStyle name="Normal 6 4 4 2 4 2" xfId="45565"/>
    <cellStyle name="Normal 6 4 4 2 4 3" xfId="59073"/>
    <cellStyle name="Normal 6 4 4 2 5" xfId="45566"/>
    <cellStyle name="Normal 6 4 4 2 6" xfId="45567"/>
    <cellStyle name="Normal 6 4 4 3" xfId="45568"/>
    <cellStyle name="Normal 6 4 4 3 2" xfId="45569"/>
    <cellStyle name="Normal 6 4 4 3 2 2" xfId="45570"/>
    <cellStyle name="Normal 6 4 4 3 2 3" xfId="59074"/>
    <cellStyle name="Normal 6 4 4 3 3" xfId="45571"/>
    <cellStyle name="Normal 6 4 4 3 4" xfId="45572"/>
    <cellStyle name="Normal 6 4 4 4" xfId="45573"/>
    <cellStyle name="Normal 6 4 4 4 2" xfId="45574"/>
    <cellStyle name="Normal 6 4 4 4 2 2" xfId="45575"/>
    <cellStyle name="Normal 6 4 4 4 2 3" xfId="59075"/>
    <cellStyle name="Normal 6 4 4 4 3" xfId="45576"/>
    <cellStyle name="Normal 6 4 4 4 4" xfId="45577"/>
    <cellStyle name="Normal 6 4 4 5" xfId="45578"/>
    <cellStyle name="Normal 6 4 4 5 2" xfId="45579"/>
    <cellStyle name="Normal 6 4 4 5 3" xfId="59076"/>
    <cellStyle name="Normal 6 4 4 6" xfId="45580"/>
    <cellStyle name="Normal 6 4 4 7" xfId="45581"/>
    <cellStyle name="Normal 6 4 5" xfId="45582"/>
    <cellStyle name="Normal 6 4 5 2" xfId="45583"/>
    <cellStyle name="Normal 6 4 5 2 2" xfId="45584"/>
    <cellStyle name="Normal 6 4 5 2 2 2" xfId="45585"/>
    <cellStyle name="Normal 6 4 5 2 2 3" xfId="59077"/>
    <cellStyle name="Normal 6 4 5 2 3" xfId="45586"/>
    <cellStyle name="Normal 6 4 5 2 4" xfId="45587"/>
    <cellStyle name="Normal 6 4 5 3" xfId="45588"/>
    <cellStyle name="Normal 6 4 5 3 2" xfId="45589"/>
    <cellStyle name="Normal 6 4 5 3 2 2" xfId="45590"/>
    <cellStyle name="Normal 6 4 5 3 2 3" xfId="59078"/>
    <cellStyle name="Normal 6 4 5 3 3" xfId="45591"/>
    <cellStyle name="Normal 6 4 5 3 4" xfId="45592"/>
    <cellStyle name="Normal 6 4 5 4" xfId="45593"/>
    <cellStyle name="Normal 6 4 5 4 2" xfId="45594"/>
    <cellStyle name="Normal 6 4 5 4 3" xfId="59079"/>
    <cellStyle name="Normal 6 4 5 5" xfId="45595"/>
    <cellStyle name="Normal 6 4 5 6" xfId="45596"/>
    <cellStyle name="Normal 6 4 6" xfId="45597"/>
    <cellStyle name="Normal 6 4 6 2" xfId="45598"/>
    <cellStyle name="Normal 6 4 6 2 2" xfId="45599"/>
    <cellStyle name="Normal 6 4 6 2 2 2" xfId="45600"/>
    <cellStyle name="Normal 6 4 6 2 2 3" xfId="59080"/>
    <cellStyle name="Normal 6 4 6 2 3" xfId="45601"/>
    <cellStyle name="Normal 6 4 6 2 4" xfId="45602"/>
    <cellStyle name="Normal 6 4 6 3" xfId="45603"/>
    <cellStyle name="Normal 6 4 6 3 2" xfId="45604"/>
    <cellStyle name="Normal 6 4 6 3 3" xfId="59081"/>
    <cellStyle name="Normal 6 4 6 4" xfId="45605"/>
    <cellStyle name="Normal 6 4 6 5" xfId="45606"/>
    <cellStyle name="Normal 6 4 7" xfId="45607"/>
    <cellStyle name="Normal 6 4 7 2" xfId="45608"/>
    <cellStyle name="Normal 6 4 7 2 2" xfId="45609"/>
    <cellStyle name="Normal 6 4 7 2 3" xfId="59082"/>
    <cellStyle name="Normal 6 4 7 3" xfId="45610"/>
    <cellStyle name="Normal 6 4 7 4" xfId="45611"/>
    <cellStyle name="Normal 6 4 8" xfId="45612"/>
    <cellStyle name="Normal 6 4 8 2" xfId="45613"/>
    <cellStyle name="Normal 6 4 8 2 2" xfId="45614"/>
    <cellStyle name="Normal 6 4 8 2 3" xfId="59083"/>
    <cellStyle name="Normal 6 4 8 3" xfId="45615"/>
    <cellStyle name="Normal 6 4 8 4" xfId="45616"/>
    <cellStyle name="Normal 6 4 9" xfId="45617"/>
    <cellStyle name="Normal 6 4 9 2" xfId="45618"/>
    <cellStyle name="Normal 6 4 9 3" xfId="59084"/>
    <cellStyle name="Normal 6 5" xfId="45619"/>
    <cellStyle name="Normal 6 5 10" xfId="45620"/>
    <cellStyle name="Normal 6 5 2" xfId="45621"/>
    <cellStyle name="Normal 6 5 2 2" xfId="45622"/>
    <cellStyle name="Normal 6 5 2 2 2" xfId="45623"/>
    <cellStyle name="Normal 6 5 2 2 2 2" xfId="45624"/>
    <cellStyle name="Normal 6 5 2 2 2 2 2" xfId="45625"/>
    <cellStyle name="Normal 6 5 2 2 2 2 2 2" xfId="45626"/>
    <cellStyle name="Normal 6 5 2 2 2 2 2 3" xfId="59085"/>
    <cellStyle name="Normal 6 5 2 2 2 2 3" xfId="45627"/>
    <cellStyle name="Normal 6 5 2 2 2 2 4" xfId="45628"/>
    <cellStyle name="Normal 6 5 2 2 2 3" xfId="45629"/>
    <cellStyle name="Normal 6 5 2 2 2 3 2" xfId="45630"/>
    <cellStyle name="Normal 6 5 2 2 2 3 2 2" xfId="45631"/>
    <cellStyle name="Normal 6 5 2 2 2 3 2 3" xfId="59086"/>
    <cellStyle name="Normal 6 5 2 2 2 3 3" xfId="45632"/>
    <cellStyle name="Normal 6 5 2 2 2 3 4" xfId="45633"/>
    <cellStyle name="Normal 6 5 2 2 2 4" xfId="45634"/>
    <cellStyle name="Normal 6 5 2 2 2 4 2" xfId="45635"/>
    <cellStyle name="Normal 6 5 2 2 2 4 3" xfId="59087"/>
    <cellStyle name="Normal 6 5 2 2 2 5" xfId="45636"/>
    <cellStyle name="Normal 6 5 2 2 2 6" xfId="45637"/>
    <cellStyle name="Normal 6 5 2 2 3" xfId="45638"/>
    <cellStyle name="Normal 6 5 2 2 3 2" xfId="45639"/>
    <cellStyle name="Normal 6 5 2 2 3 2 2" xfId="45640"/>
    <cellStyle name="Normal 6 5 2 2 3 2 3" xfId="59088"/>
    <cellStyle name="Normal 6 5 2 2 3 3" xfId="45641"/>
    <cellStyle name="Normal 6 5 2 2 3 4" xfId="45642"/>
    <cellStyle name="Normal 6 5 2 2 4" xfId="45643"/>
    <cellStyle name="Normal 6 5 2 2 4 2" xfId="45644"/>
    <cellStyle name="Normal 6 5 2 2 4 2 2" xfId="45645"/>
    <cellStyle name="Normal 6 5 2 2 4 2 3" xfId="59089"/>
    <cellStyle name="Normal 6 5 2 2 4 3" xfId="45646"/>
    <cellStyle name="Normal 6 5 2 2 4 4" xfId="45647"/>
    <cellStyle name="Normal 6 5 2 2 5" xfId="45648"/>
    <cellStyle name="Normal 6 5 2 2 5 2" xfId="45649"/>
    <cellStyle name="Normal 6 5 2 2 5 3" xfId="59090"/>
    <cellStyle name="Normal 6 5 2 2 6" xfId="45650"/>
    <cellStyle name="Normal 6 5 2 2 7" xfId="45651"/>
    <cellStyle name="Normal 6 5 2 3" xfId="45652"/>
    <cellStyle name="Normal 6 5 2 3 2" xfId="45653"/>
    <cellStyle name="Normal 6 5 2 3 2 2" xfId="45654"/>
    <cellStyle name="Normal 6 5 2 3 2 2 2" xfId="45655"/>
    <cellStyle name="Normal 6 5 2 3 2 2 3" xfId="59091"/>
    <cellStyle name="Normal 6 5 2 3 2 3" xfId="45656"/>
    <cellStyle name="Normal 6 5 2 3 2 4" xfId="45657"/>
    <cellStyle name="Normal 6 5 2 3 3" xfId="45658"/>
    <cellStyle name="Normal 6 5 2 3 3 2" xfId="45659"/>
    <cellStyle name="Normal 6 5 2 3 3 2 2" xfId="45660"/>
    <cellStyle name="Normal 6 5 2 3 3 2 3" xfId="59092"/>
    <cellStyle name="Normal 6 5 2 3 3 3" xfId="45661"/>
    <cellStyle name="Normal 6 5 2 3 3 4" xfId="45662"/>
    <cellStyle name="Normal 6 5 2 3 4" xfId="45663"/>
    <cellStyle name="Normal 6 5 2 3 4 2" xfId="45664"/>
    <cellStyle name="Normal 6 5 2 3 4 3" xfId="59093"/>
    <cellStyle name="Normal 6 5 2 3 5" xfId="45665"/>
    <cellStyle name="Normal 6 5 2 3 6" xfId="45666"/>
    <cellStyle name="Normal 6 5 2 4" xfId="45667"/>
    <cellStyle name="Normal 6 5 2 4 2" xfId="45668"/>
    <cellStyle name="Normal 6 5 2 4 2 2" xfId="45669"/>
    <cellStyle name="Normal 6 5 2 4 2 3" xfId="59094"/>
    <cellStyle name="Normal 6 5 2 4 3" xfId="45670"/>
    <cellStyle name="Normal 6 5 2 4 4" xfId="45671"/>
    <cellStyle name="Normal 6 5 2 5" xfId="45672"/>
    <cellStyle name="Normal 6 5 2 5 2" xfId="45673"/>
    <cellStyle name="Normal 6 5 2 5 2 2" xfId="45674"/>
    <cellStyle name="Normal 6 5 2 5 2 3" xfId="59095"/>
    <cellStyle name="Normal 6 5 2 5 3" xfId="45675"/>
    <cellStyle name="Normal 6 5 2 5 4" xfId="45676"/>
    <cellStyle name="Normal 6 5 2 6" xfId="45677"/>
    <cellStyle name="Normal 6 5 2 6 2" xfId="45678"/>
    <cellStyle name="Normal 6 5 2 6 3" xfId="59096"/>
    <cellStyle name="Normal 6 5 2 7" xfId="45679"/>
    <cellStyle name="Normal 6 5 2 8" xfId="45680"/>
    <cellStyle name="Normal 6 5 3" xfId="45681"/>
    <cellStyle name="Normal 6 5 3 2" xfId="45682"/>
    <cellStyle name="Normal 6 5 3 2 2" xfId="45683"/>
    <cellStyle name="Normal 6 5 3 2 2 2" xfId="45684"/>
    <cellStyle name="Normal 6 5 3 2 2 2 2" xfId="45685"/>
    <cellStyle name="Normal 6 5 3 2 2 2 3" xfId="59097"/>
    <cellStyle name="Normal 6 5 3 2 2 3" xfId="45686"/>
    <cellStyle name="Normal 6 5 3 2 2 4" xfId="45687"/>
    <cellStyle name="Normal 6 5 3 2 3" xfId="45688"/>
    <cellStyle name="Normal 6 5 3 2 3 2" xfId="45689"/>
    <cellStyle name="Normal 6 5 3 2 3 2 2" xfId="45690"/>
    <cellStyle name="Normal 6 5 3 2 3 2 3" xfId="59098"/>
    <cellStyle name="Normal 6 5 3 2 3 3" xfId="45691"/>
    <cellStyle name="Normal 6 5 3 2 3 4" xfId="45692"/>
    <cellStyle name="Normal 6 5 3 2 4" xfId="45693"/>
    <cellStyle name="Normal 6 5 3 2 4 2" xfId="45694"/>
    <cellStyle name="Normal 6 5 3 2 4 3" xfId="59099"/>
    <cellStyle name="Normal 6 5 3 2 5" xfId="45695"/>
    <cellStyle name="Normal 6 5 3 2 6" xfId="45696"/>
    <cellStyle name="Normal 6 5 3 3" xfId="45697"/>
    <cellStyle name="Normal 6 5 3 3 2" xfId="45698"/>
    <cellStyle name="Normal 6 5 3 3 2 2" xfId="45699"/>
    <cellStyle name="Normal 6 5 3 3 2 3" xfId="59100"/>
    <cellStyle name="Normal 6 5 3 3 3" xfId="45700"/>
    <cellStyle name="Normal 6 5 3 3 4" xfId="45701"/>
    <cellStyle name="Normal 6 5 3 4" xfId="45702"/>
    <cellStyle name="Normal 6 5 3 4 2" xfId="45703"/>
    <cellStyle name="Normal 6 5 3 4 2 2" xfId="45704"/>
    <cellStyle name="Normal 6 5 3 4 2 3" xfId="59101"/>
    <cellStyle name="Normal 6 5 3 4 3" xfId="45705"/>
    <cellStyle name="Normal 6 5 3 4 4" xfId="45706"/>
    <cellStyle name="Normal 6 5 3 5" xfId="45707"/>
    <cellStyle name="Normal 6 5 3 5 2" xfId="45708"/>
    <cellStyle name="Normal 6 5 3 5 3" xfId="59102"/>
    <cellStyle name="Normal 6 5 3 6" xfId="45709"/>
    <cellStyle name="Normal 6 5 3 7" xfId="45710"/>
    <cellStyle name="Normal 6 5 4" xfId="45711"/>
    <cellStyle name="Normal 6 5 4 2" xfId="45712"/>
    <cellStyle name="Normal 6 5 4 2 2" xfId="45713"/>
    <cellStyle name="Normal 6 5 4 2 2 2" xfId="45714"/>
    <cellStyle name="Normal 6 5 4 2 2 3" xfId="59103"/>
    <cellStyle name="Normal 6 5 4 2 3" xfId="45715"/>
    <cellStyle name="Normal 6 5 4 2 4" xfId="45716"/>
    <cellStyle name="Normal 6 5 4 3" xfId="45717"/>
    <cellStyle name="Normal 6 5 4 3 2" xfId="45718"/>
    <cellStyle name="Normal 6 5 4 3 2 2" xfId="45719"/>
    <cellStyle name="Normal 6 5 4 3 2 3" xfId="59104"/>
    <cellStyle name="Normal 6 5 4 3 3" xfId="45720"/>
    <cellStyle name="Normal 6 5 4 3 4" xfId="45721"/>
    <cellStyle name="Normal 6 5 4 4" xfId="45722"/>
    <cellStyle name="Normal 6 5 4 4 2" xfId="45723"/>
    <cellStyle name="Normal 6 5 4 4 3" xfId="59105"/>
    <cellStyle name="Normal 6 5 4 5" xfId="45724"/>
    <cellStyle name="Normal 6 5 4 6" xfId="45725"/>
    <cellStyle name="Normal 6 5 5" xfId="45726"/>
    <cellStyle name="Normal 6 5 5 2" xfId="45727"/>
    <cellStyle name="Normal 6 5 5 2 2" xfId="45728"/>
    <cellStyle name="Normal 6 5 5 2 2 2" xfId="45729"/>
    <cellStyle name="Normal 6 5 5 2 2 3" xfId="59106"/>
    <cellStyle name="Normal 6 5 5 2 3" xfId="45730"/>
    <cellStyle name="Normal 6 5 5 2 4" xfId="45731"/>
    <cellStyle name="Normal 6 5 5 3" xfId="45732"/>
    <cellStyle name="Normal 6 5 5 3 2" xfId="45733"/>
    <cellStyle name="Normal 6 5 5 3 3" xfId="59107"/>
    <cellStyle name="Normal 6 5 5 4" xfId="45734"/>
    <cellStyle name="Normal 6 5 5 5" xfId="45735"/>
    <cellStyle name="Normal 6 5 6" xfId="45736"/>
    <cellStyle name="Normal 6 5 6 2" xfId="45737"/>
    <cellStyle name="Normal 6 5 6 2 2" xfId="45738"/>
    <cellStyle name="Normal 6 5 6 2 3" xfId="59108"/>
    <cellStyle name="Normal 6 5 6 3" xfId="45739"/>
    <cellStyle name="Normal 6 5 6 4" xfId="45740"/>
    <cellStyle name="Normal 6 5 7" xfId="45741"/>
    <cellStyle name="Normal 6 5 7 2" xfId="45742"/>
    <cellStyle name="Normal 6 5 7 2 2" xfId="45743"/>
    <cellStyle name="Normal 6 5 7 2 3" xfId="59109"/>
    <cellStyle name="Normal 6 5 7 3" xfId="45744"/>
    <cellStyle name="Normal 6 5 7 4" xfId="45745"/>
    <cellStyle name="Normal 6 5 8" xfId="45746"/>
    <cellStyle name="Normal 6 5 8 2" xfId="45747"/>
    <cellStyle name="Normal 6 5 8 3" xfId="59110"/>
    <cellStyle name="Normal 6 5 9" xfId="45748"/>
    <cellStyle name="Normal 6 6" xfId="45749"/>
    <cellStyle name="Normal 6 6 10" xfId="45750"/>
    <cellStyle name="Normal 6 6 2" xfId="45751"/>
    <cellStyle name="Normal 6 6 2 2" xfId="45752"/>
    <cellStyle name="Normal 6 6 2 2 2" xfId="45753"/>
    <cellStyle name="Normal 6 6 2 2 2 2" xfId="45754"/>
    <cellStyle name="Normal 6 6 2 2 2 2 2" xfId="45755"/>
    <cellStyle name="Normal 6 6 2 2 2 2 2 2" xfId="45756"/>
    <cellStyle name="Normal 6 6 2 2 2 2 2 3" xfId="59111"/>
    <cellStyle name="Normal 6 6 2 2 2 2 3" xfId="45757"/>
    <cellStyle name="Normal 6 6 2 2 2 2 4" xfId="45758"/>
    <cellStyle name="Normal 6 6 2 2 2 3" xfId="45759"/>
    <cellStyle name="Normal 6 6 2 2 2 3 2" xfId="45760"/>
    <cellStyle name="Normal 6 6 2 2 2 3 2 2" xfId="45761"/>
    <cellStyle name="Normal 6 6 2 2 2 3 2 3" xfId="59112"/>
    <cellStyle name="Normal 6 6 2 2 2 3 3" xfId="45762"/>
    <cellStyle name="Normal 6 6 2 2 2 3 4" xfId="45763"/>
    <cellStyle name="Normal 6 6 2 2 2 4" xfId="45764"/>
    <cellStyle name="Normal 6 6 2 2 2 4 2" xfId="45765"/>
    <cellStyle name="Normal 6 6 2 2 2 4 3" xfId="59113"/>
    <cellStyle name="Normal 6 6 2 2 2 5" xfId="45766"/>
    <cellStyle name="Normal 6 6 2 2 2 6" xfId="45767"/>
    <cellStyle name="Normal 6 6 2 2 3" xfId="45768"/>
    <cellStyle name="Normal 6 6 2 2 3 2" xfId="45769"/>
    <cellStyle name="Normal 6 6 2 2 3 2 2" xfId="45770"/>
    <cellStyle name="Normal 6 6 2 2 3 2 3" xfId="59114"/>
    <cellStyle name="Normal 6 6 2 2 3 3" xfId="45771"/>
    <cellStyle name="Normal 6 6 2 2 3 4" xfId="45772"/>
    <cellStyle name="Normal 6 6 2 2 4" xfId="45773"/>
    <cellStyle name="Normal 6 6 2 2 4 2" xfId="45774"/>
    <cellStyle name="Normal 6 6 2 2 4 2 2" xfId="45775"/>
    <cellStyle name="Normal 6 6 2 2 4 2 3" xfId="59115"/>
    <cellStyle name="Normal 6 6 2 2 4 3" xfId="45776"/>
    <cellStyle name="Normal 6 6 2 2 4 4" xfId="45777"/>
    <cellStyle name="Normal 6 6 2 2 5" xfId="45778"/>
    <cellStyle name="Normal 6 6 2 2 5 2" xfId="45779"/>
    <cellStyle name="Normal 6 6 2 2 5 3" xfId="59116"/>
    <cellStyle name="Normal 6 6 2 2 6" xfId="45780"/>
    <cellStyle name="Normal 6 6 2 2 7" xfId="45781"/>
    <cellStyle name="Normal 6 6 2 3" xfId="45782"/>
    <cellStyle name="Normal 6 6 2 3 2" xfId="45783"/>
    <cellStyle name="Normal 6 6 2 3 2 2" xfId="45784"/>
    <cellStyle name="Normal 6 6 2 3 2 2 2" xfId="45785"/>
    <cellStyle name="Normal 6 6 2 3 2 2 3" xfId="59117"/>
    <cellStyle name="Normal 6 6 2 3 2 3" xfId="45786"/>
    <cellStyle name="Normal 6 6 2 3 2 4" xfId="45787"/>
    <cellStyle name="Normal 6 6 2 3 3" xfId="45788"/>
    <cellStyle name="Normal 6 6 2 3 3 2" xfId="45789"/>
    <cellStyle name="Normal 6 6 2 3 3 2 2" xfId="45790"/>
    <cellStyle name="Normal 6 6 2 3 3 2 3" xfId="59118"/>
    <cellStyle name="Normal 6 6 2 3 3 3" xfId="45791"/>
    <cellStyle name="Normal 6 6 2 3 3 4" xfId="45792"/>
    <cellStyle name="Normal 6 6 2 3 4" xfId="45793"/>
    <cellStyle name="Normal 6 6 2 3 4 2" xfId="45794"/>
    <cellStyle name="Normal 6 6 2 3 4 3" xfId="59119"/>
    <cellStyle name="Normal 6 6 2 3 5" xfId="45795"/>
    <cellStyle name="Normal 6 6 2 3 6" xfId="45796"/>
    <cellStyle name="Normal 6 6 2 4" xfId="45797"/>
    <cellStyle name="Normal 6 6 2 4 2" xfId="45798"/>
    <cellStyle name="Normal 6 6 2 4 2 2" xfId="45799"/>
    <cellStyle name="Normal 6 6 2 4 2 3" xfId="59120"/>
    <cellStyle name="Normal 6 6 2 4 3" xfId="45800"/>
    <cellStyle name="Normal 6 6 2 4 4" xfId="45801"/>
    <cellStyle name="Normal 6 6 2 5" xfId="45802"/>
    <cellStyle name="Normal 6 6 2 5 2" xfId="45803"/>
    <cellStyle name="Normal 6 6 2 5 2 2" xfId="45804"/>
    <cellStyle name="Normal 6 6 2 5 2 3" xfId="59121"/>
    <cellStyle name="Normal 6 6 2 5 3" xfId="45805"/>
    <cellStyle name="Normal 6 6 2 5 4" xfId="45806"/>
    <cellStyle name="Normal 6 6 2 6" xfId="45807"/>
    <cellStyle name="Normal 6 6 2 6 2" xfId="45808"/>
    <cellStyle name="Normal 6 6 2 6 3" xfId="59122"/>
    <cellStyle name="Normal 6 6 2 7" xfId="45809"/>
    <cellStyle name="Normal 6 6 2 8" xfId="45810"/>
    <cellStyle name="Normal 6 6 3" xfId="45811"/>
    <cellStyle name="Normal 6 6 3 2" xfId="45812"/>
    <cellStyle name="Normal 6 6 3 2 2" xfId="45813"/>
    <cellStyle name="Normal 6 6 3 2 2 2" xfId="45814"/>
    <cellStyle name="Normal 6 6 3 2 2 2 2" xfId="45815"/>
    <cellStyle name="Normal 6 6 3 2 2 2 3" xfId="59123"/>
    <cellStyle name="Normal 6 6 3 2 2 3" xfId="45816"/>
    <cellStyle name="Normal 6 6 3 2 2 4" xfId="45817"/>
    <cellStyle name="Normal 6 6 3 2 3" xfId="45818"/>
    <cellStyle name="Normal 6 6 3 2 3 2" xfId="45819"/>
    <cellStyle name="Normal 6 6 3 2 3 2 2" xfId="45820"/>
    <cellStyle name="Normal 6 6 3 2 3 2 3" xfId="59124"/>
    <cellStyle name="Normal 6 6 3 2 3 3" xfId="45821"/>
    <cellStyle name="Normal 6 6 3 2 3 4" xfId="45822"/>
    <cellStyle name="Normal 6 6 3 2 4" xfId="45823"/>
    <cellStyle name="Normal 6 6 3 2 4 2" xfId="45824"/>
    <cellStyle name="Normal 6 6 3 2 4 3" xfId="59125"/>
    <cellStyle name="Normal 6 6 3 2 5" xfId="45825"/>
    <cellStyle name="Normal 6 6 3 2 6" xfId="45826"/>
    <cellStyle name="Normal 6 6 3 3" xfId="45827"/>
    <cellStyle name="Normal 6 6 3 3 2" xfId="45828"/>
    <cellStyle name="Normal 6 6 3 3 2 2" xfId="45829"/>
    <cellStyle name="Normal 6 6 3 3 2 3" xfId="59126"/>
    <cellStyle name="Normal 6 6 3 3 3" xfId="45830"/>
    <cellStyle name="Normal 6 6 3 3 4" xfId="45831"/>
    <cellStyle name="Normal 6 6 3 4" xfId="45832"/>
    <cellStyle name="Normal 6 6 3 4 2" xfId="45833"/>
    <cellStyle name="Normal 6 6 3 4 2 2" xfId="45834"/>
    <cellStyle name="Normal 6 6 3 4 2 3" xfId="59127"/>
    <cellStyle name="Normal 6 6 3 4 3" xfId="45835"/>
    <cellStyle name="Normal 6 6 3 4 4" xfId="45836"/>
    <cellStyle name="Normal 6 6 3 5" xfId="45837"/>
    <cellStyle name="Normal 6 6 3 5 2" xfId="45838"/>
    <cellStyle name="Normal 6 6 3 5 3" xfId="59128"/>
    <cellStyle name="Normal 6 6 3 6" xfId="45839"/>
    <cellStyle name="Normal 6 6 3 7" xfId="45840"/>
    <cellStyle name="Normal 6 6 4" xfId="45841"/>
    <cellStyle name="Normal 6 6 4 2" xfId="45842"/>
    <cellStyle name="Normal 6 6 4 2 2" xfId="45843"/>
    <cellStyle name="Normal 6 6 4 2 2 2" xfId="45844"/>
    <cellStyle name="Normal 6 6 4 2 2 3" xfId="59129"/>
    <cellStyle name="Normal 6 6 4 2 3" xfId="45845"/>
    <cellStyle name="Normal 6 6 4 2 4" xfId="45846"/>
    <cellStyle name="Normal 6 6 4 3" xfId="45847"/>
    <cellStyle name="Normal 6 6 4 3 2" xfId="45848"/>
    <cellStyle name="Normal 6 6 4 3 2 2" xfId="45849"/>
    <cellStyle name="Normal 6 6 4 3 2 3" xfId="59130"/>
    <cellStyle name="Normal 6 6 4 3 3" xfId="45850"/>
    <cellStyle name="Normal 6 6 4 3 4" xfId="45851"/>
    <cellStyle name="Normal 6 6 4 4" xfId="45852"/>
    <cellStyle name="Normal 6 6 4 4 2" xfId="45853"/>
    <cellStyle name="Normal 6 6 4 4 3" xfId="59131"/>
    <cellStyle name="Normal 6 6 4 5" xfId="45854"/>
    <cellStyle name="Normal 6 6 4 6" xfId="45855"/>
    <cellStyle name="Normal 6 6 5" xfId="45856"/>
    <cellStyle name="Normal 6 6 5 2" xfId="45857"/>
    <cellStyle name="Normal 6 6 5 2 2" xfId="45858"/>
    <cellStyle name="Normal 6 6 5 2 2 2" xfId="45859"/>
    <cellStyle name="Normal 6 6 5 2 2 3" xfId="59132"/>
    <cellStyle name="Normal 6 6 5 2 3" xfId="45860"/>
    <cellStyle name="Normal 6 6 5 2 4" xfId="45861"/>
    <cellStyle name="Normal 6 6 5 3" xfId="45862"/>
    <cellStyle name="Normal 6 6 5 3 2" xfId="45863"/>
    <cellStyle name="Normal 6 6 5 3 3" xfId="59133"/>
    <cellStyle name="Normal 6 6 5 4" xfId="45864"/>
    <cellStyle name="Normal 6 6 5 5" xfId="45865"/>
    <cellStyle name="Normal 6 6 6" xfId="45866"/>
    <cellStyle name="Normal 6 6 6 2" xfId="45867"/>
    <cellStyle name="Normal 6 6 6 2 2" xfId="45868"/>
    <cellStyle name="Normal 6 6 6 2 3" xfId="59134"/>
    <cellStyle name="Normal 6 6 6 3" xfId="45869"/>
    <cellStyle name="Normal 6 6 6 4" xfId="45870"/>
    <cellStyle name="Normal 6 6 7" xfId="45871"/>
    <cellStyle name="Normal 6 6 7 2" xfId="45872"/>
    <cellStyle name="Normal 6 6 7 2 2" xfId="45873"/>
    <cellStyle name="Normal 6 6 7 2 3" xfId="59135"/>
    <cellStyle name="Normal 6 6 7 3" xfId="45874"/>
    <cellStyle name="Normal 6 6 7 4" xfId="45875"/>
    <cellStyle name="Normal 6 6 8" xfId="45876"/>
    <cellStyle name="Normal 6 6 8 2" xfId="45877"/>
    <cellStyle name="Normal 6 6 8 3" xfId="59136"/>
    <cellStyle name="Normal 6 6 9" xfId="45878"/>
    <cellStyle name="Normal 6 7" xfId="45879"/>
    <cellStyle name="Normal 6 7 10" xfId="45880"/>
    <cellStyle name="Normal 6 7 2" xfId="45881"/>
    <cellStyle name="Normal 6 7 2 2" xfId="45882"/>
    <cellStyle name="Normal 6 7 2 2 2" xfId="45883"/>
    <cellStyle name="Normal 6 7 2 2 2 2" xfId="45884"/>
    <cellStyle name="Normal 6 7 2 2 2 2 2" xfId="45885"/>
    <cellStyle name="Normal 6 7 2 2 2 2 2 2" xfId="45886"/>
    <cellStyle name="Normal 6 7 2 2 2 2 2 3" xfId="59137"/>
    <cellStyle name="Normal 6 7 2 2 2 2 3" xfId="45887"/>
    <cellStyle name="Normal 6 7 2 2 2 2 4" xfId="45888"/>
    <cellStyle name="Normal 6 7 2 2 2 3" xfId="45889"/>
    <cellStyle name="Normal 6 7 2 2 2 3 2" xfId="45890"/>
    <cellStyle name="Normal 6 7 2 2 2 3 2 2" xfId="45891"/>
    <cellStyle name="Normal 6 7 2 2 2 3 2 3" xfId="59138"/>
    <cellStyle name="Normal 6 7 2 2 2 3 3" xfId="45892"/>
    <cellStyle name="Normal 6 7 2 2 2 3 4" xfId="45893"/>
    <cellStyle name="Normal 6 7 2 2 2 4" xfId="45894"/>
    <cellStyle name="Normal 6 7 2 2 2 4 2" xfId="45895"/>
    <cellStyle name="Normal 6 7 2 2 2 4 3" xfId="59139"/>
    <cellStyle name="Normal 6 7 2 2 2 5" xfId="45896"/>
    <cellStyle name="Normal 6 7 2 2 2 6" xfId="45897"/>
    <cellStyle name="Normal 6 7 2 2 3" xfId="45898"/>
    <cellStyle name="Normal 6 7 2 2 3 2" xfId="45899"/>
    <cellStyle name="Normal 6 7 2 2 3 2 2" xfId="45900"/>
    <cellStyle name="Normal 6 7 2 2 3 2 3" xfId="59140"/>
    <cellStyle name="Normal 6 7 2 2 3 3" xfId="45901"/>
    <cellStyle name="Normal 6 7 2 2 3 4" xfId="45902"/>
    <cellStyle name="Normal 6 7 2 2 4" xfId="45903"/>
    <cellStyle name="Normal 6 7 2 2 4 2" xfId="45904"/>
    <cellStyle name="Normal 6 7 2 2 4 2 2" xfId="45905"/>
    <cellStyle name="Normal 6 7 2 2 4 2 3" xfId="59141"/>
    <cellStyle name="Normal 6 7 2 2 4 3" xfId="45906"/>
    <cellStyle name="Normal 6 7 2 2 4 4" xfId="45907"/>
    <cellStyle name="Normal 6 7 2 2 5" xfId="45908"/>
    <cellStyle name="Normal 6 7 2 2 5 2" xfId="45909"/>
    <cellStyle name="Normal 6 7 2 2 5 3" xfId="59142"/>
    <cellStyle name="Normal 6 7 2 2 6" xfId="45910"/>
    <cellStyle name="Normal 6 7 2 2 7" xfId="45911"/>
    <cellStyle name="Normal 6 7 2 3" xfId="45912"/>
    <cellStyle name="Normal 6 7 2 3 2" xfId="45913"/>
    <cellStyle name="Normal 6 7 2 3 2 2" xfId="45914"/>
    <cellStyle name="Normal 6 7 2 3 2 2 2" xfId="45915"/>
    <cellStyle name="Normal 6 7 2 3 2 2 3" xfId="59143"/>
    <cellStyle name="Normal 6 7 2 3 2 3" xfId="45916"/>
    <cellStyle name="Normal 6 7 2 3 2 4" xfId="45917"/>
    <cellStyle name="Normal 6 7 2 3 3" xfId="45918"/>
    <cellStyle name="Normal 6 7 2 3 3 2" xfId="45919"/>
    <cellStyle name="Normal 6 7 2 3 3 2 2" xfId="45920"/>
    <cellStyle name="Normal 6 7 2 3 3 2 3" xfId="59144"/>
    <cellStyle name="Normal 6 7 2 3 3 3" xfId="45921"/>
    <cellStyle name="Normal 6 7 2 3 3 4" xfId="45922"/>
    <cellStyle name="Normal 6 7 2 3 4" xfId="45923"/>
    <cellStyle name="Normal 6 7 2 3 4 2" xfId="45924"/>
    <cellStyle name="Normal 6 7 2 3 4 3" xfId="59145"/>
    <cellStyle name="Normal 6 7 2 3 5" xfId="45925"/>
    <cellStyle name="Normal 6 7 2 3 6" xfId="45926"/>
    <cellStyle name="Normal 6 7 2 4" xfId="45927"/>
    <cellStyle name="Normal 6 7 2 4 2" xfId="45928"/>
    <cellStyle name="Normal 6 7 2 4 2 2" xfId="45929"/>
    <cellStyle name="Normal 6 7 2 4 2 3" xfId="59146"/>
    <cellStyle name="Normal 6 7 2 4 3" xfId="45930"/>
    <cellStyle name="Normal 6 7 2 4 4" xfId="45931"/>
    <cellStyle name="Normal 6 7 2 5" xfId="45932"/>
    <cellStyle name="Normal 6 7 2 5 2" xfId="45933"/>
    <cellStyle name="Normal 6 7 2 5 2 2" xfId="45934"/>
    <cellStyle name="Normal 6 7 2 5 2 3" xfId="59147"/>
    <cellStyle name="Normal 6 7 2 5 3" xfId="45935"/>
    <cellStyle name="Normal 6 7 2 5 4" xfId="45936"/>
    <cellStyle name="Normal 6 7 2 6" xfId="45937"/>
    <cellStyle name="Normal 6 7 2 6 2" xfId="45938"/>
    <cellStyle name="Normal 6 7 2 6 3" xfId="59148"/>
    <cellStyle name="Normal 6 7 2 7" xfId="45939"/>
    <cellStyle name="Normal 6 7 2 8" xfId="45940"/>
    <cellStyle name="Normal 6 7 3" xfId="45941"/>
    <cellStyle name="Normal 6 7 3 2" xfId="45942"/>
    <cellStyle name="Normal 6 7 3 2 2" xfId="45943"/>
    <cellStyle name="Normal 6 7 3 2 2 2" xfId="45944"/>
    <cellStyle name="Normal 6 7 3 2 2 2 2" xfId="45945"/>
    <cellStyle name="Normal 6 7 3 2 2 2 3" xfId="59149"/>
    <cellStyle name="Normal 6 7 3 2 2 3" xfId="45946"/>
    <cellStyle name="Normal 6 7 3 2 2 4" xfId="45947"/>
    <cellStyle name="Normal 6 7 3 2 3" xfId="45948"/>
    <cellStyle name="Normal 6 7 3 2 3 2" xfId="45949"/>
    <cellStyle name="Normal 6 7 3 2 3 2 2" xfId="45950"/>
    <cellStyle name="Normal 6 7 3 2 3 2 3" xfId="59150"/>
    <cellStyle name="Normal 6 7 3 2 3 3" xfId="45951"/>
    <cellStyle name="Normal 6 7 3 2 3 4" xfId="45952"/>
    <cellStyle name="Normal 6 7 3 2 4" xfId="45953"/>
    <cellStyle name="Normal 6 7 3 2 4 2" xfId="45954"/>
    <cellStyle name="Normal 6 7 3 2 4 3" xfId="59151"/>
    <cellStyle name="Normal 6 7 3 2 5" xfId="45955"/>
    <cellStyle name="Normal 6 7 3 2 6" xfId="45956"/>
    <cellStyle name="Normal 6 7 3 3" xfId="45957"/>
    <cellStyle name="Normal 6 7 3 3 2" xfId="45958"/>
    <cellStyle name="Normal 6 7 3 3 2 2" xfId="45959"/>
    <cellStyle name="Normal 6 7 3 3 2 3" xfId="59152"/>
    <cellStyle name="Normal 6 7 3 3 3" xfId="45960"/>
    <cellStyle name="Normal 6 7 3 3 4" xfId="45961"/>
    <cellStyle name="Normal 6 7 3 4" xfId="45962"/>
    <cellStyle name="Normal 6 7 3 4 2" xfId="45963"/>
    <cellStyle name="Normal 6 7 3 4 2 2" xfId="45964"/>
    <cellStyle name="Normal 6 7 3 4 2 3" xfId="59153"/>
    <cellStyle name="Normal 6 7 3 4 3" xfId="45965"/>
    <cellStyle name="Normal 6 7 3 4 4" xfId="45966"/>
    <cellStyle name="Normal 6 7 3 5" xfId="45967"/>
    <cellStyle name="Normal 6 7 3 5 2" xfId="45968"/>
    <cellStyle name="Normal 6 7 3 5 3" xfId="59154"/>
    <cellStyle name="Normal 6 7 3 6" xfId="45969"/>
    <cellStyle name="Normal 6 7 3 7" xfId="45970"/>
    <cellStyle name="Normal 6 7 4" xfId="45971"/>
    <cellStyle name="Normal 6 7 4 2" xfId="45972"/>
    <cellStyle name="Normal 6 7 4 2 2" xfId="45973"/>
    <cellStyle name="Normal 6 7 4 2 2 2" xfId="45974"/>
    <cellStyle name="Normal 6 7 4 2 2 3" xfId="59155"/>
    <cellStyle name="Normal 6 7 4 2 3" xfId="45975"/>
    <cellStyle name="Normal 6 7 4 2 4" xfId="45976"/>
    <cellStyle name="Normal 6 7 4 3" xfId="45977"/>
    <cellStyle name="Normal 6 7 4 3 2" xfId="45978"/>
    <cellStyle name="Normal 6 7 4 3 2 2" xfId="45979"/>
    <cellStyle name="Normal 6 7 4 3 2 3" xfId="59156"/>
    <cellStyle name="Normal 6 7 4 3 3" xfId="45980"/>
    <cellStyle name="Normal 6 7 4 3 4" xfId="45981"/>
    <cellStyle name="Normal 6 7 4 4" xfId="45982"/>
    <cellStyle name="Normal 6 7 4 4 2" xfId="45983"/>
    <cellStyle name="Normal 6 7 4 4 3" xfId="59157"/>
    <cellStyle name="Normal 6 7 4 5" xfId="45984"/>
    <cellStyle name="Normal 6 7 4 6" xfId="45985"/>
    <cellStyle name="Normal 6 7 5" xfId="45986"/>
    <cellStyle name="Normal 6 7 5 2" xfId="45987"/>
    <cellStyle name="Normal 6 7 5 2 2" xfId="45988"/>
    <cellStyle name="Normal 6 7 5 2 2 2" xfId="45989"/>
    <cellStyle name="Normal 6 7 5 2 2 3" xfId="59158"/>
    <cellStyle name="Normal 6 7 5 2 3" xfId="45990"/>
    <cellStyle name="Normal 6 7 5 2 4" xfId="45991"/>
    <cellStyle name="Normal 6 7 5 3" xfId="45992"/>
    <cellStyle name="Normal 6 7 5 3 2" xfId="45993"/>
    <cellStyle name="Normal 6 7 5 3 3" xfId="59159"/>
    <cellStyle name="Normal 6 7 5 4" xfId="45994"/>
    <cellStyle name="Normal 6 7 5 5" xfId="45995"/>
    <cellStyle name="Normal 6 7 6" xfId="45996"/>
    <cellStyle name="Normal 6 7 6 2" xfId="45997"/>
    <cellStyle name="Normal 6 7 6 2 2" xfId="45998"/>
    <cellStyle name="Normal 6 7 6 2 3" xfId="59160"/>
    <cellStyle name="Normal 6 7 6 3" xfId="45999"/>
    <cellStyle name="Normal 6 7 6 4" xfId="46000"/>
    <cellStyle name="Normal 6 7 7" xfId="46001"/>
    <cellStyle name="Normal 6 7 7 2" xfId="46002"/>
    <cellStyle name="Normal 6 7 7 2 2" xfId="46003"/>
    <cellStyle name="Normal 6 7 7 2 3" xfId="59161"/>
    <cellStyle name="Normal 6 7 7 3" xfId="46004"/>
    <cellStyle name="Normal 6 7 7 4" xfId="46005"/>
    <cellStyle name="Normal 6 7 8" xfId="46006"/>
    <cellStyle name="Normal 6 7 8 2" xfId="46007"/>
    <cellStyle name="Normal 6 7 8 3" xfId="59162"/>
    <cellStyle name="Normal 6 7 9" xfId="46008"/>
    <cellStyle name="Normal 6 8" xfId="46009"/>
    <cellStyle name="Normal 6 8 2" xfId="46010"/>
    <cellStyle name="Normal 6 8 2 2" xfId="46011"/>
    <cellStyle name="Normal 6 8 2 2 2" xfId="46012"/>
    <cellStyle name="Normal 6 8 2 2 2 2" xfId="46013"/>
    <cellStyle name="Normal 6 8 2 2 2 2 2" xfId="46014"/>
    <cellStyle name="Normal 6 8 2 2 2 2 3" xfId="59163"/>
    <cellStyle name="Normal 6 8 2 2 2 3" xfId="46015"/>
    <cellStyle name="Normal 6 8 2 2 2 4" xfId="46016"/>
    <cellStyle name="Normal 6 8 2 2 3" xfId="46017"/>
    <cellStyle name="Normal 6 8 2 2 3 2" xfId="46018"/>
    <cellStyle name="Normal 6 8 2 2 3 2 2" xfId="46019"/>
    <cellStyle name="Normal 6 8 2 2 3 2 3" xfId="59164"/>
    <cellStyle name="Normal 6 8 2 2 3 3" xfId="46020"/>
    <cellStyle name="Normal 6 8 2 2 3 4" xfId="46021"/>
    <cellStyle name="Normal 6 8 2 2 4" xfId="46022"/>
    <cellStyle name="Normal 6 8 2 2 4 2" xfId="46023"/>
    <cellStyle name="Normal 6 8 2 2 4 3" xfId="59165"/>
    <cellStyle name="Normal 6 8 2 2 5" xfId="46024"/>
    <cellStyle name="Normal 6 8 2 2 6" xfId="46025"/>
    <cellStyle name="Normal 6 8 2 3" xfId="46026"/>
    <cellStyle name="Normal 6 8 2 3 2" xfId="46027"/>
    <cellStyle name="Normal 6 8 2 3 2 2" xfId="46028"/>
    <cellStyle name="Normal 6 8 2 3 2 3" xfId="59166"/>
    <cellStyle name="Normal 6 8 2 3 3" xfId="46029"/>
    <cellStyle name="Normal 6 8 2 3 4" xfId="46030"/>
    <cellStyle name="Normal 6 8 2 4" xfId="46031"/>
    <cellStyle name="Normal 6 8 2 4 2" xfId="46032"/>
    <cellStyle name="Normal 6 8 2 4 2 2" xfId="46033"/>
    <cellStyle name="Normal 6 8 2 4 2 3" xfId="59167"/>
    <cellStyle name="Normal 6 8 2 4 3" xfId="46034"/>
    <cellStyle name="Normal 6 8 2 4 4" xfId="46035"/>
    <cellStyle name="Normal 6 8 2 5" xfId="46036"/>
    <cellStyle name="Normal 6 8 2 5 2" xfId="46037"/>
    <cellStyle name="Normal 6 8 2 5 3" xfId="59168"/>
    <cellStyle name="Normal 6 8 2 6" xfId="46038"/>
    <cellStyle name="Normal 6 8 2 7" xfId="46039"/>
    <cellStyle name="Normal 6 8 3" xfId="46040"/>
    <cellStyle name="Normal 6 8 3 2" xfId="46041"/>
    <cellStyle name="Normal 6 8 3 2 2" xfId="46042"/>
    <cellStyle name="Normal 6 8 3 2 2 2" xfId="46043"/>
    <cellStyle name="Normal 6 8 3 2 2 3" xfId="59169"/>
    <cellStyle name="Normal 6 8 3 2 3" xfId="46044"/>
    <cellStyle name="Normal 6 8 3 2 4" xfId="46045"/>
    <cellStyle name="Normal 6 8 3 3" xfId="46046"/>
    <cellStyle name="Normal 6 8 3 3 2" xfId="46047"/>
    <cellStyle name="Normal 6 8 3 3 2 2" xfId="46048"/>
    <cellStyle name="Normal 6 8 3 3 2 3" xfId="59170"/>
    <cellStyle name="Normal 6 8 3 3 3" xfId="46049"/>
    <cellStyle name="Normal 6 8 3 3 4" xfId="46050"/>
    <cellStyle name="Normal 6 8 3 4" xfId="46051"/>
    <cellStyle name="Normal 6 8 3 4 2" xfId="46052"/>
    <cellStyle name="Normal 6 8 3 4 3" xfId="59171"/>
    <cellStyle name="Normal 6 8 3 5" xfId="46053"/>
    <cellStyle name="Normal 6 8 3 6" xfId="46054"/>
    <cellStyle name="Normal 6 8 4" xfId="46055"/>
    <cellStyle name="Normal 6 8 4 2" xfId="46056"/>
    <cellStyle name="Normal 6 8 4 2 2" xfId="46057"/>
    <cellStyle name="Normal 6 8 4 2 3" xfId="59172"/>
    <cellStyle name="Normal 6 8 4 3" xfId="46058"/>
    <cellStyle name="Normal 6 8 4 4" xfId="46059"/>
    <cellStyle name="Normal 6 8 5" xfId="46060"/>
    <cellStyle name="Normal 6 8 5 2" xfId="46061"/>
    <cellStyle name="Normal 6 8 5 2 2" xfId="46062"/>
    <cellStyle name="Normal 6 8 5 2 3" xfId="59173"/>
    <cellStyle name="Normal 6 8 5 3" xfId="46063"/>
    <cellStyle name="Normal 6 8 5 4" xfId="46064"/>
    <cellStyle name="Normal 6 8 6" xfId="46065"/>
    <cellStyle name="Normal 6 8 6 2" xfId="46066"/>
    <cellStyle name="Normal 6 8 6 3" xfId="59174"/>
    <cellStyle name="Normal 6 8 7" xfId="46067"/>
    <cellStyle name="Normal 6 8 8" xfId="46068"/>
    <cellStyle name="Normal 6 9" xfId="46069"/>
    <cellStyle name="Normal 6 9 2" xfId="46070"/>
    <cellStyle name="Normal 6 9 2 2" xfId="46071"/>
    <cellStyle name="Normal 6 9 2 2 2" xfId="46072"/>
    <cellStyle name="Normal 6 9 2 2 2 2" xfId="46073"/>
    <cellStyle name="Normal 6 9 2 2 2 3" xfId="59175"/>
    <cellStyle name="Normal 6 9 2 2 3" xfId="46074"/>
    <cellStyle name="Normal 6 9 2 2 4" xfId="46075"/>
    <cellStyle name="Normal 6 9 2 3" xfId="46076"/>
    <cellStyle name="Normal 6 9 2 3 2" xfId="46077"/>
    <cellStyle name="Normal 6 9 2 3 2 2" xfId="46078"/>
    <cellStyle name="Normal 6 9 2 3 2 3" xfId="59176"/>
    <cellStyle name="Normal 6 9 2 3 3" xfId="46079"/>
    <cellStyle name="Normal 6 9 2 3 4" xfId="46080"/>
    <cellStyle name="Normal 6 9 2 4" xfId="46081"/>
    <cellStyle name="Normal 6 9 2 4 2" xfId="46082"/>
    <cellStyle name="Normal 6 9 2 4 3" xfId="59177"/>
    <cellStyle name="Normal 6 9 2 5" xfId="46083"/>
    <cellStyle name="Normal 6 9 2 6" xfId="46084"/>
    <cellStyle name="Normal 6 9 3" xfId="46085"/>
    <cellStyle name="Normal 6 9 3 2" xfId="46086"/>
    <cellStyle name="Normal 6 9 3 2 2" xfId="46087"/>
    <cellStyle name="Normal 6 9 3 2 3" xfId="59178"/>
    <cellStyle name="Normal 6 9 3 3" xfId="46088"/>
    <cellStyle name="Normal 6 9 3 4" xfId="46089"/>
    <cellStyle name="Normal 6 9 4" xfId="46090"/>
    <cellStyle name="Normal 6 9 4 2" xfId="46091"/>
    <cellStyle name="Normal 6 9 4 2 2" xfId="46092"/>
    <cellStyle name="Normal 6 9 4 2 3" xfId="59179"/>
    <cellStyle name="Normal 6 9 4 3" xfId="46093"/>
    <cellStyle name="Normal 6 9 4 4" xfId="46094"/>
    <cellStyle name="Normal 6 9 5" xfId="46095"/>
    <cellStyle name="Normal 6 9 5 2" xfId="46096"/>
    <cellStyle name="Normal 6 9 5 3" xfId="59180"/>
    <cellStyle name="Normal 6 9 6" xfId="46097"/>
    <cellStyle name="Normal 6 9 7" xfId="46098"/>
    <cellStyle name="Normal 7" xfId="46099"/>
    <cellStyle name="Normal 7 2" xfId="46100"/>
    <cellStyle name="Normal 7 2 2" xfId="17"/>
    <cellStyle name="Normal 7 2 2 2" xfId="60730"/>
    <cellStyle name="Normal 7 2 3" xfId="46101"/>
    <cellStyle name="Normal 7 2 3 2" xfId="46102"/>
    <cellStyle name="Normal 7 2 3 3" xfId="46103"/>
    <cellStyle name="Normal 7 2 3 4" xfId="59181"/>
    <cellStyle name="Normal 7 2 4" xfId="59182"/>
    <cellStyle name="Normal 7 2 5" xfId="59183"/>
    <cellStyle name="Normal 7 2 6" xfId="60362"/>
    <cellStyle name="Normal 7 3" xfId="46104"/>
    <cellStyle name="Normal 7 3 2" xfId="46105"/>
    <cellStyle name="Normal 7 3 2 2" xfId="46106"/>
    <cellStyle name="Normal 7 3 2 3" xfId="46107"/>
    <cellStyle name="Normal 7 3 3" xfId="46108"/>
    <cellStyle name="Normal 7 3 3 2" xfId="46109"/>
    <cellStyle name="Normal 7 3 3 3" xfId="46110"/>
    <cellStyle name="Normal 7 3 4" xfId="46111"/>
    <cellStyle name="Normal 7 3 4 2" xfId="46112"/>
    <cellStyle name="Normal 7 3 4 3" xfId="46113"/>
    <cellStyle name="Normal 7 3 4 4" xfId="59184"/>
    <cellStyle name="Normal 7 3 5" xfId="59185"/>
    <cellStyle name="Normal 7 3 6" xfId="59186"/>
    <cellStyle name="Normal 7 3 7" xfId="60547"/>
    <cellStyle name="Normal 7 4" xfId="46114"/>
    <cellStyle name="Normal 7 4 2" xfId="46115"/>
    <cellStyle name="Normal 7 4 3" xfId="46116"/>
    <cellStyle name="Normal 7 5" xfId="46117"/>
    <cellStyle name="Normal 7 5 2" xfId="46118"/>
    <cellStyle name="Normal 7 5 3" xfId="46119"/>
    <cellStyle name="Normal 7 5 4" xfId="59187"/>
    <cellStyle name="Normal 7 6" xfId="59188"/>
    <cellStyle name="Normal 7 7" xfId="59189"/>
    <cellStyle name="Normal 7 8" xfId="60179"/>
    <cellStyle name="Normal 8" xfId="46120"/>
    <cellStyle name="Normal 8 10" xfId="46121"/>
    <cellStyle name="Normal 8 11" xfId="46122"/>
    <cellStyle name="Normal 8 12" xfId="60193"/>
    <cellStyle name="Normal 8 2" xfId="46123"/>
    <cellStyle name="Normal 8 2 10" xfId="46124"/>
    <cellStyle name="Normal 8 2 11" xfId="60376"/>
    <cellStyle name="Normal 8 2 2" xfId="46125"/>
    <cellStyle name="Normal 8 2 2 2" xfId="46126"/>
    <cellStyle name="Normal 8 2 2 2 2" xfId="46127"/>
    <cellStyle name="Normal 8 2 2 2 2 2" xfId="46128"/>
    <cellStyle name="Normal 8 2 2 2 2 2 2" xfId="46129"/>
    <cellStyle name="Normal 8 2 2 2 2 2 2 2" xfId="46130"/>
    <cellStyle name="Normal 8 2 2 2 2 2 2 3" xfId="59190"/>
    <cellStyle name="Normal 8 2 2 2 2 2 3" xfId="46131"/>
    <cellStyle name="Normal 8 2 2 2 2 2 4" xfId="46132"/>
    <cellStyle name="Normal 8 2 2 2 2 3" xfId="46133"/>
    <cellStyle name="Normal 8 2 2 2 2 3 2" xfId="46134"/>
    <cellStyle name="Normal 8 2 2 2 2 3 2 2" xfId="46135"/>
    <cellStyle name="Normal 8 2 2 2 2 3 2 3" xfId="59191"/>
    <cellStyle name="Normal 8 2 2 2 2 3 3" xfId="46136"/>
    <cellStyle name="Normal 8 2 2 2 2 3 4" xfId="46137"/>
    <cellStyle name="Normal 8 2 2 2 2 4" xfId="46138"/>
    <cellStyle name="Normal 8 2 2 2 2 4 2" xfId="46139"/>
    <cellStyle name="Normal 8 2 2 2 2 4 3" xfId="59192"/>
    <cellStyle name="Normal 8 2 2 2 2 5" xfId="46140"/>
    <cellStyle name="Normal 8 2 2 2 2 6" xfId="46141"/>
    <cellStyle name="Normal 8 2 2 2 3" xfId="46142"/>
    <cellStyle name="Normal 8 2 2 2 3 2" xfId="46143"/>
    <cellStyle name="Normal 8 2 2 2 3 2 2" xfId="46144"/>
    <cellStyle name="Normal 8 2 2 2 3 2 3" xfId="59193"/>
    <cellStyle name="Normal 8 2 2 2 3 3" xfId="46145"/>
    <cellStyle name="Normal 8 2 2 2 3 4" xfId="46146"/>
    <cellStyle name="Normal 8 2 2 2 4" xfId="46147"/>
    <cellStyle name="Normal 8 2 2 2 4 2" xfId="46148"/>
    <cellStyle name="Normal 8 2 2 2 4 2 2" xfId="46149"/>
    <cellStyle name="Normal 8 2 2 2 4 2 3" xfId="59194"/>
    <cellStyle name="Normal 8 2 2 2 4 3" xfId="46150"/>
    <cellStyle name="Normal 8 2 2 2 4 4" xfId="46151"/>
    <cellStyle name="Normal 8 2 2 2 5" xfId="46152"/>
    <cellStyle name="Normal 8 2 2 2 5 2" xfId="46153"/>
    <cellStyle name="Normal 8 2 2 2 5 3" xfId="59195"/>
    <cellStyle name="Normal 8 2 2 2 6" xfId="46154"/>
    <cellStyle name="Normal 8 2 2 2 7" xfId="46155"/>
    <cellStyle name="Normal 8 2 2 3" xfId="46156"/>
    <cellStyle name="Normal 8 2 2 3 2" xfId="46157"/>
    <cellStyle name="Normal 8 2 2 3 2 2" xfId="46158"/>
    <cellStyle name="Normal 8 2 2 3 2 2 2" xfId="46159"/>
    <cellStyle name="Normal 8 2 2 3 2 2 3" xfId="59196"/>
    <cellStyle name="Normal 8 2 2 3 2 3" xfId="46160"/>
    <cellStyle name="Normal 8 2 2 3 2 4" xfId="46161"/>
    <cellStyle name="Normal 8 2 2 3 3" xfId="46162"/>
    <cellStyle name="Normal 8 2 2 3 3 2" xfId="46163"/>
    <cellStyle name="Normal 8 2 2 3 3 2 2" xfId="46164"/>
    <cellStyle name="Normal 8 2 2 3 3 2 3" xfId="59197"/>
    <cellStyle name="Normal 8 2 2 3 3 3" xfId="46165"/>
    <cellStyle name="Normal 8 2 2 3 3 4" xfId="46166"/>
    <cellStyle name="Normal 8 2 2 3 4" xfId="46167"/>
    <cellStyle name="Normal 8 2 2 3 4 2" xfId="46168"/>
    <cellStyle name="Normal 8 2 2 3 4 3" xfId="59198"/>
    <cellStyle name="Normal 8 2 2 3 5" xfId="46169"/>
    <cellStyle name="Normal 8 2 2 3 6" xfId="46170"/>
    <cellStyle name="Normal 8 2 2 4" xfId="46171"/>
    <cellStyle name="Normal 8 2 2 4 2" xfId="46172"/>
    <cellStyle name="Normal 8 2 2 4 2 2" xfId="46173"/>
    <cellStyle name="Normal 8 2 2 4 2 3" xfId="59199"/>
    <cellStyle name="Normal 8 2 2 4 3" xfId="46174"/>
    <cellStyle name="Normal 8 2 2 4 4" xfId="46175"/>
    <cellStyle name="Normal 8 2 2 5" xfId="46176"/>
    <cellStyle name="Normal 8 2 2 5 2" xfId="46177"/>
    <cellStyle name="Normal 8 2 2 5 2 2" xfId="46178"/>
    <cellStyle name="Normal 8 2 2 5 2 3" xfId="59200"/>
    <cellStyle name="Normal 8 2 2 5 3" xfId="46179"/>
    <cellStyle name="Normal 8 2 2 5 4" xfId="46180"/>
    <cellStyle name="Normal 8 2 2 6" xfId="46181"/>
    <cellStyle name="Normal 8 2 2 6 2" xfId="46182"/>
    <cellStyle name="Normal 8 2 2 6 3" xfId="59201"/>
    <cellStyle name="Normal 8 2 2 7" xfId="46183"/>
    <cellStyle name="Normal 8 2 2 8" xfId="46184"/>
    <cellStyle name="Normal 8 2 2 9" xfId="60744"/>
    <cellStyle name="Normal 8 2 3" xfId="46185"/>
    <cellStyle name="Normal 8 2 3 2" xfId="46186"/>
    <cellStyle name="Normal 8 2 3 2 2" xfId="46187"/>
    <cellStyle name="Normal 8 2 3 2 2 2" xfId="46188"/>
    <cellStyle name="Normal 8 2 3 2 2 2 2" xfId="46189"/>
    <cellStyle name="Normal 8 2 3 2 2 2 3" xfId="59202"/>
    <cellStyle name="Normal 8 2 3 2 2 3" xfId="46190"/>
    <cellStyle name="Normal 8 2 3 2 2 4" xfId="46191"/>
    <cellStyle name="Normal 8 2 3 2 3" xfId="46192"/>
    <cellStyle name="Normal 8 2 3 2 3 2" xfId="46193"/>
    <cellStyle name="Normal 8 2 3 2 3 2 2" xfId="46194"/>
    <cellStyle name="Normal 8 2 3 2 3 2 3" xfId="59203"/>
    <cellStyle name="Normal 8 2 3 2 3 3" xfId="46195"/>
    <cellStyle name="Normal 8 2 3 2 3 4" xfId="46196"/>
    <cellStyle name="Normal 8 2 3 2 4" xfId="46197"/>
    <cellStyle name="Normal 8 2 3 2 4 2" xfId="46198"/>
    <cellStyle name="Normal 8 2 3 2 4 3" xfId="59204"/>
    <cellStyle name="Normal 8 2 3 2 5" xfId="46199"/>
    <cellStyle name="Normal 8 2 3 2 6" xfId="46200"/>
    <cellStyle name="Normal 8 2 3 3" xfId="46201"/>
    <cellStyle name="Normal 8 2 3 3 2" xfId="46202"/>
    <cellStyle name="Normal 8 2 3 3 2 2" xfId="46203"/>
    <cellStyle name="Normal 8 2 3 3 2 3" xfId="59205"/>
    <cellStyle name="Normal 8 2 3 3 3" xfId="46204"/>
    <cellStyle name="Normal 8 2 3 3 4" xfId="46205"/>
    <cellStyle name="Normal 8 2 3 4" xfId="46206"/>
    <cellStyle name="Normal 8 2 3 4 2" xfId="46207"/>
    <cellStyle name="Normal 8 2 3 4 2 2" xfId="46208"/>
    <cellStyle name="Normal 8 2 3 4 2 3" xfId="59206"/>
    <cellStyle name="Normal 8 2 3 4 3" xfId="46209"/>
    <cellStyle name="Normal 8 2 3 4 4" xfId="46210"/>
    <cellStyle name="Normal 8 2 3 5" xfId="46211"/>
    <cellStyle name="Normal 8 2 3 5 2" xfId="46212"/>
    <cellStyle name="Normal 8 2 3 5 3" xfId="59207"/>
    <cellStyle name="Normal 8 2 3 6" xfId="46213"/>
    <cellStyle name="Normal 8 2 3 7" xfId="46214"/>
    <cellStyle name="Normal 8 2 4" xfId="46215"/>
    <cellStyle name="Normal 8 2 4 2" xfId="46216"/>
    <cellStyle name="Normal 8 2 4 2 2" xfId="46217"/>
    <cellStyle name="Normal 8 2 4 2 2 2" xfId="46218"/>
    <cellStyle name="Normal 8 2 4 2 2 3" xfId="59208"/>
    <cellStyle name="Normal 8 2 4 2 3" xfId="46219"/>
    <cellStyle name="Normal 8 2 4 2 4" xfId="46220"/>
    <cellStyle name="Normal 8 2 4 3" xfId="46221"/>
    <cellStyle name="Normal 8 2 4 3 2" xfId="46222"/>
    <cellStyle name="Normal 8 2 4 3 2 2" xfId="46223"/>
    <cellStyle name="Normal 8 2 4 3 2 3" xfId="59209"/>
    <cellStyle name="Normal 8 2 4 3 3" xfId="46224"/>
    <cellStyle name="Normal 8 2 4 3 4" xfId="46225"/>
    <cellStyle name="Normal 8 2 4 4" xfId="46226"/>
    <cellStyle name="Normal 8 2 4 4 2" xfId="46227"/>
    <cellStyle name="Normal 8 2 4 4 3" xfId="59210"/>
    <cellStyle name="Normal 8 2 4 5" xfId="46228"/>
    <cellStyle name="Normal 8 2 4 6" xfId="46229"/>
    <cellStyle name="Normal 8 2 5" xfId="46230"/>
    <cellStyle name="Normal 8 2 5 2" xfId="46231"/>
    <cellStyle name="Normal 8 2 5 2 2" xfId="46232"/>
    <cellStyle name="Normal 8 2 5 2 2 2" xfId="46233"/>
    <cellStyle name="Normal 8 2 5 2 2 3" xfId="59211"/>
    <cellStyle name="Normal 8 2 5 2 3" xfId="46234"/>
    <cellStyle name="Normal 8 2 5 2 4" xfId="46235"/>
    <cellStyle name="Normal 8 2 5 3" xfId="46236"/>
    <cellStyle name="Normal 8 2 5 3 2" xfId="46237"/>
    <cellStyle name="Normal 8 2 5 3 3" xfId="59212"/>
    <cellStyle name="Normal 8 2 5 4" xfId="46238"/>
    <cellStyle name="Normal 8 2 5 5" xfId="46239"/>
    <cellStyle name="Normal 8 2 6" xfId="46240"/>
    <cellStyle name="Normal 8 2 6 2" xfId="46241"/>
    <cellStyle name="Normal 8 2 6 2 2" xfId="46242"/>
    <cellStyle name="Normal 8 2 6 2 3" xfId="59213"/>
    <cellStyle name="Normal 8 2 6 3" xfId="46243"/>
    <cellStyle name="Normal 8 2 6 4" xfId="46244"/>
    <cellStyle name="Normal 8 2 7" xfId="46245"/>
    <cellStyle name="Normal 8 2 7 2" xfId="46246"/>
    <cellStyle name="Normal 8 2 7 2 2" xfId="46247"/>
    <cellStyle name="Normal 8 2 7 2 3" xfId="59214"/>
    <cellStyle name="Normal 8 2 7 3" xfId="46248"/>
    <cellStyle name="Normal 8 2 7 4" xfId="46249"/>
    <cellStyle name="Normal 8 2 8" xfId="46250"/>
    <cellStyle name="Normal 8 2 8 2" xfId="46251"/>
    <cellStyle name="Normal 8 2 8 3" xfId="59215"/>
    <cellStyle name="Normal 8 2 9" xfId="46252"/>
    <cellStyle name="Normal 8 3" xfId="46253"/>
    <cellStyle name="Normal 8 3 10" xfId="60561"/>
    <cellStyle name="Normal 8 3 2" xfId="46254"/>
    <cellStyle name="Normal 8 3 2 2" xfId="46255"/>
    <cellStyle name="Normal 8 3 2 2 2" xfId="46256"/>
    <cellStyle name="Normal 8 3 2 2 2 2" xfId="46257"/>
    <cellStyle name="Normal 8 3 2 2 2 2 2" xfId="46258"/>
    <cellStyle name="Normal 8 3 2 2 2 2 3" xfId="59216"/>
    <cellStyle name="Normal 8 3 2 2 2 3" xfId="46259"/>
    <cellStyle name="Normal 8 3 2 2 2 4" xfId="46260"/>
    <cellStyle name="Normal 8 3 2 2 3" xfId="46261"/>
    <cellStyle name="Normal 8 3 2 2 3 2" xfId="46262"/>
    <cellStyle name="Normal 8 3 2 2 3 2 2" xfId="46263"/>
    <cellStyle name="Normal 8 3 2 2 3 2 3" xfId="59217"/>
    <cellStyle name="Normal 8 3 2 2 3 3" xfId="46264"/>
    <cellStyle name="Normal 8 3 2 2 3 4" xfId="46265"/>
    <cellStyle name="Normal 8 3 2 2 4" xfId="46266"/>
    <cellStyle name="Normal 8 3 2 2 4 2" xfId="46267"/>
    <cellStyle name="Normal 8 3 2 2 4 3" xfId="59218"/>
    <cellStyle name="Normal 8 3 2 2 5" xfId="46268"/>
    <cellStyle name="Normal 8 3 2 2 6" xfId="46269"/>
    <cellStyle name="Normal 8 3 2 3" xfId="46270"/>
    <cellStyle name="Normal 8 3 2 3 2" xfId="46271"/>
    <cellStyle name="Normal 8 3 2 3 2 2" xfId="46272"/>
    <cellStyle name="Normal 8 3 2 3 2 3" xfId="59219"/>
    <cellStyle name="Normal 8 3 2 3 3" xfId="46273"/>
    <cellStyle name="Normal 8 3 2 3 4" xfId="46274"/>
    <cellStyle name="Normal 8 3 2 4" xfId="46275"/>
    <cellStyle name="Normal 8 3 2 4 2" xfId="46276"/>
    <cellStyle name="Normal 8 3 2 4 2 2" xfId="46277"/>
    <cellStyle name="Normal 8 3 2 4 2 3" xfId="59220"/>
    <cellStyle name="Normal 8 3 2 4 3" xfId="46278"/>
    <cellStyle name="Normal 8 3 2 4 4" xfId="46279"/>
    <cellStyle name="Normal 8 3 2 5" xfId="46280"/>
    <cellStyle name="Normal 8 3 2 5 2" xfId="46281"/>
    <cellStyle name="Normal 8 3 2 5 3" xfId="59221"/>
    <cellStyle name="Normal 8 3 2 6" xfId="46282"/>
    <cellStyle name="Normal 8 3 2 7" xfId="46283"/>
    <cellStyle name="Normal 8 3 3" xfId="46284"/>
    <cellStyle name="Normal 8 3 3 2" xfId="46285"/>
    <cellStyle name="Normal 8 3 3 2 2" xfId="46286"/>
    <cellStyle name="Normal 8 3 3 2 2 2" xfId="46287"/>
    <cellStyle name="Normal 8 3 3 2 2 3" xfId="59222"/>
    <cellStyle name="Normal 8 3 3 2 3" xfId="46288"/>
    <cellStyle name="Normal 8 3 3 2 4" xfId="46289"/>
    <cellStyle name="Normal 8 3 3 3" xfId="46290"/>
    <cellStyle name="Normal 8 3 3 3 2" xfId="46291"/>
    <cellStyle name="Normal 8 3 3 3 2 2" xfId="46292"/>
    <cellStyle name="Normal 8 3 3 3 2 3" xfId="59223"/>
    <cellStyle name="Normal 8 3 3 3 3" xfId="46293"/>
    <cellStyle name="Normal 8 3 3 3 4" xfId="46294"/>
    <cellStyle name="Normal 8 3 3 4" xfId="46295"/>
    <cellStyle name="Normal 8 3 3 4 2" xfId="46296"/>
    <cellStyle name="Normal 8 3 3 4 3" xfId="59224"/>
    <cellStyle name="Normal 8 3 3 5" xfId="46297"/>
    <cellStyle name="Normal 8 3 3 6" xfId="46298"/>
    <cellStyle name="Normal 8 3 4" xfId="46299"/>
    <cellStyle name="Normal 8 3 4 2" xfId="46300"/>
    <cellStyle name="Normal 8 3 4 2 2" xfId="46301"/>
    <cellStyle name="Normal 8 3 4 2 2 2" xfId="46302"/>
    <cellStyle name="Normal 8 3 4 2 2 3" xfId="59225"/>
    <cellStyle name="Normal 8 3 4 2 3" xfId="46303"/>
    <cellStyle name="Normal 8 3 4 2 4" xfId="46304"/>
    <cellStyle name="Normal 8 3 4 3" xfId="46305"/>
    <cellStyle name="Normal 8 3 4 3 2" xfId="46306"/>
    <cellStyle name="Normal 8 3 4 3 3" xfId="59226"/>
    <cellStyle name="Normal 8 3 4 4" xfId="46307"/>
    <cellStyle name="Normal 8 3 4 5" xfId="46308"/>
    <cellStyle name="Normal 8 3 5" xfId="46309"/>
    <cellStyle name="Normal 8 3 5 2" xfId="46310"/>
    <cellStyle name="Normal 8 3 5 2 2" xfId="46311"/>
    <cellStyle name="Normal 8 3 5 2 3" xfId="59227"/>
    <cellStyle name="Normal 8 3 5 3" xfId="46312"/>
    <cellStyle name="Normal 8 3 5 4" xfId="46313"/>
    <cellStyle name="Normal 8 3 6" xfId="46314"/>
    <cellStyle name="Normal 8 3 6 2" xfId="46315"/>
    <cellStyle name="Normal 8 3 6 2 2" xfId="46316"/>
    <cellStyle name="Normal 8 3 6 2 3" xfId="59228"/>
    <cellStyle name="Normal 8 3 6 3" xfId="46317"/>
    <cellStyle name="Normal 8 3 6 4" xfId="46318"/>
    <cellStyle name="Normal 8 3 7" xfId="46319"/>
    <cellStyle name="Normal 8 3 7 2" xfId="46320"/>
    <cellStyle name="Normal 8 3 7 3" xfId="59229"/>
    <cellStyle name="Normal 8 3 8" xfId="46321"/>
    <cellStyle name="Normal 8 3 9" xfId="46322"/>
    <cellStyle name="Normal 8 4" xfId="46323"/>
    <cellStyle name="Normal 8 4 2" xfId="46324"/>
    <cellStyle name="Normal 8 4 2 2" xfId="46325"/>
    <cellStyle name="Normal 8 4 2 2 2" xfId="46326"/>
    <cellStyle name="Normal 8 4 2 2 2 2" xfId="46327"/>
    <cellStyle name="Normal 8 4 2 2 2 3" xfId="59230"/>
    <cellStyle name="Normal 8 4 2 2 3" xfId="46328"/>
    <cellStyle name="Normal 8 4 2 2 4" xfId="46329"/>
    <cellStyle name="Normal 8 4 2 3" xfId="46330"/>
    <cellStyle name="Normal 8 4 2 3 2" xfId="46331"/>
    <cellStyle name="Normal 8 4 2 3 2 2" xfId="46332"/>
    <cellStyle name="Normal 8 4 2 3 2 3" xfId="59231"/>
    <cellStyle name="Normal 8 4 2 3 3" xfId="46333"/>
    <cellStyle name="Normal 8 4 2 3 4" xfId="46334"/>
    <cellStyle name="Normal 8 4 2 4" xfId="46335"/>
    <cellStyle name="Normal 8 4 2 4 2" xfId="46336"/>
    <cellStyle name="Normal 8 4 2 4 3" xfId="59232"/>
    <cellStyle name="Normal 8 4 2 5" xfId="46337"/>
    <cellStyle name="Normal 8 4 2 6" xfId="46338"/>
    <cellStyle name="Normal 8 4 3" xfId="46339"/>
    <cellStyle name="Normal 8 4 3 2" xfId="46340"/>
    <cellStyle name="Normal 8 4 3 2 2" xfId="46341"/>
    <cellStyle name="Normal 8 4 3 2 3" xfId="59233"/>
    <cellStyle name="Normal 8 4 3 3" xfId="46342"/>
    <cellStyle name="Normal 8 4 3 4" xfId="46343"/>
    <cellStyle name="Normal 8 4 4" xfId="46344"/>
    <cellStyle name="Normal 8 4 4 2" xfId="46345"/>
    <cellStyle name="Normal 8 4 4 2 2" xfId="46346"/>
    <cellStyle name="Normal 8 4 4 2 3" xfId="59234"/>
    <cellStyle name="Normal 8 4 4 3" xfId="46347"/>
    <cellStyle name="Normal 8 4 4 4" xfId="46348"/>
    <cellStyle name="Normal 8 4 5" xfId="46349"/>
    <cellStyle name="Normal 8 4 5 2" xfId="46350"/>
    <cellStyle name="Normal 8 4 5 3" xfId="59235"/>
    <cellStyle name="Normal 8 4 6" xfId="46351"/>
    <cellStyle name="Normal 8 4 7" xfId="46352"/>
    <cellStyle name="Normal 8 5" xfId="46353"/>
    <cellStyle name="Normal 8 5 2" xfId="46354"/>
    <cellStyle name="Normal 8 5 2 2" xfId="46355"/>
    <cellStyle name="Normal 8 5 2 2 2" xfId="46356"/>
    <cellStyle name="Normal 8 5 2 2 3" xfId="59236"/>
    <cellStyle name="Normal 8 5 2 3" xfId="46357"/>
    <cellStyle name="Normal 8 5 2 4" xfId="46358"/>
    <cellStyle name="Normal 8 5 3" xfId="46359"/>
    <cellStyle name="Normal 8 5 3 2" xfId="46360"/>
    <cellStyle name="Normal 8 5 3 2 2" xfId="46361"/>
    <cellStyle name="Normal 8 5 3 2 3" xfId="59237"/>
    <cellStyle name="Normal 8 5 3 3" xfId="46362"/>
    <cellStyle name="Normal 8 5 3 4" xfId="46363"/>
    <cellStyle name="Normal 8 5 4" xfId="46364"/>
    <cellStyle name="Normal 8 5 4 2" xfId="46365"/>
    <cellStyle name="Normal 8 5 4 3" xfId="59238"/>
    <cellStyle name="Normal 8 5 5" xfId="46366"/>
    <cellStyle name="Normal 8 5 6" xfId="46367"/>
    <cellStyle name="Normal 8 6" xfId="46368"/>
    <cellStyle name="Normal 8 6 2" xfId="46369"/>
    <cellStyle name="Normal 8 6 2 2" xfId="46370"/>
    <cellStyle name="Normal 8 6 2 2 2" xfId="46371"/>
    <cellStyle name="Normal 8 6 2 2 3" xfId="59239"/>
    <cellStyle name="Normal 8 6 2 3" xfId="46372"/>
    <cellStyle name="Normal 8 6 2 4" xfId="46373"/>
    <cellStyle name="Normal 8 6 3" xfId="46374"/>
    <cellStyle name="Normal 8 6 3 2" xfId="46375"/>
    <cellStyle name="Normal 8 6 3 3" xfId="59240"/>
    <cellStyle name="Normal 8 6 4" xfId="46376"/>
    <cellStyle name="Normal 8 6 5" xfId="46377"/>
    <cellStyle name="Normal 8 7" xfId="46378"/>
    <cellStyle name="Normal 8 7 2" xfId="46379"/>
    <cellStyle name="Normal 8 7 2 2" xfId="46380"/>
    <cellStyle name="Normal 8 7 2 3" xfId="59241"/>
    <cellStyle name="Normal 8 7 3" xfId="46381"/>
    <cellStyle name="Normal 8 7 4" xfId="46382"/>
    <cellStyle name="Normal 8 8" xfId="46383"/>
    <cellStyle name="Normal 8 8 2" xfId="46384"/>
    <cellStyle name="Normal 8 8 2 2" xfId="46385"/>
    <cellStyle name="Normal 8 8 2 3" xfId="59242"/>
    <cellStyle name="Normal 8 8 3" xfId="46386"/>
    <cellStyle name="Normal 8 8 4" xfId="46387"/>
    <cellStyle name="Normal 8 9" xfId="46388"/>
    <cellStyle name="Normal 8 9 2" xfId="46389"/>
    <cellStyle name="Normal 8 9 3" xfId="59243"/>
    <cellStyle name="Normal 9" xfId="15"/>
    <cellStyle name="Normal 9 2" xfId="46390"/>
    <cellStyle name="Normal 9 2 2" xfId="59966"/>
    <cellStyle name="Normal 9 2 2 2" xfId="60758"/>
    <cellStyle name="Normal 9 2 3" xfId="60390"/>
    <cellStyle name="Normal 9 3" xfId="59967"/>
    <cellStyle name="Normal 9 3 2" xfId="60575"/>
    <cellStyle name="Normal 9 4" xfId="60207"/>
    <cellStyle name="Normal_ALRANNUAL SCH10-13L &amp; crosswalk 04" xfId="59990"/>
    <cellStyle name="Normal_ALRs 33103 FOR ANNUAL SCH10-13L" xfId="59989"/>
    <cellStyle name="Normal_Appendix G 11 FEBRUARY 10 temploan no 303 ver2 2" xfId="60918"/>
    <cellStyle name="Normal_Approps In Force Annual Schedule - ALL" xfId="14"/>
    <cellStyle name="Normal_Capital Dec07" xfId="60072"/>
    <cellStyle name="Note 10" xfId="59244"/>
    <cellStyle name="Note 10 2" xfId="59968"/>
    <cellStyle name="Note 10 2 2" xfId="59969"/>
    <cellStyle name="Note 10 2 2 2" xfId="60801"/>
    <cellStyle name="Note 10 2 3" xfId="60433"/>
    <cellStyle name="Note 10 3" xfId="59970"/>
    <cellStyle name="Note 10 3 2" xfId="60618"/>
    <cellStyle name="Note 10 4" xfId="60250"/>
    <cellStyle name="Note 11" xfId="59245"/>
    <cellStyle name="Note 11 2" xfId="59971"/>
    <cellStyle name="Note 11 2 2" xfId="59972"/>
    <cellStyle name="Note 11 2 2 2" xfId="60815"/>
    <cellStyle name="Note 11 2 3" xfId="60447"/>
    <cellStyle name="Note 11 3" xfId="59973"/>
    <cellStyle name="Note 11 3 2" xfId="60632"/>
    <cellStyle name="Note 11 4" xfId="60264"/>
    <cellStyle name="Note 12" xfId="59246"/>
    <cellStyle name="Note 12 2" xfId="59974"/>
    <cellStyle name="Note 12 2 2" xfId="59975"/>
    <cellStyle name="Note 12 2 2 2" xfId="60829"/>
    <cellStyle name="Note 12 2 3" xfId="60461"/>
    <cellStyle name="Note 12 3" xfId="59976"/>
    <cellStyle name="Note 12 3 2" xfId="60646"/>
    <cellStyle name="Note 12 4" xfId="60278"/>
    <cellStyle name="Note 13" xfId="59247"/>
    <cellStyle name="Note 13 2" xfId="59977"/>
    <cellStyle name="Note 13 2 2" xfId="59978"/>
    <cellStyle name="Note 13 2 2 2" xfId="60843"/>
    <cellStyle name="Note 13 2 3" xfId="60475"/>
    <cellStyle name="Note 13 3" xfId="59979"/>
    <cellStyle name="Note 13 3 2" xfId="60660"/>
    <cellStyle name="Note 13 4" xfId="60292"/>
    <cellStyle name="Note 14" xfId="59980"/>
    <cellStyle name="Note 14 2" xfId="59981"/>
    <cellStyle name="Note 14 2 2" xfId="59982"/>
    <cellStyle name="Note 14 2 2 2" xfId="60857"/>
    <cellStyle name="Note 14 2 3" xfId="60489"/>
    <cellStyle name="Note 14 3" xfId="59983"/>
    <cellStyle name="Note 14 3 2" xfId="60674"/>
    <cellStyle name="Note 14 4" xfId="60306"/>
    <cellStyle name="Note 15" xfId="59984"/>
    <cellStyle name="Note 15 2" xfId="60503"/>
    <cellStyle name="Note 16" xfId="59985"/>
    <cellStyle name="Note 16 2" xfId="60871"/>
    <cellStyle name="Note 17" xfId="59986"/>
    <cellStyle name="Note 17 2" xfId="60885"/>
    <cellStyle name="Note 18" xfId="59987"/>
    <cellStyle name="Note 18 2" xfId="60899"/>
    <cellStyle name="Note 2" xfId="46391"/>
    <cellStyle name="Note 2 10" xfId="46392"/>
    <cellStyle name="Note 2 10 2" xfId="46393"/>
    <cellStyle name="Note 2 10 2 2" xfId="46394"/>
    <cellStyle name="Note 2 10 2 2 2" xfId="46395"/>
    <cellStyle name="Note 2 10 2 2 3" xfId="59248"/>
    <cellStyle name="Note 2 10 2 3" xfId="46396"/>
    <cellStyle name="Note 2 10 2 4" xfId="46397"/>
    <cellStyle name="Note 2 10 3" xfId="46398"/>
    <cellStyle name="Note 2 10 3 2" xfId="46399"/>
    <cellStyle name="Note 2 10 3 2 2" xfId="46400"/>
    <cellStyle name="Note 2 10 3 2 3" xfId="59249"/>
    <cellStyle name="Note 2 10 3 3" xfId="46401"/>
    <cellStyle name="Note 2 10 3 4" xfId="46402"/>
    <cellStyle name="Note 2 10 4" xfId="46403"/>
    <cellStyle name="Note 2 10 4 2" xfId="46404"/>
    <cellStyle name="Note 2 10 4 3" xfId="59250"/>
    <cellStyle name="Note 2 10 5" xfId="46405"/>
    <cellStyle name="Note 2 10 6" xfId="46406"/>
    <cellStyle name="Note 2 11" xfId="46407"/>
    <cellStyle name="Note 2 11 2" xfId="46408"/>
    <cellStyle name="Note 2 11 2 2" xfId="46409"/>
    <cellStyle name="Note 2 11 2 2 2" xfId="46410"/>
    <cellStyle name="Note 2 11 2 2 3" xfId="59251"/>
    <cellStyle name="Note 2 11 2 3" xfId="46411"/>
    <cellStyle name="Note 2 11 2 4" xfId="46412"/>
    <cellStyle name="Note 2 11 3" xfId="46413"/>
    <cellStyle name="Note 2 11 3 2" xfId="46414"/>
    <cellStyle name="Note 2 11 3 3" xfId="59252"/>
    <cellStyle name="Note 2 11 4" xfId="46415"/>
    <cellStyle name="Note 2 11 5" xfId="46416"/>
    <cellStyle name="Note 2 12" xfId="46417"/>
    <cellStyle name="Note 2 12 2" xfId="46418"/>
    <cellStyle name="Note 2 12 2 2" xfId="46419"/>
    <cellStyle name="Note 2 12 2 3" xfId="59253"/>
    <cellStyle name="Note 2 12 3" xfId="46420"/>
    <cellStyle name="Note 2 12 4" xfId="46421"/>
    <cellStyle name="Note 2 13" xfId="46422"/>
    <cellStyle name="Note 2 13 2" xfId="46423"/>
    <cellStyle name="Note 2 13 2 2" xfId="46424"/>
    <cellStyle name="Note 2 13 2 3" xfId="59254"/>
    <cellStyle name="Note 2 13 3" xfId="46425"/>
    <cellStyle name="Note 2 13 4" xfId="46426"/>
    <cellStyle name="Note 2 14" xfId="46427"/>
    <cellStyle name="Note 2 14 2" xfId="46428"/>
    <cellStyle name="Note 2 14 3" xfId="59255"/>
    <cellStyle name="Note 2 15" xfId="46429"/>
    <cellStyle name="Note 2 16" xfId="46430"/>
    <cellStyle name="Note 2 17" xfId="60149"/>
    <cellStyle name="Note 2 2" xfId="46431"/>
    <cellStyle name="Note 2 2 10" xfId="46432"/>
    <cellStyle name="Note 2 2 10 2" xfId="46433"/>
    <cellStyle name="Note 2 2 10 2 2" xfId="46434"/>
    <cellStyle name="Note 2 2 10 2 2 2" xfId="46435"/>
    <cellStyle name="Note 2 2 10 2 2 3" xfId="59256"/>
    <cellStyle name="Note 2 2 10 2 3" xfId="46436"/>
    <cellStyle name="Note 2 2 10 2 4" xfId="46437"/>
    <cellStyle name="Note 2 2 10 3" xfId="46438"/>
    <cellStyle name="Note 2 2 10 3 2" xfId="46439"/>
    <cellStyle name="Note 2 2 10 3 3" xfId="59257"/>
    <cellStyle name="Note 2 2 10 4" xfId="46440"/>
    <cellStyle name="Note 2 2 10 5" xfId="46441"/>
    <cellStyle name="Note 2 2 11" xfId="46442"/>
    <cellStyle name="Note 2 2 11 2" xfId="46443"/>
    <cellStyle name="Note 2 2 11 2 2" xfId="46444"/>
    <cellStyle name="Note 2 2 11 2 3" xfId="59258"/>
    <cellStyle name="Note 2 2 11 3" xfId="46445"/>
    <cellStyle name="Note 2 2 11 4" xfId="46446"/>
    <cellStyle name="Note 2 2 12" xfId="46447"/>
    <cellStyle name="Note 2 2 12 2" xfId="46448"/>
    <cellStyle name="Note 2 2 12 2 2" xfId="46449"/>
    <cellStyle name="Note 2 2 12 2 3" xfId="59259"/>
    <cellStyle name="Note 2 2 12 3" xfId="46450"/>
    <cellStyle name="Note 2 2 12 4" xfId="46451"/>
    <cellStyle name="Note 2 2 13" xfId="46452"/>
    <cellStyle name="Note 2 2 13 2" xfId="46453"/>
    <cellStyle name="Note 2 2 13 3" xfId="59260"/>
    <cellStyle name="Note 2 2 14" xfId="46454"/>
    <cellStyle name="Note 2 2 15" xfId="46455"/>
    <cellStyle name="Note 2 2 16" xfId="60333"/>
    <cellStyle name="Note 2 2 2" xfId="46456"/>
    <cellStyle name="Note 2 2 2 10" xfId="46457"/>
    <cellStyle name="Note 2 2 2 11" xfId="46458"/>
    <cellStyle name="Note 2 2 2 12" xfId="60701"/>
    <cellStyle name="Note 2 2 2 2" xfId="46459"/>
    <cellStyle name="Note 2 2 2 2 10" xfId="46460"/>
    <cellStyle name="Note 2 2 2 2 2" xfId="46461"/>
    <cellStyle name="Note 2 2 2 2 2 2" xfId="46462"/>
    <cellStyle name="Note 2 2 2 2 2 2 2" xfId="46463"/>
    <cellStyle name="Note 2 2 2 2 2 2 2 2" xfId="46464"/>
    <cellStyle name="Note 2 2 2 2 2 2 2 2 2" xfId="46465"/>
    <cellStyle name="Note 2 2 2 2 2 2 2 2 2 2" xfId="46466"/>
    <cellStyle name="Note 2 2 2 2 2 2 2 2 2 3" xfId="59261"/>
    <cellStyle name="Note 2 2 2 2 2 2 2 2 3" xfId="46467"/>
    <cellStyle name="Note 2 2 2 2 2 2 2 2 4" xfId="46468"/>
    <cellStyle name="Note 2 2 2 2 2 2 2 3" xfId="46469"/>
    <cellStyle name="Note 2 2 2 2 2 2 2 3 2" xfId="46470"/>
    <cellStyle name="Note 2 2 2 2 2 2 2 3 2 2" xfId="46471"/>
    <cellStyle name="Note 2 2 2 2 2 2 2 3 2 3" xfId="59262"/>
    <cellStyle name="Note 2 2 2 2 2 2 2 3 3" xfId="46472"/>
    <cellStyle name="Note 2 2 2 2 2 2 2 3 4" xfId="46473"/>
    <cellStyle name="Note 2 2 2 2 2 2 2 4" xfId="46474"/>
    <cellStyle name="Note 2 2 2 2 2 2 2 4 2" xfId="46475"/>
    <cellStyle name="Note 2 2 2 2 2 2 2 4 3" xfId="59263"/>
    <cellStyle name="Note 2 2 2 2 2 2 2 5" xfId="46476"/>
    <cellStyle name="Note 2 2 2 2 2 2 2 6" xfId="46477"/>
    <cellStyle name="Note 2 2 2 2 2 2 3" xfId="46478"/>
    <cellStyle name="Note 2 2 2 2 2 2 3 2" xfId="46479"/>
    <cellStyle name="Note 2 2 2 2 2 2 3 2 2" xfId="46480"/>
    <cellStyle name="Note 2 2 2 2 2 2 3 2 3" xfId="59264"/>
    <cellStyle name="Note 2 2 2 2 2 2 3 3" xfId="46481"/>
    <cellStyle name="Note 2 2 2 2 2 2 3 4" xfId="46482"/>
    <cellStyle name="Note 2 2 2 2 2 2 4" xfId="46483"/>
    <cellStyle name="Note 2 2 2 2 2 2 4 2" xfId="46484"/>
    <cellStyle name="Note 2 2 2 2 2 2 4 2 2" xfId="46485"/>
    <cellStyle name="Note 2 2 2 2 2 2 4 2 3" xfId="59265"/>
    <cellStyle name="Note 2 2 2 2 2 2 4 3" xfId="46486"/>
    <cellStyle name="Note 2 2 2 2 2 2 4 4" xfId="46487"/>
    <cellStyle name="Note 2 2 2 2 2 2 5" xfId="46488"/>
    <cellStyle name="Note 2 2 2 2 2 2 5 2" xfId="46489"/>
    <cellStyle name="Note 2 2 2 2 2 2 5 3" xfId="59266"/>
    <cellStyle name="Note 2 2 2 2 2 2 6" xfId="46490"/>
    <cellStyle name="Note 2 2 2 2 2 2 7" xfId="46491"/>
    <cellStyle name="Note 2 2 2 2 2 3" xfId="46492"/>
    <cellStyle name="Note 2 2 2 2 2 3 2" xfId="46493"/>
    <cellStyle name="Note 2 2 2 2 2 3 2 2" xfId="46494"/>
    <cellStyle name="Note 2 2 2 2 2 3 2 2 2" xfId="46495"/>
    <cellStyle name="Note 2 2 2 2 2 3 2 2 3" xfId="59267"/>
    <cellStyle name="Note 2 2 2 2 2 3 2 3" xfId="46496"/>
    <cellStyle name="Note 2 2 2 2 2 3 2 4" xfId="46497"/>
    <cellStyle name="Note 2 2 2 2 2 3 3" xfId="46498"/>
    <cellStyle name="Note 2 2 2 2 2 3 3 2" xfId="46499"/>
    <cellStyle name="Note 2 2 2 2 2 3 3 2 2" xfId="46500"/>
    <cellStyle name="Note 2 2 2 2 2 3 3 2 3" xfId="59268"/>
    <cellStyle name="Note 2 2 2 2 2 3 3 3" xfId="46501"/>
    <cellStyle name="Note 2 2 2 2 2 3 3 4" xfId="46502"/>
    <cellStyle name="Note 2 2 2 2 2 3 4" xfId="46503"/>
    <cellStyle name="Note 2 2 2 2 2 3 4 2" xfId="46504"/>
    <cellStyle name="Note 2 2 2 2 2 3 4 3" xfId="59269"/>
    <cellStyle name="Note 2 2 2 2 2 3 5" xfId="46505"/>
    <cellStyle name="Note 2 2 2 2 2 3 6" xfId="46506"/>
    <cellStyle name="Note 2 2 2 2 2 4" xfId="46507"/>
    <cellStyle name="Note 2 2 2 2 2 4 2" xfId="46508"/>
    <cellStyle name="Note 2 2 2 2 2 4 2 2" xfId="46509"/>
    <cellStyle name="Note 2 2 2 2 2 4 2 3" xfId="59270"/>
    <cellStyle name="Note 2 2 2 2 2 4 3" xfId="46510"/>
    <cellStyle name="Note 2 2 2 2 2 4 4" xfId="46511"/>
    <cellStyle name="Note 2 2 2 2 2 5" xfId="46512"/>
    <cellStyle name="Note 2 2 2 2 2 5 2" xfId="46513"/>
    <cellStyle name="Note 2 2 2 2 2 5 2 2" xfId="46514"/>
    <cellStyle name="Note 2 2 2 2 2 5 2 3" xfId="59271"/>
    <cellStyle name="Note 2 2 2 2 2 5 3" xfId="46515"/>
    <cellStyle name="Note 2 2 2 2 2 5 4" xfId="46516"/>
    <cellStyle name="Note 2 2 2 2 2 6" xfId="46517"/>
    <cellStyle name="Note 2 2 2 2 2 6 2" xfId="46518"/>
    <cellStyle name="Note 2 2 2 2 2 6 3" xfId="59272"/>
    <cellStyle name="Note 2 2 2 2 2 7" xfId="46519"/>
    <cellStyle name="Note 2 2 2 2 2 8" xfId="46520"/>
    <cellStyle name="Note 2 2 2 2 3" xfId="46521"/>
    <cellStyle name="Note 2 2 2 2 3 2" xfId="46522"/>
    <cellStyle name="Note 2 2 2 2 3 2 2" xfId="46523"/>
    <cellStyle name="Note 2 2 2 2 3 2 2 2" xfId="46524"/>
    <cellStyle name="Note 2 2 2 2 3 2 2 2 2" xfId="46525"/>
    <cellStyle name="Note 2 2 2 2 3 2 2 2 3" xfId="59273"/>
    <cellStyle name="Note 2 2 2 2 3 2 2 3" xfId="46526"/>
    <cellStyle name="Note 2 2 2 2 3 2 2 4" xfId="46527"/>
    <cellStyle name="Note 2 2 2 2 3 2 3" xfId="46528"/>
    <cellStyle name="Note 2 2 2 2 3 2 3 2" xfId="46529"/>
    <cellStyle name="Note 2 2 2 2 3 2 3 2 2" xfId="46530"/>
    <cellStyle name="Note 2 2 2 2 3 2 3 2 3" xfId="59274"/>
    <cellStyle name="Note 2 2 2 2 3 2 3 3" xfId="46531"/>
    <cellStyle name="Note 2 2 2 2 3 2 3 4" xfId="46532"/>
    <cellStyle name="Note 2 2 2 2 3 2 4" xfId="46533"/>
    <cellStyle name="Note 2 2 2 2 3 2 4 2" xfId="46534"/>
    <cellStyle name="Note 2 2 2 2 3 2 4 3" xfId="59275"/>
    <cellStyle name="Note 2 2 2 2 3 2 5" xfId="46535"/>
    <cellStyle name="Note 2 2 2 2 3 2 6" xfId="46536"/>
    <cellStyle name="Note 2 2 2 2 3 3" xfId="46537"/>
    <cellStyle name="Note 2 2 2 2 3 3 2" xfId="46538"/>
    <cellStyle name="Note 2 2 2 2 3 3 2 2" xfId="46539"/>
    <cellStyle name="Note 2 2 2 2 3 3 2 3" xfId="59276"/>
    <cellStyle name="Note 2 2 2 2 3 3 3" xfId="46540"/>
    <cellStyle name="Note 2 2 2 2 3 3 4" xfId="46541"/>
    <cellStyle name="Note 2 2 2 2 3 4" xfId="46542"/>
    <cellStyle name="Note 2 2 2 2 3 4 2" xfId="46543"/>
    <cellStyle name="Note 2 2 2 2 3 4 2 2" xfId="46544"/>
    <cellStyle name="Note 2 2 2 2 3 4 2 3" xfId="59277"/>
    <cellStyle name="Note 2 2 2 2 3 4 3" xfId="46545"/>
    <cellStyle name="Note 2 2 2 2 3 4 4" xfId="46546"/>
    <cellStyle name="Note 2 2 2 2 3 5" xfId="46547"/>
    <cellStyle name="Note 2 2 2 2 3 5 2" xfId="46548"/>
    <cellStyle name="Note 2 2 2 2 3 5 3" xfId="59278"/>
    <cellStyle name="Note 2 2 2 2 3 6" xfId="46549"/>
    <cellStyle name="Note 2 2 2 2 3 7" xfId="46550"/>
    <cellStyle name="Note 2 2 2 2 4" xfId="46551"/>
    <cellStyle name="Note 2 2 2 2 4 2" xfId="46552"/>
    <cellStyle name="Note 2 2 2 2 4 2 2" xfId="46553"/>
    <cellStyle name="Note 2 2 2 2 4 2 2 2" xfId="46554"/>
    <cellStyle name="Note 2 2 2 2 4 2 2 3" xfId="59279"/>
    <cellStyle name="Note 2 2 2 2 4 2 3" xfId="46555"/>
    <cellStyle name="Note 2 2 2 2 4 2 4" xfId="46556"/>
    <cellStyle name="Note 2 2 2 2 4 3" xfId="46557"/>
    <cellStyle name="Note 2 2 2 2 4 3 2" xfId="46558"/>
    <cellStyle name="Note 2 2 2 2 4 3 2 2" xfId="46559"/>
    <cellStyle name="Note 2 2 2 2 4 3 2 3" xfId="59280"/>
    <cellStyle name="Note 2 2 2 2 4 3 3" xfId="46560"/>
    <cellStyle name="Note 2 2 2 2 4 3 4" xfId="46561"/>
    <cellStyle name="Note 2 2 2 2 4 4" xfId="46562"/>
    <cellStyle name="Note 2 2 2 2 4 4 2" xfId="46563"/>
    <cellStyle name="Note 2 2 2 2 4 4 3" xfId="59281"/>
    <cellStyle name="Note 2 2 2 2 4 5" xfId="46564"/>
    <cellStyle name="Note 2 2 2 2 4 6" xfId="46565"/>
    <cellStyle name="Note 2 2 2 2 5" xfId="46566"/>
    <cellStyle name="Note 2 2 2 2 5 2" xfId="46567"/>
    <cellStyle name="Note 2 2 2 2 5 2 2" xfId="46568"/>
    <cellStyle name="Note 2 2 2 2 5 2 2 2" xfId="46569"/>
    <cellStyle name="Note 2 2 2 2 5 2 2 3" xfId="59282"/>
    <cellStyle name="Note 2 2 2 2 5 2 3" xfId="46570"/>
    <cellStyle name="Note 2 2 2 2 5 2 4" xfId="46571"/>
    <cellStyle name="Note 2 2 2 2 5 3" xfId="46572"/>
    <cellStyle name="Note 2 2 2 2 5 3 2" xfId="46573"/>
    <cellStyle name="Note 2 2 2 2 5 3 3" xfId="59283"/>
    <cellStyle name="Note 2 2 2 2 5 4" xfId="46574"/>
    <cellStyle name="Note 2 2 2 2 5 5" xfId="46575"/>
    <cellStyle name="Note 2 2 2 2 6" xfId="46576"/>
    <cellStyle name="Note 2 2 2 2 6 2" xfId="46577"/>
    <cellStyle name="Note 2 2 2 2 6 2 2" xfId="46578"/>
    <cellStyle name="Note 2 2 2 2 6 2 3" xfId="59284"/>
    <cellStyle name="Note 2 2 2 2 6 3" xfId="46579"/>
    <cellStyle name="Note 2 2 2 2 6 4" xfId="46580"/>
    <cellStyle name="Note 2 2 2 2 7" xfId="46581"/>
    <cellStyle name="Note 2 2 2 2 7 2" xfId="46582"/>
    <cellStyle name="Note 2 2 2 2 7 2 2" xfId="46583"/>
    <cellStyle name="Note 2 2 2 2 7 2 3" xfId="59285"/>
    <cellStyle name="Note 2 2 2 2 7 3" xfId="46584"/>
    <cellStyle name="Note 2 2 2 2 7 4" xfId="46585"/>
    <cellStyle name="Note 2 2 2 2 8" xfId="46586"/>
    <cellStyle name="Note 2 2 2 2 8 2" xfId="46587"/>
    <cellStyle name="Note 2 2 2 2 8 3" xfId="59286"/>
    <cellStyle name="Note 2 2 2 2 9" xfId="46588"/>
    <cellStyle name="Note 2 2 2 3" xfId="46589"/>
    <cellStyle name="Note 2 2 2 3 2" xfId="46590"/>
    <cellStyle name="Note 2 2 2 3 2 2" xfId="46591"/>
    <cellStyle name="Note 2 2 2 3 2 2 2" xfId="46592"/>
    <cellStyle name="Note 2 2 2 3 2 2 2 2" xfId="46593"/>
    <cellStyle name="Note 2 2 2 3 2 2 2 2 2" xfId="46594"/>
    <cellStyle name="Note 2 2 2 3 2 2 2 2 3" xfId="59287"/>
    <cellStyle name="Note 2 2 2 3 2 2 2 3" xfId="46595"/>
    <cellStyle name="Note 2 2 2 3 2 2 2 4" xfId="46596"/>
    <cellStyle name="Note 2 2 2 3 2 2 3" xfId="46597"/>
    <cellStyle name="Note 2 2 2 3 2 2 3 2" xfId="46598"/>
    <cellStyle name="Note 2 2 2 3 2 2 3 2 2" xfId="46599"/>
    <cellStyle name="Note 2 2 2 3 2 2 3 2 3" xfId="59288"/>
    <cellStyle name="Note 2 2 2 3 2 2 3 3" xfId="46600"/>
    <cellStyle name="Note 2 2 2 3 2 2 3 4" xfId="46601"/>
    <cellStyle name="Note 2 2 2 3 2 2 4" xfId="46602"/>
    <cellStyle name="Note 2 2 2 3 2 2 4 2" xfId="46603"/>
    <cellStyle name="Note 2 2 2 3 2 2 4 3" xfId="59289"/>
    <cellStyle name="Note 2 2 2 3 2 2 5" xfId="46604"/>
    <cellStyle name="Note 2 2 2 3 2 2 6" xfId="46605"/>
    <cellStyle name="Note 2 2 2 3 2 3" xfId="46606"/>
    <cellStyle name="Note 2 2 2 3 2 3 2" xfId="46607"/>
    <cellStyle name="Note 2 2 2 3 2 3 2 2" xfId="46608"/>
    <cellStyle name="Note 2 2 2 3 2 3 2 3" xfId="59290"/>
    <cellStyle name="Note 2 2 2 3 2 3 3" xfId="46609"/>
    <cellStyle name="Note 2 2 2 3 2 3 4" xfId="46610"/>
    <cellStyle name="Note 2 2 2 3 2 4" xfId="46611"/>
    <cellStyle name="Note 2 2 2 3 2 4 2" xfId="46612"/>
    <cellStyle name="Note 2 2 2 3 2 4 2 2" xfId="46613"/>
    <cellStyle name="Note 2 2 2 3 2 4 2 3" xfId="59291"/>
    <cellStyle name="Note 2 2 2 3 2 4 3" xfId="46614"/>
    <cellStyle name="Note 2 2 2 3 2 4 4" xfId="46615"/>
    <cellStyle name="Note 2 2 2 3 2 5" xfId="46616"/>
    <cellStyle name="Note 2 2 2 3 2 5 2" xfId="46617"/>
    <cellStyle name="Note 2 2 2 3 2 5 3" xfId="59292"/>
    <cellStyle name="Note 2 2 2 3 2 6" xfId="46618"/>
    <cellStyle name="Note 2 2 2 3 2 7" xfId="46619"/>
    <cellStyle name="Note 2 2 2 3 3" xfId="46620"/>
    <cellStyle name="Note 2 2 2 3 3 2" xfId="46621"/>
    <cellStyle name="Note 2 2 2 3 3 2 2" xfId="46622"/>
    <cellStyle name="Note 2 2 2 3 3 2 2 2" xfId="46623"/>
    <cellStyle name="Note 2 2 2 3 3 2 2 3" xfId="59293"/>
    <cellStyle name="Note 2 2 2 3 3 2 3" xfId="46624"/>
    <cellStyle name="Note 2 2 2 3 3 2 4" xfId="46625"/>
    <cellStyle name="Note 2 2 2 3 3 3" xfId="46626"/>
    <cellStyle name="Note 2 2 2 3 3 3 2" xfId="46627"/>
    <cellStyle name="Note 2 2 2 3 3 3 2 2" xfId="46628"/>
    <cellStyle name="Note 2 2 2 3 3 3 2 3" xfId="59294"/>
    <cellStyle name="Note 2 2 2 3 3 3 3" xfId="46629"/>
    <cellStyle name="Note 2 2 2 3 3 3 4" xfId="46630"/>
    <cellStyle name="Note 2 2 2 3 3 4" xfId="46631"/>
    <cellStyle name="Note 2 2 2 3 3 4 2" xfId="46632"/>
    <cellStyle name="Note 2 2 2 3 3 4 3" xfId="59295"/>
    <cellStyle name="Note 2 2 2 3 3 5" xfId="46633"/>
    <cellStyle name="Note 2 2 2 3 3 6" xfId="46634"/>
    <cellStyle name="Note 2 2 2 3 4" xfId="46635"/>
    <cellStyle name="Note 2 2 2 3 4 2" xfId="46636"/>
    <cellStyle name="Note 2 2 2 3 4 2 2" xfId="46637"/>
    <cellStyle name="Note 2 2 2 3 4 2 2 2" xfId="46638"/>
    <cellStyle name="Note 2 2 2 3 4 2 2 3" xfId="59296"/>
    <cellStyle name="Note 2 2 2 3 4 2 3" xfId="46639"/>
    <cellStyle name="Note 2 2 2 3 4 2 4" xfId="46640"/>
    <cellStyle name="Note 2 2 2 3 4 3" xfId="46641"/>
    <cellStyle name="Note 2 2 2 3 4 3 2" xfId="46642"/>
    <cellStyle name="Note 2 2 2 3 4 3 3" xfId="59297"/>
    <cellStyle name="Note 2 2 2 3 4 4" xfId="46643"/>
    <cellStyle name="Note 2 2 2 3 4 5" xfId="46644"/>
    <cellStyle name="Note 2 2 2 3 5" xfId="46645"/>
    <cellStyle name="Note 2 2 2 3 5 2" xfId="46646"/>
    <cellStyle name="Note 2 2 2 3 5 2 2" xfId="46647"/>
    <cellStyle name="Note 2 2 2 3 5 2 3" xfId="59298"/>
    <cellStyle name="Note 2 2 2 3 5 3" xfId="46648"/>
    <cellStyle name="Note 2 2 2 3 5 4" xfId="46649"/>
    <cellStyle name="Note 2 2 2 3 6" xfId="46650"/>
    <cellStyle name="Note 2 2 2 3 6 2" xfId="46651"/>
    <cellStyle name="Note 2 2 2 3 6 2 2" xfId="46652"/>
    <cellStyle name="Note 2 2 2 3 6 2 3" xfId="59299"/>
    <cellStyle name="Note 2 2 2 3 6 3" xfId="46653"/>
    <cellStyle name="Note 2 2 2 3 6 4" xfId="46654"/>
    <cellStyle name="Note 2 2 2 3 7" xfId="46655"/>
    <cellStyle name="Note 2 2 2 3 7 2" xfId="46656"/>
    <cellStyle name="Note 2 2 2 3 7 3" xfId="59300"/>
    <cellStyle name="Note 2 2 2 3 8" xfId="46657"/>
    <cellStyle name="Note 2 2 2 3 9" xfId="46658"/>
    <cellStyle name="Note 2 2 2 4" xfId="46659"/>
    <cellStyle name="Note 2 2 2 4 2" xfId="46660"/>
    <cellStyle name="Note 2 2 2 4 2 2" xfId="46661"/>
    <cellStyle name="Note 2 2 2 4 2 2 2" xfId="46662"/>
    <cellStyle name="Note 2 2 2 4 2 2 2 2" xfId="46663"/>
    <cellStyle name="Note 2 2 2 4 2 2 2 3" xfId="59301"/>
    <cellStyle name="Note 2 2 2 4 2 2 3" xfId="46664"/>
    <cellStyle name="Note 2 2 2 4 2 2 4" xfId="46665"/>
    <cellStyle name="Note 2 2 2 4 2 3" xfId="46666"/>
    <cellStyle name="Note 2 2 2 4 2 3 2" xfId="46667"/>
    <cellStyle name="Note 2 2 2 4 2 3 2 2" xfId="46668"/>
    <cellStyle name="Note 2 2 2 4 2 3 2 3" xfId="59302"/>
    <cellStyle name="Note 2 2 2 4 2 3 3" xfId="46669"/>
    <cellStyle name="Note 2 2 2 4 2 3 4" xfId="46670"/>
    <cellStyle name="Note 2 2 2 4 2 4" xfId="46671"/>
    <cellStyle name="Note 2 2 2 4 2 4 2" xfId="46672"/>
    <cellStyle name="Note 2 2 2 4 2 4 3" xfId="59303"/>
    <cellStyle name="Note 2 2 2 4 2 5" xfId="46673"/>
    <cellStyle name="Note 2 2 2 4 2 6" xfId="46674"/>
    <cellStyle name="Note 2 2 2 4 3" xfId="46675"/>
    <cellStyle name="Note 2 2 2 4 3 2" xfId="46676"/>
    <cellStyle name="Note 2 2 2 4 3 2 2" xfId="46677"/>
    <cellStyle name="Note 2 2 2 4 3 2 3" xfId="59304"/>
    <cellStyle name="Note 2 2 2 4 3 3" xfId="46678"/>
    <cellStyle name="Note 2 2 2 4 3 4" xfId="46679"/>
    <cellStyle name="Note 2 2 2 4 4" xfId="46680"/>
    <cellStyle name="Note 2 2 2 4 4 2" xfId="46681"/>
    <cellStyle name="Note 2 2 2 4 4 2 2" xfId="46682"/>
    <cellStyle name="Note 2 2 2 4 4 2 3" xfId="59305"/>
    <cellStyle name="Note 2 2 2 4 4 3" xfId="46683"/>
    <cellStyle name="Note 2 2 2 4 4 4" xfId="46684"/>
    <cellStyle name="Note 2 2 2 4 5" xfId="46685"/>
    <cellStyle name="Note 2 2 2 4 5 2" xfId="46686"/>
    <cellStyle name="Note 2 2 2 4 5 3" xfId="59306"/>
    <cellStyle name="Note 2 2 2 4 6" xfId="46687"/>
    <cellStyle name="Note 2 2 2 4 7" xfId="46688"/>
    <cellStyle name="Note 2 2 2 5" xfId="46689"/>
    <cellStyle name="Note 2 2 2 5 2" xfId="46690"/>
    <cellStyle name="Note 2 2 2 5 2 2" xfId="46691"/>
    <cellStyle name="Note 2 2 2 5 2 2 2" xfId="46692"/>
    <cellStyle name="Note 2 2 2 5 2 2 3" xfId="59307"/>
    <cellStyle name="Note 2 2 2 5 2 3" xfId="46693"/>
    <cellStyle name="Note 2 2 2 5 2 4" xfId="46694"/>
    <cellStyle name="Note 2 2 2 5 3" xfId="46695"/>
    <cellStyle name="Note 2 2 2 5 3 2" xfId="46696"/>
    <cellStyle name="Note 2 2 2 5 3 2 2" xfId="46697"/>
    <cellStyle name="Note 2 2 2 5 3 2 3" xfId="59308"/>
    <cellStyle name="Note 2 2 2 5 3 3" xfId="46698"/>
    <cellStyle name="Note 2 2 2 5 3 4" xfId="46699"/>
    <cellStyle name="Note 2 2 2 5 4" xfId="46700"/>
    <cellStyle name="Note 2 2 2 5 4 2" xfId="46701"/>
    <cellStyle name="Note 2 2 2 5 4 3" xfId="59309"/>
    <cellStyle name="Note 2 2 2 5 5" xfId="46702"/>
    <cellStyle name="Note 2 2 2 5 6" xfId="46703"/>
    <cellStyle name="Note 2 2 2 6" xfId="46704"/>
    <cellStyle name="Note 2 2 2 6 2" xfId="46705"/>
    <cellStyle name="Note 2 2 2 6 2 2" xfId="46706"/>
    <cellStyle name="Note 2 2 2 6 2 2 2" xfId="46707"/>
    <cellStyle name="Note 2 2 2 6 2 2 3" xfId="59310"/>
    <cellStyle name="Note 2 2 2 6 2 3" xfId="46708"/>
    <cellStyle name="Note 2 2 2 6 2 4" xfId="46709"/>
    <cellStyle name="Note 2 2 2 6 3" xfId="46710"/>
    <cellStyle name="Note 2 2 2 6 3 2" xfId="46711"/>
    <cellStyle name="Note 2 2 2 6 3 3" xfId="59311"/>
    <cellStyle name="Note 2 2 2 6 4" xfId="46712"/>
    <cellStyle name="Note 2 2 2 6 5" xfId="46713"/>
    <cellStyle name="Note 2 2 2 7" xfId="46714"/>
    <cellStyle name="Note 2 2 2 7 2" xfId="46715"/>
    <cellStyle name="Note 2 2 2 7 2 2" xfId="46716"/>
    <cellStyle name="Note 2 2 2 7 2 3" xfId="59312"/>
    <cellStyle name="Note 2 2 2 7 3" xfId="46717"/>
    <cellStyle name="Note 2 2 2 7 4" xfId="46718"/>
    <cellStyle name="Note 2 2 2 8" xfId="46719"/>
    <cellStyle name="Note 2 2 2 8 2" xfId="46720"/>
    <cellStyle name="Note 2 2 2 8 2 2" xfId="46721"/>
    <cellStyle name="Note 2 2 2 8 2 3" xfId="59313"/>
    <cellStyle name="Note 2 2 2 8 3" xfId="46722"/>
    <cellStyle name="Note 2 2 2 8 4" xfId="46723"/>
    <cellStyle name="Note 2 2 2 9" xfId="46724"/>
    <cellStyle name="Note 2 2 2 9 2" xfId="46725"/>
    <cellStyle name="Note 2 2 2 9 3" xfId="59314"/>
    <cellStyle name="Note 2 2 3" xfId="46726"/>
    <cellStyle name="Note 2 2 3 10" xfId="46727"/>
    <cellStyle name="Note 2 2 3 11" xfId="46728"/>
    <cellStyle name="Note 2 2 3 2" xfId="46729"/>
    <cellStyle name="Note 2 2 3 2 10" xfId="46730"/>
    <cellStyle name="Note 2 2 3 2 2" xfId="46731"/>
    <cellStyle name="Note 2 2 3 2 2 2" xfId="46732"/>
    <cellStyle name="Note 2 2 3 2 2 2 2" xfId="46733"/>
    <cellStyle name="Note 2 2 3 2 2 2 2 2" xfId="46734"/>
    <cellStyle name="Note 2 2 3 2 2 2 2 2 2" xfId="46735"/>
    <cellStyle name="Note 2 2 3 2 2 2 2 2 2 2" xfId="46736"/>
    <cellStyle name="Note 2 2 3 2 2 2 2 2 2 3" xfId="59315"/>
    <cellStyle name="Note 2 2 3 2 2 2 2 2 3" xfId="46737"/>
    <cellStyle name="Note 2 2 3 2 2 2 2 2 4" xfId="46738"/>
    <cellStyle name="Note 2 2 3 2 2 2 2 3" xfId="46739"/>
    <cellStyle name="Note 2 2 3 2 2 2 2 3 2" xfId="46740"/>
    <cellStyle name="Note 2 2 3 2 2 2 2 3 2 2" xfId="46741"/>
    <cellStyle name="Note 2 2 3 2 2 2 2 3 2 3" xfId="59316"/>
    <cellStyle name="Note 2 2 3 2 2 2 2 3 3" xfId="46742"/>
    <cellStyle name="Note 2 2 3 2 2 2 2 3 4" xfId="46743"/>
    <cellStyle name="Note 2 2 3 2 2 2 2 4" xfId="46744"/>
    <cellStyle name="Note 2 2 3 2 2 2 2 4 2" xfId="46745"/>
    <cellStyle name="Note 2 2 3 2 2 2 2 4 3" xfId="59317"/>
    <cellStyle name="Note 2 2 3 2 2 2 2 5" xfId="46746"/>
    <cellStyle name="Note 2 2 3 2 2 2 2 6" xfId="46747"/>
    <cellStyle name="Note 2 2 3 2 2 2 3" xfId="46748"/>
    <cellStyle name="Note 2 2 3 2 2 2 3 2" xfId="46749"/>
    <cellStyle name="Note 2 2 3 2 2 2 3 2 2" xfId="46750"/>
    <cellStyle name="Note 2 2 3 2 2 2 3 2 3" xfId="59318"/>
    <cellStyle name="Note 2 2 3 2 2 2 3 3" xfId="46751"/>
    <cellStyle name="Note 2 2 3 2 2 2 3 4" xfId="46752"/>
    <cellStyle name="Note 2 2 3 2 2 2 4" xfId="46753"/>
    <cellStyle name="Note 2 2 3 2 2 2 4 2" xfId="46754"/>
    <cellStyle name="Note 2 2 3 2 2 2 4 2 2" xfId="46755"/>
    <cellStyle name="Note 2 2 3 2 2 2 4 2 3" xfId="59319"/>
    <cellStyle name="Note 2 2 3 2 2 2 4 3" xfId="46756"/>
    <cellStyle name="Note 2 2 3 2 2 2 4 4" xfId="46757"/>
    <cellStyle name="Note 2 2 3 2 2 2 5" xfId="46758"/>
    <cellStyle name="Note 2 2 3 2 2 2 5 2" xfId="46759"/>
    <cellStyle name="Note 2 2 3 2 2 2 5 3" xfId="59320"/>
    <cellStyle name="Note 2 2 3 2 2 2 6" xfId="46760"/>
    <cellStyle name="Note 2 2 3 2 2 2 7" xfId="46761"/>
    <cellStyle name="Note 2 2 3 2 2 3" xfId="46762"/>
    <cellStyle name="Note 2 2 3 2 2 3 2" xfId="46763"/>
    <cellStyle name="Note 2 2 3 2 2 3 2 2" xfId="46764"/>
    <cellStyle name="Note 2 2 3 2 2 3 2 2 2" xfId="46765"/>
    <cellStyle name="Note 2 2 3 2 2 3 2 2 3" xfId="59321"/>
    <cellStyle name="Note 2 2 3 2 2 3 2 3" xfId="46766"/>
    <cellStyle name="Note 2 2 3 2 2 3 2 4" xfId="46767"/>
    <cellStyle name="Note 2 2 3 2 2 3 3" xfId="46768"/>
    <cellStyle name="Note 2 2 3 2 2 3 3 2" xfId="46769"/>
    <cellStyle name="Note 2 2 3 2 2 3 3 2 2" xfId="46770"/>
    <cellStyle name="Note 2 2 3 2 2 3 3 2 3" xfId="59322"/>
    <cellStyle name="Note 2 2 3 2 2 3 3 3" xfId="46771"/>
    <cellStyle name="Note 2 2 3 2 2 3 3 4" xfId="46772"/>
    <cellStyle name="Note 2 2 3 2 2 3 4" xfId="46773"/>
    <cellStyle name="Note 2 2 3 2 2 3 4 2" xfId="46774"/>
    <cellStyle name="Note 2 2 3 2 2 3 4 3" xfId="59323"/>
    <cellStyle name="Note 2 2 3 2 2 3 5" xfId="46775"/>
    <cellStyle name="Note 2 2 3 2 2 3 6" xfId="46776"/>
    <cellStyle name="Note 2 2 3 2 2 4" xfId="46777"/>
    <cellStyle name="Note 2 2 3 2 2 4 2" xfId="46778"/>
    <cellStyle name="Note 2 2 3 2 2 4 2 2" xfId="46779"/>
    <cellStyle name="Note 2 2 3 2 2 4 2 3" xfId="59324"/>
    <cellStyle name="Note 2 2 3 2 2 4 3" xfId="46780"/>
    <cellStyle name="Note 2 2 3 2 2 4 4" xfId="46781"/>
    <cellStyle name="Note 2 2 3 2 2 5" xfId="46782"/>
    <cellStyle name="Note 2 2 3 2 2 5 2" xfId="46783"/>
    <cellStyle name="Note 2 2 3 2 2 5 2 2" xfId="46784"/>
    <cellStyle name="Note 2 2 3 2 2 5 2 3" xfId="59325"/>
    <cellStyle name="Note 2 2 3 2 2 5 3" xfId="46785"/>
    <cellStyle name="Note 2 2 3 2 2 5 4" xfId="46786"/>
    <cellStyle name="Note 2 2 3 2 2 6" xfId="46787"/>
    <cellStyle name="Note 2 2 3 2 2 6 2" xfId="46788"/>
    <cellStyle name="Note 2 2 3 2 2 6 3" xfId="59326"/>
    <cellStyle name="Note 2 2 3 2 2 7" xfId="46789"/>
    <cellStyle name="Note 2 2 3 2 2 8" xfId="46790"/>
    <cellStyle name="Note 2 2 3 2 3" xfId="46791"/>
    <cellStyle name="Note 2 2 3 2 3 2" xfId="46792"/>
    <cellStyle name="Note 2 2 3 2 3 2 2" xfId="46793"/>
    <cellStyle name="Note 2 2 3 2 3 2 2 2" xfId="46794"/>
    <cellStyle name="Note 2 2 3 2 3 2 2 2 2" xfId="46795"/>
    <cellStyle name="Note 2 2 3 2 3 2 2 2 3" xfId="59327"/>
    <cellStyle name="Note 2 2 3 2 3 2 2 3" xfId="46796"/>
    <cellStyle name="Note 2 2 3 2 3 2 2 4" xfId="46797"/>
    <cellStyle name="Note 2 2 3 2 3 2 3" xfId="46798"/>
    <cellStyle name="Note 2 2 3 2 3 2 3 2" xfId="46799"/>
    <cellStyle name="Note 2 2 3 2 3 2 3 2 2" xfId="46800"/>
    <cellStyle name="Note 2 2 3 2 3 2 3 2 3" xfId="59328"/>
    <cellStyle name="Note 2 2 3 2 3 2 3 3" xfId="46801"/>
    <cellStyle name="Note 2 2 3 2 3 2 3 4" xfId="46802"/>
    <cellStyle name="Note 2 2 3 2 3 2 4" xfId="46803"/>
    <cellStyle name="Note 2 2 3 2 3 2 4 2" xfId="46804"/>
    <cellStyle name="Note 2 2 3 2 3 2 4 3" xfId="59329"/>
    <cellStyle name="Note 2 2 3 2 3 2 5" xfId="46805"/>
    <cellStyle name="Note 2 2 3 2 3 2 6" xfId="46806"/>
    <cellStyle name="Note 2 2 3 2 3 3" xfId="46807"/>
    <cellStyle name="Note 2 2 3 2 3 3 2" xfId="46808"/>
    <cellStyle name="Note 2 2 3 2 3 3 2 2" xfId="46809"/>
    <cellStyle name="Note 2 2 3 2 3 3 2 3" xfId="59330"/>
    <cellStyle name="Note 2 2 3 2 3 3 3" xfId="46810"/>
    <cellStyle name="Note 2 2 3 2 3 3 4" xfId="46811"/>
    <cellStyle name="Note 2 2 3 2 3 4" xfId="46812"/>
    <cellStyle name="Note 2 2 3 2 3 4 2" xfId="46813"/>
    <cellStyle name="Note 2 2 3 2 3 4 2 2" xfId="46814"/>
    <cellStyle name="Note 2 2 3 2 3 4 2 3" xfId="59331"/>
    <cellStyle name="Note 2 2 3 2 3 4 3" xfId="46815"/>
    <cellStyle name="Note 2 2 3 2 3 4 4" xfId="46816"/>
    <cellStyle name="Note 2 2 3 2 3 5" xfId="46817"/>
    <cellStyle name="Note 2 2 3 2 3 5 2" xfId="46818"/>
    <cellStyle name="Note 2 2 3 2 3 5 3" xfId="59332"/>
    <cellStyle name="Note 2 2 3 2 3 6" xfId="46819"/>
    <cellStyle name="Note 2 2 3 2 3 7" xfId="46820"/>
    <cellStyle name="Note 2 2 3 2 4" xfId="46821"/>
    <cellStyle name="Note 2 2 3 2 4 2" xfId="46822"/>
    <cellStyle name="Note 2 2 3 2 4 2 2" xfId="46823"/>
    <cellStyle name="Note 2 2 3 2 4 2 2 2" xfId="46824"/>
    <cellStyle name="Note 2 2 3 2 4 2 2 3" xfId="59333"/>
    <cellStyle name="Note 2 2 3 2 4 2 3" xfId="46825"/>
    <cellStyle name="Note 2 2 3 2 4 2 4" xfId="46826"/>
    <cellStyle name="Note 2 2 3 2 4 3" xfId="46827"/>
    <cellStyle name="Note 2 2 3 2 4 3 2" xfId="46828"/>
    <cellStyle name="Note 2 2 3 2 4 3 2 2" xfId="46829"/>
    <cellStyle name="Note 2 2 3 2 4 3 2 3" xfId="59334"/>
    <cellStyle name="Note 2 2 3 2 4 3 3" xfId="46830"/>
    <cellStyle name="Note 2 2 3 2 4 3 4" xfId="46831"/>
    <cellStyle name="Note 2 2 3 2 4 4" xfId="46832"/>
    <cellStyle name="Note 2 2 3 2 4 4 2" xfId="46833"/>
    <cellStyle name="Note 2 2 3 2 4 4 3" xfId="59335"/>
    <cellStyle name="Note 2 2 3 2 4 5" xfId="46834"/>
    <cellStyle name="Note 2 2 3 2 4 6" xfId="46835"/>
    <cellStyle name="Note 2 2 3 2 5" xfId="46836"/>
    <cellStyle name="Note 2 2 3 2 5 2" xfId="46837"/>
    <cellStyle name="Note 2 2 3 2 5 2 2" xfId="46838"/>
    <cellStyle name="Note 2 2 3 2 5 2 2 2" xfId="46839"/>
    <cellStyle name="Note 2 2 3 2 5 2 2 3" xfId="59336"/>
    <cellStyle name="Note 2 2 3 2 5 2 3" xfId="46840"/>
    <cellStyle name="Note 2 2 3 2 5 2 4" xfId="46841"/>
    <cellStyle name="Note 2 2 3 2 5 3" xfId="46842"/>
    <cellStyle name="Note 2 2 3 2 5 3 2" xfId="46843"/>
    <cellStyle name="Note 2 2 3 2 5 3 3" xfId="59337"/>
    <cellStyle name="Note 2 2 3 2 5 4" xfId="46844"/>
    <cellStyle name="Note 2 2 3 2 5 5" xfId="46845"/>
    <cellStyle name="Note 2 2 3 2 6" xfId="46846"/>
    <cellStyle name="Note 2 2 3 2 6 2" xfId="46847"/>
    <cellStyle name="Note 2 2 3 2 6 2 2" xfId="46848"/>
    <cellStyle name="Note 2 2 3 2 6 2 3" xfId="59338"/>
    <cellStyle name="Note 2 2 3 2 6 3" xfId="46849"/>
    <cellStyle name="Note 2 2 3 2 6 4" xfId="46850"/>
    <cellStyle name="Note 2 2 3 2 7" xfId="46851"/>
    <cellStyle name="Note 2 2 3 2 7 2" xfId="46852"/>
    <cellStyle name="Note 2 2 3 2 7 2 2" xfId="46853"/>
    <cellStyle name="Note 2 2 3 2 7 2 3" xfId="59339"/>
    <cellStyle name="Note 2 2 3 2 7 3" xfId="46854"/>
    <cellStyle name="Note 2 2 3 2 7 4" xfId="46855"/>
    <cellStyle name="Note 2 2 3 2 8" xfId="46856"/>
    <cellStyle name="Note 2 2 3 2 8 2" xfId="46857"/>
    <cellStyle name="Note 2 2 3 2 8 3" xfId="59340"/>
    <cellStyle name="Note 2 2 3 2 9" xfId="46858"/>
    <cellStyle name="Note 2 2 3 3" xfId="46859"/>
    <cellStyle name="Note 2 2 3 3 2" xfId="46860"/>
    <cellStyle name="Note 2 2 3 3 2 2" xfId="46861"/>
    <cellStyle name="Note 2 2 3 3 2 2 2" xfId="46862"/>
    <cellStyle name="Note 2 2 3 3 2 2 2 2" xfId="46863"/>
    <cellStyle name="Note 2 2 3 3 2 2 2 2 2" xfId="46864"/>
    <cellStyle name="Note 2 2 3 3 2 2 2 2 3" xfId="59341"/>
    <cellStyle name="Note 2 2 3 3 2 2 2 3" xfId="46865"/>
    <cellStyle name="Note 2 2 3 3 2 2 2 4" xfId="46866"/>
    <cellStyle name="Note 2 2 3 3 2 2 3" xfId="46867"/>
    <cellStyle name="Note 2 2 3 3 2 2 3 2" xfId="46868"/>
    <cellStyle name="Note 2 2 3 3 2 2 3 2 2" xfId="46869"/>
    <cellStyle name="Note 2 2 3 3 2 2 3 2 3" xfId="59342"/>
    <cellStyle name="Note 2 2 3 3 2 2 3 3" xfId="46870"/>
    <cellStyle name="Note 2 2 3 3 2 2 3 4" xfId="46871"/>
    <cellStyle name="Note 2 2 3 3 2 2 4" xfId="46872"/>
    <cellStyle name="Note 2 2 3 3 2 2 4 2" xfId="46873"/>
    <cellStyle name="Note 2 2 3 3 2 2 4 3" xfId="59343"/>
    <cellStyle name="Note 2 2 3 3 2 2 5" xfId="46874"/>
    <cellStyle name="Note 2 2 3 3 2 2 6" xfId="46875"/>
    <cellStyle name="Note 2 2 3 3 2 3" xfId="46876"/>
    <cellStyle name="Note 2 2 3 3 2 3 2" xfId="46877"/>
    <cellStyle name="Note 2 2 3 3 2 3 2 2" xfId="46878"/>
    <cellStyle name="Note 2 2 3 3 2 3 2 3" xfId="59344"/>
    <cellStyle name="Note 2 2 3 3 2 3 3" xfId="46879"/>
    <cellStyle name="Note 2 2 3 3 2 3 4" xfId="46880"/>
    <cellStyle name="Note 2 2 3 3 2 4" xfId="46881"/>
    <cellStyle name="Note 2 2 3 3 2 4 2" xfId="46882"/>
    <cellStyle name="Note 2 2 3 3 2 4 2 2" xfId="46883"/>
    <cellStyle name="Note 2 2 3 3 2 4 2 3" xfId="59345"/>
    <cellStyle name="Note 2 2 3 3 2 4 3" xfId="46884"/>
    <cellStyle name="Note 2 2 3 3 2 4 4" xfId="46885"/>
    <cellStyle name="Note 2 2 3 3 2 5" xfId="46886"/>
    <cellStyle name="Note 2 2 3 3 2 5 2" xfId="46887"/>
    <cellStyle name="Note 2 2 3 3 2 5 3" xfId="59346"/>
    <cellStyle name="Note 2 2 3 3 2 6" xfId="46888"/>
    <cellStyle name="Note 2 2 3 3 2 7" xfId="46889"/>
    <cellStyle name="Note 2 2 3 3 3" xfId="46890"/>
    <cellStyle name="Note 2 2 3 3 3 2" xfId="46891"/>
    <cellStyle name="Note 2 2 3 3 3 2 2" xfId="46892"/>
    <cellStyle name="Note 2 2 3 3 3 2 2 2" xfId="46893"/>
    <cellStyle name="Note 2 2 3 3 3 2 2 3" xfId="59347"/>
    <cellStyle name="Note 2 2 3 3 3 2 3" xfId="46894"/>
    <cellStyle name="Note 2 2 3 3 3 2 4" xfId="46895"/>
    <cellStyle name="Note 2 2 3 3 3 3" xfId="46896"/>
    <cellStyle name="Note 2 2 3 3 3 3 2" xfId="46897"/>
    <cellStyle name="Note 2 2 3 3 3 3 2 2" xfId="46898"/>
    <cellStyle name="Note 2 2 3 3 3 3 2 3" xfId="59348"/>
    <cellStyle name="Note 2 2 3 3 3 3 3" xfId="46899"/>
    <cellStyle name="Note 2 2 3 3 3 3 4" xfId="46900"/>
    <cellStyle name="Note 2 2 3 3 3 4" xfId="46901"/>
    <cellStyle name="Note 2 2 3 3 3 4 2" xfId="46902"/>
    <cellStyle name="Note 2 2 3 3 3 4 3" xfId="59349"/>
    <cellStyle name="Note 2 2 3 3 3 5" xfId="46903"/>
    <cellStyle name="Note 2 2 3 3 3 6" xfId="46904"/>
    <cellStyle name="Note 2 2 3 3 4" xfId="46905"/>
    <cellStyle name="Note 2 2 3 3 4 2" xfId="46906"/>
    <cellStyle name="Note 2 2 3 3 4 2 2" xfId="46907"/>
    <cellStyle name="Note 2 2 3 3 4 2 3" xfId="59350"/>
    <cellStyle name="Note 2 2 3 3 4 3" xfId="46908"/>
    <cellStyle name="Note 2 2 3 3 4 4" xfId="46909"/>
    <cellStyle name="Note 2 2 3 3 5" xfId="46910"/>
    <cellStyle name="Note 2 2 3 3 5 2" xfId="46911"/>
    <cellStyle name="Note 2 2 3 3 5 2 2" xfId="46912"/>
    <cellStyle name="Note 2 2 3 3 5 2 3" xfId="59351"/>
    <cellStyle name="Note 2 2 3 3 5 3" xfId="46913"/>
    <cellStyle name="Note 2 2 3 3 5 4" xfId="46914"/>
    <cellStyle name="Note 2 2 3 3 6" xfId="46915"/>
    <cellStyle name="Note 2 2 3 3 6 2" xfId="46916"/>
    <cellStyle name="Note 2 2 3 3 6 3" xfId="59352"/>
    <cellStyle name="Note 2 2 3 3 7" xfId="46917"/>
    <cellStyle name="Note 2 2 3 3 8" xfId="46918"/>
    <cellStyle name="Note 2 2 3 4" xfId="46919"/>
    <cellStyle name="Note 2 2 3 4 2" xfId="46920"/>
    <cellStyle name="Note 2 2 3 4 2 2" xfId="46921"/>
    <cellStyle name="Note 2 2 3 4 2 2 2" xfId="46922"/>
    <cellStyle name="Note 2 2 3 4 2 2 2 2" xfId="46923"/>
    <cellStyle name="Note 2 2 3 4 2 2 2 3" xfId="59353"/>
    <cellStyle name="Note 2 2 3 4 2 2 3" xfId="46924"/>
    <cellStyle name="Note 2 2 3 4 2 2 4" xfId="46925"/>
    <cellStyle name="Note 2 2 3 4 2 3" xfId="46926"/>
    <cellStyle name="Note 2 2 3 4 2 3 2" xfId="46927"/>
    <cellStyle name="Note 2 2 3 4 2 3 2 2" xfId="46928"/>
    <cellStyle name="Note 2 2 3 4 2 3 2 3" xfId="59354"/>
    <cellStyle name="Note 2 2 3 4 2 3 3" xfId="46929"/>
    <cellStyle name="Note 2 2 3 4 2 3 4" xfId="46930"/>
    <cellStyle name="Note 2 2 3 4 2 4" xfId="46931"/>
    <cellStyle name="Note 2 2 3 4 2 4 2" xfId="46932"/>
    <cellStyle name="Note 2 2 3 4 2 4 3" xfId="59355"/>
    <cellStyle name="Note 2 2 3 4 2 5" xfId="46933"/>
    <cellStyle name="Note 2 2 3 4 2 6" xfId="46934"/>
    <cellStyle name="Note 2 2 3 4 3" xfId="46935"/>
    <cellStyle name="Note 2 2 3 4 3 2" xfId="46936"/>
    <cellStyle name="Note 2 2 3 4 3 2 2" xfId="46937"/>
    <cellStyle name="Note 2 2 3 4 3 2 3" xfId="59356"/>
    <cellStyle name="Note 2 2 3 4 3 3" xfId="46938"/>
    <cellStyle name="Note 2 2 3 4 3 4" xfId="46939"/>
    <cellStyle name="Note 2 2 3 4 4" xfId="46940"/>
    <cellStyle name="Note 2 2 3 4 4 2" xfId="46941"/>
    <cellStyle name="Note 2 2 3 4 4 2 2" xfId="46942"/>
    <cellStyle name="Note 2 2 3 4 4 2 3" xfId="59357"/>
    <cellStyle name="Note 2 2 3 4 4 3" xfId="46943"/>
    <cellStyle name="Note 2 2 3 4 4 4" xfId="46944"/>
    <cellStyle name="Note 2 2 3 4 5" xfId="46945"/>
    <cellStyle name="Note 2 2 3 4 5 2" xfId="46946"/>
    <cellStyle name="Note 2 2 3 4 5 3" xfId="59358"/>
    <cellStyle name="Note 2 2 3 4 6" xfId="46947"/>
    <cellStyle name="Note 2 2 3 4 7" xfId="46948"/>
    <cellStyle name="Note 2 2 3 5" xfId="46949"/>
    <cellStyle name="Note 2 2 3 5 2" xfId="46950"/>
    <cellStyle name="Note 2 2 3 5 2 2" xfId="46951"/>
    <cellStyle name="Note 2 2 3 5 2 2 2" xfId="46952"/>
    <cellStyle name="Note 2 2 3 5 2 2 3" xfId="59359"/>
    <cellStyle name="Note 2 2 3 5 2 3" xfId="46953"/>
    <cellStyle name="Note 2 2 3 5 2 4" xfId="46954"/>
    <cellStyle name="Note 2 2 3 5 3" xfId="46955"/>
    <cellStyle name="Note 2 2 3 5 3 2" xfId="46956"/>
    <cellStyle name="Note 2 2 3 5 3 2 2" xfId="46957"/>
    <cellStyle name="Note 2 2 3 5 3 2 3" xfId="59360"/>
    <cellStyle name="Note 2 2 3 5 3 3" xfId="46958"/>
    <cellStyle name="Note 2 2 3 5 3 4" xfId="46959"/>
    <cellStyle name="Note 2 2 3 5 4" xfId="46960"/>
    <cellStyle name="Note 2 2 3 5 4 2" xfId="46961"/>
    <cellStyle name="Note 2 2 3 5 4 3" xfId="59361"/>
    <cellStyle name="Note 2 2 3 5 5" xfId="46962"/>
    <cellStyle name="Note 2 2 3 5 6" xfId="46963"/>
    <cellStyle name="Note 2 2 3 6" xfId="46964"/>
    <cellStyle name="Note 2 2 3 6 2" xfId="46965"/>
    <cellStyle name="Note 2 2 3 6 2 2" xfId="46966"/>
    <cellStyle name="Note 2 2 3 6 2 2 2" xfId="46967"/>
    <cellStyle name="Note 2 2 3 6 2 2 3" xfId="59362"/>
    <cellStyle name="Note 2 2 3 6 2 3" xfId="46968"/>
    <cellStyle name="Note 2 2 3 6 2 4" xfId="46969"/>
    <cellStyle name="Note 2 2 3 6 3" xfId="46970"/>
    <cellStyle name="Note 2 2 3 6 3 2" xfId="46971"/>
    <cellStyle name="Note 2 2 3 6 3 3" xfId="59363"/>
    <cellStyle name="Note 2 2 3 6 4" xfId="46972"/>
    <cellStyle name="Note 2 2 3 6 5" xfId="46973"/>
    <cellStyle name="Note 2 2 3 7" xfId="46974"/>
    <cellStyle name="Note 2 2 3 7 2" xfId="46975"/>
    <cellStyle name="Note 2 2 3 7 2 2" xfId="46976"/>
    <cellStyle name="Note 2 2 3 7 2 3" xfId="59364"/>
    <cellStyle name="Note 2 2 3 7 3" xfId="46977"/>
    <cellStyle name="Note 2 2 3 7 4" xfId="46978"/>
    <cellStyle name="Note 2 2 3 8" xfId="46979"/>
    <cellStyle name="Note 2 2 3 8 2" xfId="46980"/>
    <cellStyle name="Note 2 2 3 8 2 2" xfId="46981"/>
    <cellStyle name="Note 2 2 3 8 2 3" xfId="59365"/>
    <cellStyle name="Note 2 2 3 8 3" xfId="46982"/>
    <cellStyle name="Note 2 2 3 8 4" xfId="46983"/>
    <cellStyle name="Note 2 2 3 9" xfId="46984"/>
    <cellStyle name="Note 2 2 3 9 2" xfId="46985"/>
    <cellStyle name="Note 2 2 3 9 3" xfId="59366"/>
    <cellStyle name="Note 2 2 4" xfId="46986"/>
    <cellStyle name="Note 2 2 4 10" xfId="46987"/>
    <cellStyle name="Note 2 2 4 2" xfId="46988"/>
    <cellStyle name="Note 2 2 4 2 2" xfId="46989"/>
    <cellStyle name="Note 2 2 4 2 2 2" xfId="46990"/>
    <cellStyle name="Note 2 2 4 2 2 2 2" xfId="46991"/>
    <cellStyle name="Note 2 2 4 2 2 2 2 2" xfId="46992"/>
    <cellStyle name="Note 2 2 4 2 2 2 2 2 2" xfId="46993"/>
    <cellStyle name="Note 2 2 4 2 2 2 2 2 3" xfId="59367"/>
    <cellStyle name="Note 2 2 4 2 2 2 2 3" xfId="46994"/>
    <cellStyle name="Note 2 2 4 2 2 2 2 4" xfId="46995"/>
    <cellStyle name="Note 2 2 4 2 2 2 3" xfId="46996"/>
    <cellStyle name="Note 2 2 4 2 2 2 3 2" xfId="46997"/>
    <cellStyle name="Note 2 2 4 2 2 2 3 2 2" xfId="46998"/>
    <cellStyle name="Note 2 2 4 2 2 2 3 2 3" xfId="59368"/>
    <cellStyle name="Note 2 2 4 2 2 2 3 3" xfId="46999"/>
    <cellStyle name="Note 2 2 4 2 2 2 3 4" xfId="47000"/>
    <cellStyle name="Note 2 2 4 2 2 2 4" xfId="47001"/>
    <cellStyle name="Note 2 2 4 2 2 2 4 2" xfId="47002"/>
    <cellStyle name="Note 2 2 4 2 2 2 4 3" xfId="59369"/>
    <cellStyle name="Note 2 2 4 2 2 2 5" xfId="47003"/>
    <cellStyle name="Note 2 2 4 2 2 2 6" xfId="47004"/>
    <cellStyle name="Note 2 2 4 2 2 3" xfId="47005"/>
    <cellStyle name="Note 2 2 4 2 2 3 2" xfId="47006"/>
    <cellStyle name="Note 2 2 4 2 2 3 2 2" xfId="47007"/>
    <cellStyle name="Note 2 2 4 2 2 3 2 3" xfId="59370"/>
    <cellStyle name="Note 2 2 4 2 2 3 3" xfId="47008"/>
    <cellStyle name="Note 2 2 4 2 2 3 4" xfId="47009"/>
    <cellStyle name="Note 2 2 4 2 2 4" xfId="47010"/>
    <cellStyle name="Note 2 2 4 2 2 4 2" xfId="47011"/>
    <cellStyle name="Note 2 2 4 2 2 4 2 2" xfId="47012"/>
    <cellStyle name="Note 2 2 4 2 2 4 2 3" xfId="59371"/>
    <cellStyle name="Note 2 2 4 2 2 4 3" xfId="47013"/>
    <cellStyle name="Note 2 2 4 2 2 4 4" xfId="47014"/>
    <cellStyle name="Note 2 2 4 2 2 5" xfId="47015"/>
    <cellStyle name="Note 2 2 4 2 2 5 2" xfId="47016"/>
    <cellStyle name="Note 2 2 4 2 2 5 3" xfId="59372"/>
    <cellStyle name="Note 2 2 4 2 2 6" xfId="47017"/>
    <cellStyle name="Note 2 2 4 2 2 7" xfId="47018"/>
    <cellStyle name="Note 2 2 4 2 3" xfId="47019"/>
    <cellStyle name="Note 2 2 4 2 3 2" xfId="47020"/>
    <cellStyle name="Note 2 2 4 2 3 2 2" xfId="47021"/>
    <cellStyle name="Note 2 2 4 2 3 2 2 2" xfId="47022"/>
    <cellStyle name="Note 2 2 4 2 3 2 2 3" xfId="59373"/>
    <cellStyle name="Note 2 2 4 2 3 2 3" xfId="47023"/>
    <cellStyle name="Note 2 2 4 2 3 2 4" xfId="47024"/>
    <cellStyle name="Note 2 2 4 2 3 3" xfId="47025"/>
    <cellStyle name="Note 2 2 4 2 3 3 2" xfId="47026"/>
    <cellStyle name="Note 2 2 4 2 3 3 2 2" xfId="47027"/>
    <cellStyle name="Note 2 2 4 2 3 3 2 3" xfId="59374"/>
    <cellStyle name="Note 2 2 4 2 3 3 3" xfId="47028"/>
    <cellStyle name="Note 2 2 4 2 3 3 4" xfId="47029"/>
    <cellStyle name="Note 2 2 4 2 3 4" xfId="47030"/>
    <cellStyle name="Note 2 2 4 2 3 4 2" xfId="47031"/>
    <cellStyle name="Note 2 2 4 2 3 4 3" xfId="59375"/>
    <cellStyle name="Note 2 2 4 2 3 5" xfId="47032"/>
    <cellStyle name="Note 2 2 4 2 3 6" xfId="47033"/>
    <cellStyle name="Note 2 2 4 2 4" xfId="47034"/>
    <cellStyle name="Note 2 2 4 2 4 2" xfId="47035"/>
    <cellStyle name="Note 2 2 4 2 4 2 2" xfId="47036"/>
    <cellStyle name="Note 2 2 4 2 4 2 3" xfId="59376"/>
    <cellStyle name="Note 2 2 4 2 4 3" xfId="47037"/>
    <cellStyle name="Note 2 2 4 2 4 4" xfId="47038"/>
    <cellStyle name="Note 2 2 4 2 5" xfId="47039"/>
    <cellStyle name="Note 2 2 4 2 5 2" xfId="47040"/>
    <cellStyle name="Note 2 2 4 2 5 2 2" xfId="47041"/>
    <cellStyle name="Note 2 2 4 2 5 2 3" xfId="59377"/>
    <cellStyle name="Note 2 2 4 2 5 3" xfId="47042"/>
    <cellStyle name="Note 2 2 4 2 5 4" xfId="47043"/>
    <cellStyle name="Note 2 2 4 2 6" xfId="47044"/>
    <cellStyle name="Note 2 2 4 2 6 2" xfId="47045"/>
    <cellStyle name="Note 2 2 4 2 6 3" xfId="59378"/>
    <cellStyle name="Note 2 2 4 2 7" xfId="47046"/>
    <cellStyle name="Note 2 2 4 2 8" xfId="47047"/>
    <cellStyle name="Note 2 2 4 3" xfId="47048"/>
    <cellStyle name="Note 2 2 4 3 2" xfId="47049"/>
    <cellStyle name="Note 2 2 4 3 2 2" xfId="47050"/>
    <cellStyle name="Note 2 2 4 3 2 2 2" xfId="47051"/>
    <cellStyle name="Note 2 2 4 3 2 2 2 2" xfId="47052"/>
    <cellStyle name="Note 2 2 4 3 2 2 2 3" xfId="59379"/>
    <cellStyle name="Note 2 2 4 3 2 2 3" xfId="47053"/>
    <cellStyle name="Note 2 2 4 3 2 2 4" xfId="47054"/>
    <cellStyle name="Note 2 2 4 3 2 3" xfId="47055"/>
    <cellStyle name="Note 2 2 4 3 2 3 2" xfId="47056"/>
    <cellStyle name="Note 2 2 4 3 2 3 2 2" xfId="47057"/>
    <cellStyle name="Note 2 2 4 3 2 3 2 3" xfId="59380"/>
    <cellStyle name="Note 2 2 4 3 2 3 3" xfId="47058"/>
    <cellStyle name="Note 2 2 4 3 2 3 4" xfId="47059"/>
    <cellStyle name="Note 2 2 4 3 2 4" xfId="47060"/>
    <cellStyle name="Note 2 2 4 3 2 4 2" xfId="47061"/>
    <cellStyle name="Note 2 2 4 3 2 4 3" xfId="59381"/>
    <cellStyle name="Note 2 2 4 3 2 5" xfId="47062"/>
    <cellStyle name="Note 2 2 4 3 2 6" xfId="47063"/>
    <cellStyle name="Note 2 2 4 3 3" xfId="47064"/>
    <cellStyle name="Note 2 2 4 3 3 2" xfId="47065"/>
    <cellStyle name="Note 2 2 4 3 3 2 2" xfId="47066"/>
    <cellStyle name="Note 2 2 4 3 3 2 3" xfId="59382"/>
    <cellStyle name="Note 2 2 4 3 3 3" xfId="47067"/>
    <cellStyle name="Note 2 2 4 3 3 4" xfId="47068"/>
    <cellStyle name="Note 2 2 4 3 4" xfId="47069"/>
    <cellStyle name="Note 2 2 4 3 4 2" xfId="47070"/>
    <cellStyle name="Note 2 2 4 3 4 2 2" xfId="47071"/>
    <cellStyle name="Note 2 2 4 3 4 2 3" xfId="59383"/>
    <cellStyle name="Note 2 2 4 3 4 3" xfId="47072"/>
    <cellStyle name="Note 2 2 4 3 4 4" xfId="47073"/>
    <cellStyle name="Note 2 2 4 3 5" xfId="47074"/>
    <cellStyle name="Note 2 2 4 3 5 2" xfId="47075"/>
    <cellStyle name="Note 2 2 4 3 5 3" xfId="59384"/>
    <cellStyle name="Note 2 2 4 3 6" xfId="47076"/>
    <cellStyle name="Note 2 2 4 3 7" xfId="47077"/>
    <cellStyle name="Note 2 2 4 4" xfId="47078"/>
    <cellStyle name="Note 2 2 4 4 2" xfId="47079"/>
    <cellStyle name="Note 2 2 4 4 2 2" xfId="47080"/>
    <cellStyle name="Note 2 2 4 4 2 2 2" xfId="47081"/>
    <cellStyle name="Note 2 2 4 4 2 2 3" xfId="59385"/>
    <cellStyle name="Note 2 2 4 4 2 3" xfId="47082"/>
    <cellStyle name="Note 2 2 4 4 2 4" xfId="47083"/>
    <cellStyle name="Note 2 2 4 4 3" xfId="47084"/>
    <cellStyle name="Note 2 2 4 4 3 2" xfId="47085"/>
    <cellStyle name="Note 2 2 4 4 3 2 2" xfId="47086"/>
    <cellStyle name="Note 2 2 4 4 3 2 3" xfId="59386"/>
    <cellStyle name="Note 2 2 4 4 3 3" xfId="47087"/>
    <cellStyle name="Note 2 2 4 4 3 4" xfId="47088"/>
    <cellStyle name="Note 2 2 4 4 4" xfId="47089"/>
    <cellStyle name="Note 2 2 4 4 4 2" xfId="47090"/>
    <cellStyle name="Note 2 2 4 4 4 3" xfId="59387"/>
    <cellStyle name="Note 2 2 4 4 5" xfId="47091"/>
    <cellStyle name="Note 2 2 4 4 6" xfId="47092"/>
    <cellStyle name="Note 2 2 4 5" xfId="47093"/>
    <cellStyle name="Note 2 2 4 5 2" xfId="47094"/>
    <cellStyle name="Note 2 2 4 5 2 2" xfId="47095"/>
    <cellStyle name="Note 2 2 4 5 2 2 2" xfId="47096"/>
    <cellStyle name="Note 2 2 4 5 2 2 3" xfId="59388"/>
    <cellStyle name="Note 2 2 4 5 2 3" xfId="47097"/>
    <cellStyle name="Note 2 2 4 5 2 4" xfId="47098"/>
    <cellStyle name="Note 2 2 4 5 3" xfId="47099"/>
    <cellStyle name="Note 2 2 4 5 3 2" xfId="47100"/>
    <cellStyle name="Note 2 2 4 5 3 3" xfId="59389"/>
    <cellStyle name="Note 2 2 4 5 4" xfId="47101"/>
    <cellStyle name="Note 2 2 4 5 5" xfId="47102"/>
    <cellStyle name="Note 2 2 4 6" xfId="47103"/>
    <cellStyle name="Note 2 2 4 6 2" xfId="47104"/>
    <cellStyle name="Note 2 2 4 6 2 2" xfId="47105"/>
    <cellStyle name="Note 2 2 4 6 2 3" xfId="59390"/>
    <cellStyle name="Note 2 2 4 6 3" xfId="47106"/>
    <cellStyle name="Note 2 2 4 6 4" xfId="47107"/>
    <cellStyle name="Note 2 2 4 7" xfId="47108"/>
    <cellStyle name="Note 2 2 4 7 2" xfId="47109"/>
    <cellStyle name="Note 2 2 4 7 2 2" xfId="47110"/>
    <cellStyle name="Note 2 2 4 7 2 3" xfId="59391"/>
    <cellStyle name="Note 2 2 4 7 3" xfId="47111"/>
    <cellStyle name="Note 2 2 4 7 4" xfId="47112"/>
    <cellStyle name="Note 2 2 4 8" xfId="47113"/>
    <cellStyle name="Note 2 2 4 8 2" xfId="47114"/>
    <cellStyle name="Note 2 2 4 8 3" xfId="59392"/>
    <cellStyle name="Note 2 2 4 9" xfId="47115"/>
    <cellStyle name="Note 2 2 5" xfId="47116"/>
    <cellStyle name="Note 2 2 5 10" xfId="47117"/>
    <cellStyle name="Note 2 2 5 2" xfId="47118"/>
    <cellStyle name="Note 2 2 5 2 2" xfId="47119"/>
    <cellStyle name="Note 2 2 5 2 2 2" xfId="47120"/>
    <cellStyle name="Note 2 2 5 2 2 2 2" xfId="47121"/>
    <cellStyle name="Note 2 2 5 2 2 2 2 2" xfId="47122"/>
    <cellStyle name="Note 2 2 5 2 2 2 2 2 2" xfId="47123"/>
    <cellStyle name="Note 2 2 5 2 2 2 2 2 3" xfId="59393"/>
    <cellStyle name="Note 2 2 5 2 2 2 2 3" xfId="47124"/>
    <cellStyle name="Note 2 2 5 2 2 2 2 4" xfId="47125"/>
    <cellStyle name="Note 2 2 5 2 2 2 3" xfId="47126"/>
    <cellStyle name="Note 2 2 5 2 2 2 3 2" xfId="47127"/>
    <cellStyle name="Note 2 2 5 2 2 2 3 2 2" xfId="47128"/>
    <cellStyle name="Note 2 2 5 2 2 2 3 2 3" xfId="59394"/>
    <cellStyle name="Note 2 2 5 2 2 2 3 3" xfId="47129"/>
    <cellStyle name="Note 2 2 5 2 2 2 3 4" xfId="47130"/>
    <cellStyle name="Note 2 2 5 2 2 2 4" xfId="47131"/>
    <cellStyle name="Note 2 2 5 2 2 2 4 2" xfId="47132"/>
    <cellStyle name="Note 2 2 5 2 2 2 4 3" xfId="59395"/>
    <cellStyle name="Note 2 2 5 2 2 2 5" xfId="47133"/>
    <cellStyle name="Note 2 2 5 2 2 2 6" xfId="47134"/>
    <cellStyle name="Note 2 2 5 2 2 3" xfId="47135"/>
    <cellStyle name="Note 2 2 5 2 2 3 2" xfId="47136"/>
    <cellStyle name="Note 2 2 5 2 2 3 2 2" xfId="47137"/>
    <cellStyle name="Note 2 2 5 2 2 3 2 3" xfId="59396"/>
    <cellStyle name="Note 2 2 5 2 2 3 3" xfId="47138"/>
    <cellStyle name="Note 2 2 5 2 2 3 4" xfId="47139"/>
    <cellStyle name="Note 2 2 5 2 2 4" xfId="47140"/>
    <cellStyle name="Note 2 2 5 2 2 4 2" xfId="47141"/>
    <cellStyle name="Note 2 2 5 2 2 4 2 2" xfId="47142"/>
    <cellStyle name="Note 2 2 5 2 2 4 2 3" xfId="59397"/>
    <cellStyle name="Note 2 2 5 2 2 4 3" xfId="47143"/>
    <cellStyle name="Note 2 2 5 2 2 4 4" xfId="47144"/>
    <cellStyle name="Note 2 2 5 2 2 5" xfId="47145"/>
    <cellStyle name="Note 2 2 5 2 2 5 2" xfId="47146"/>
    <cellStyle name="Note 2 2 5 2 2 5 3" xfId="59398"/>
    <cellStyle name="Note 2 2 5 2 2 6" xfId="47147"/>
    <cellStyle name="Note 2 2 5 2 2 7" xfId="47148"/>
    <cellStyle name="Note 2 2 5 2 3" xfId="47149"/>
    <cellStyle name="Note 2 2 5 2 3 2" xfId="47150"/>
    <cellStyle name="Note 2 2 5 2 3 2 2" xfId="47151"/>
    <cellStyle name="Note 2 2 5 2 3 2 2 2" xfId="47152"/>
    <cellStyle name="Note 2 2 5 2 3 2 2 3" xfId="59399"/>
    <cellStyle name="Note 2 2 5 2 3 2 3" xfId="47153"/>
    <cellStyle name="Note 2 2 5 2 3 2 4" xfId="47154"/>
    <cellStyle name="Note 2 2 5 2 3 3" xfId="47155"/>
    <cellStyle name="Note 2 2 5 2 3 3 2" xfId="47156"/>
    <cellStyle name="Note 2 2 5 2 3 3 2 2" xfId="47157"/>
    <cellStyle name="Note 2 2 5 2 3 3 2 3" xfId="59400"/>
    <cellStyle name="Note 2 2 5 2 3 3 3" xfId="47158"/>
    <cellStyle name="Note 2 2 5 2 3 3 4" xfId="47159"/>
    <cellStyle name="Note 2 2 5 2 3 4" xfId="47160"/>
    <cellStyle name="Note 2 2 5 2 3 4 2" xfId="47161"/>
    <cellStyle name="Note 2 2 5 2 3 4 3" xfId="59401"/>
    <cellStyle name="Note 2 2 5 2 3 5" xfId="47162"/>
    <cellStyle name="Note 2 2 5 2 3 6" xfId="47163"/>
    <cellStyle name="Note 2 2 5 2 4" xfId="47164"/>
    <cellStyle name="Note 2 2 5 2 4 2" xfId="47165"/>
    <cellStyle name="Note 2 2 5 2 4 2 2" xfId="47166"/>
    <cellStyle name="Note 2 2 5 2 4 2 3" xfId="59402"/>
    <cellStyle name="Note 2 2 5 2 4 3" xfId="47167"/>
    <cellStyle name="Note 2 2 5 2 4 4" xfId="47168"/>
    <cellStyle name="Note 2 2 5 2 5" xfId="47169"/>
    <cellStyle name="Note 2 2 5 2 5 2" xfId="47170"/>
    <cellStyle name="Note 2 2 5 2 5 2 2" xfId="47171"/>
    <cellStyle name="Note 2 2 5 2 5 2 3" xfId="59403"/>
    <cellStyle name="Note 2 2 5 2 5 3" xfId="47172"/>
    <cellStyle name="Note 2 2 5 2 5 4" xfId="47173"/>
    <cellStyle name="Note 2 2 5 2 6" xfId="47174"/>
    <cellStyle name="Note 2 2 5 2 6 2" xfId="47175"/>
    <cellStyle name="Note 2 2 5 2 6 3" xfId="59404"/>
    <cellStyle name="Note 2 2 5 2 7" xfId="47176"/>
    <cellStyle name="Note 2 2 5 2 8" xfId="47177"/>
    <cellStyle name="Note 2 2 5 3" xfId="47178"/>
    <cellStyle name="Note 2 2 5 3 2" xfId="47179"/>
    <cellStyle name="Note 2 2 5 3 2 2" xfId="47180"/>
    <cellStyle name="Note 2 2 5 3 2 2 2" xfId="47181"/>
    <cellStyle name="Note 2 2 5 3 2 2 2 2" xfId="47182"/>
    <cellStyle name="Note 2 2 5 3 2 2 2 3" xfId="59405"/>
    <cellStyle name="Note 2 2 5 3 2 2 3" xfId="47183"/>
    <cellStyle name="Note 2 2 5 3 2 2 4" xfId="47184"/>
    <cellStyle name="Note 2 2 5 3 2 3" xfId="47185"/>
    <cellStyle name="Note 2 2 5 3 2 3 2" xfId="47186"/>
    <cellStyle name="Note 2 2 5 3 2 3 2 2" xfId="47187"/>
    <cellStyle name="Note 2 2 5 3 2 3 2 3" xfId="59406"/>
    <cellStyle name="Note 2 2 5 3 2 3 3" xfId="47188"/>
    <cellStyle name="Note 2 2 5 3 2 3 4" xfId="47189"/>
    <cellStyle name="Note 2 2 5 3 2 4" xfId="47190"/>
    <cellStyle name="Note 2 2 5 3 2 4 2" xfId="47191"/>
    <cellStyle name="Note 2 2 5 3 2 4 3" xfId="59407"/>
    <cellStyle name="Note 2 2 5 3 2 5" xfId="47192"/>
    <cellStyle name="Note 2 2 5 3 2 6" xfId="47193"/>
    <cellStyle name="Note 2 2 5 3 3" xfId="47194"/>
    <cellStyle name="Note 2 2 5 3 3 2" xfId="47195"/>
    <cellStyle name="Note 2 2 5 3 3 2 2" xfId="47196"/>
    <cellStyle name="Note 2 2 5 3 3 2 3" xfId="59408"/>
    <cellStyle name="Note 2 2 5 3 3 3" xfId="47197"/>
    <cellStyle name="Note 2 2 5 3 3 4" xfId="47198"/>
    <cellStyle name="Note 2 2 5 3 4" xfId="47199"/>
    <cellStyle name="Note 2 2 5 3 4 2" xfId="47200"/>
    <cellStyle name="Note 2 2 5 3 4 2 2" xfId="47201"/>
    <cellStyle name="Note 2 2 5 3 4 2 3" xfId="59409"/>
    <cellStyle name="Note 2 2 5 3 4 3" xfId="47202"/>
    <cellStyle name="Note 2 2 5 3 4 4" xfId="47203"/>
    <cellStyle name="Note 2 2 5 3 5" xfId="47204"/>
    <cellStyle name="Note 2 2 5 3 5 2" xfId="47205"/>
    <cellStyle name="Note 2 2 5 3 5 3" xfId="59410"/>
    <cellStyle name="Note 2 2 5 3 6" xfId="47206"/>
    <cellStyle name="Note 2 2 5 3 7" xfId="47207"/>
    <cellStyle name="Note 2 2 5 4" xfId="47208"/>
    <cellStyle name="Note 2 2 5 4 2" xfId="47209"/>
    <cellStyle name="Note 2 2 5 4 2 2" xfId="47210"/>
    <cellStyle name="Note 2 2 5 4 2 2 2" xfId="47211"/>
    <cellStyle name="Note 2 2 5 4 2 2 3" xfId="59411"/>
    <cellStyle name="Note 2 2 5 4 2 3" xfId="47212"/>
    <cellStyle name="Note 2 2 5 4 2 4" xfId="47213"/>
    <cellStyle name="Note 2 2 5 4 3" xfId="47214"/>
    <cellStyle name="Note 2 2 5 4 3 2" xfId="47215"/>
    <cellStyle name="Note 2 2 5 4 3 2 2" xfId="47216"/>
    <cellStyle name="Note 2 2 5 4 3 2 3" xfId="59412"/>
    <cellStyle name="Note 2 2 5 4 3 3" xfId="47217"/>
    <cellStyle name="Note 2 2 5 4 3 4" xfId="47218"/>
    <cellStyle name="Note 2 2 5 4 4" xfId="47219"/>
    <cellStyle name="Note 2 2 5 4 4 2" xfId="47220"/>
    <cellStyle name="Note 2 2 5 4 4 3" xfId="59413"/>
    <cellStyle name="Note 2 2 5 4 5" xfId="47221"/>
    <cellStyle name="Note 2 2 5 4 6" xfId="47222"/>
    <cellStyle name="Note 2 2 5 5" xfId="47223"/>
    <cellStyle name="Note 2 2 5 5 2" xfId="47224"/>
    <cellStyle name="Note 2 2 5 5 2 2" xfId="47225"/>
    <cellStyle name="Note 2 2 5 5 2 2 2" xfId="47226"/>
    <cellStyle name="Note 2 2 5 5 2 2 3" xfId="59414"/>
    <cellStyle name="Note 2 2 5 5 2 3" xfId="47227"/>
    <cellStyle name="Note 2 2 5 5 2 4" xfId="47228"/>
    <cellStyle name="Note 2 2 5 5 3" xfId="47229"/>
    <cellStyle name="Note 2 2 5 5 3 2" xfId="47230"/>
    <cellStyle name="Note 2 2 5 5 3 3" xfId="59415"/>
    <cellStyle name="Note 2 2 5 5 4" xfId="47231"/>
    <cellStyle name="Note 2 2 5 5 5" xfId="47232"/>
    <cellStyle name="Note 2 2 5 6" xfId="47233"/>
    <cellStyle name="Note 2 2 5 6 2" xfId="47234"/>
    <cellStyle name="Note 2 2 5 6 2 2" xfId="47235"/>
    <cellStyle name="Note 2 2 5 6 2 3" xfId="59416"/>
    <cellStyle name="Note 2 2 5 6 3" xfId="47236"/>
    <cellStyle name="Note 2 2 5 6 4" xfId="47237"/>
    <cellStyle name="Note 2 2 5 7" xfId="47238"/>
    <cellStyle name="Note 2 2 5 7 2" xfId="47239"/>
    <cellStyle name="Note 2 2 5 7 2 2" xfId="47240"/>
    <cellStyle name="Note 2 2 5 7 2 3" xfId="59417"/>
    <cellStyle name="Note 2 2 5 7 3" xfId="47241"/>
    <cellStyle name="Note 2 2 5 7 4" xfId="47242"/>
    <cellStyle name="Note 2 2 5 8" xfId="47243"/>
    <cellStyle name="Note 2 2 5 8 2" xfId="47244"/>
    <cellStyle name="Note 2 2 5 8 3" xfId="59418"/>
    <cellStyle name="Note 2 2 5 9" xfId="47245"/>
    <cellStyle name="Note 2 2 6" xfId="47246"/>
    <cellStyle name="Note 2 2 6 10" xfId="47247"/>
    <cellStyle name="Note 2 2 6 2" xfId="47248"/>
    <cellStyle name="Note 2 2 6 2 2" xfId="47249"/>
    <cellStyle name="Note 2 2 6 2 2 2" xfId="47250"/>
    <cellStyle name="Note 2 2 6 2 2 2 2" xfId="47251"/>
    <cellStyle name="Note 2 2 6 2 2 2 2 2" xfId="47252"/>
    <cellStyle name="Note 2 2 6 2 2 2 2 2 2" xfId="47253"/>
    <cellStyle name="Note 2 2 6 2 2 2 2 2 3" xfId="59419"/>
    <cellStyle name="Note 2 2 6 2 2 2 2 3" xfId="47254"/>
    <cellStyle name="Note 2 2 6 2 2 2 2 4" xfId="47255"/>
    <cellStyle name="Note 2 2 6 2 2 2 3" xfId="47256"/>
    <cellStyle name="Note 2 2 6 2 2 2 3 2" xfId="47257"/>
    <cellStyle name="Note 2 2 6 2 2 2 3 2 2" xfId="47258"/>
    <cellStyle name="Note 2 2 6 2 2 2 3 2 3" xfId="59420"/>
    <cellStyle name="Note 2 2 6 2 2 2 3 3" xfId="47259"/>
    <cellStyle name="Note 2 2 6 2 2 2 3 4" xfId="47260"/>
    <cellStyle name="Note 2 2 6 2 2 2 4" xfId="47261"/>
    <cellStyle name="Note 2 2 6 2 2 2 4 2" xfId="47262"/>
    <cellStyle name="Note 2 2 6 2 2 2 4 3" xfId="59421"/>
    <cellStyle name="Note 2 2 6 2 2 2 5" xfId="47263"/>
    <cellStyle name="Note 2 2 6 2 2 2 6" xfId="47264"/>
    <cellStyle name="Note 2 2 6 2 2 3" xfId="47265"/>
    <cellStyle name="Note 2 2 6 2 2 3 2" xfId="47266"/>
    <cellStyle name="Note 2 2 6 2 2 3 2 2" xfId="47267"/>
    <cellStyle name="Note 2 2 6 2 2 3 2 3" xfId="59422"/>
    <cellStyle name="Note 2 2 6 2 2 3 3" xfId="47268"/>
    <cellStyle name="Note 2 2 6 2 2 3 4" xfId="47269"/>
    <cellStyle name="Note 2 2 6 2 2 4" xfId="47270"/>
    <cellStyle name="Note 2 2 6 2 2 4 2" xfId="47271"/>
    <cellStyle name="Note 2 2 6 2 2 4 2 2" xfId="47272"/>
    <cellStyle name="Note 2 2 6 2 2 4 2 3" xfId="59423"/>
    <cellStyle name="Note 2 2 6 2 2 4 3" xfId="47273"/>
    <cellStyle name="Note 2 2 6 2 2 4 4" xfId="47274"/>
    <cellStyle name="Note 2 2 6 2 2 5" xfId="47275"/>
    <cellStyle name="Note 2 2 6 2 2 5 2" xfId="47276"/>
    <cellStyle name="Note 2 2 6 2 2 5 3" xfId="59424"/>
    <cellStyle name="Note 2 2 6 2 2 6" xfId="47277"/>
    <cellStyle name="Note 2 2 6 2 2 7" xfId="47278"/>
    <cellStyle name="Note 2 2 6 2 3" xfId="47279"/>
    <cellStyle name="Note 2 2 6 2 3 2" xfId="47280"/>
    <cellStyle name="Note 2 2 6 2 3 2 2" xfId="47281"/>
    <cellStyle name="Note 2 2 6 2 3 2 2 2" xfId="47282"/>
    <cellStyle name="Note 2 2 6 2 3 2 2 3" xfId="59425"/>
    <cellStyle name="Note 2 2 6 2 3 2 3" xfId="47283"/>
    <cellStyle name="Note 2 2 6 2 3 2 4" xfId="47284"/>
    <cellStyle name="Note 2 2 6 2 3 3" xfId="47285"/>
    <cellStyle name="Note 2 2 6 2 3 3 2" xfId="47286"/>
    <cellStyle name="Note 2 2 6 2 3 3 2 2" xfId="47287"/>
    <cellStyle name="Note 2 2 6 2 3 3 2 3" xfId="59426"/>
    <cellStyle name="Note 2 2 6 2 3 3 3" xfId="47288"/>
    <cellStyle name="Note 2 2 6 2 3 3 4" xfId="47289"/>
    <cellStyle name="Note 2 2 6 2 3 4" xfId="47290"/>
    <cellStyle name="Note 2 2 6 2 3 4 2" xfId="47291"/>
    <cellStyle name="Note 2 2 6 2 3 4 3" xfId="59427"/>
    <cellStyle name="Note 2 2 6 2 3 5" xfId="47292"/>
    <cellStyle name="Note 2 2 6 2 3 6" xfId="47293"/>
    <cellStyle name="Note 2 2 6 2 4" xfId="47294"/>
    <cellStyle name="Note 2 2 6 2 4 2" xfId="47295"/>
    <cellStyle name="Note 2 2 6 2 4 2 2" xfId="47296"/>
    <cellStyle name="Note 2 2 6 2 4 2 3" xfId="59428"/>
    <cellStyle name="Note 2 2 6 2 4 3" xfId="47297"/>
    <cellStyle name="Note 2 2 6 2 4 4" xfId="47298"/>
    <cellStyle name="Note 2 2 6 2 5" xfId="47299"/>
    <cellStyle name="Note 2 2 6 2 5 2" xfId="47300"/>
    <cellStyle name="Note 2 2 6 2 5 2 2" xfId="47301"/>
    <cellStyle name="Note 2 2 6 2 5 2 3" xfId="59429"/>
    <cellStyle name="Note 2 2 6 2 5 3" xfId="47302"/>
    <cellStyle name="Note 2 2 6 2 5 4" xfId="47303"/>
    <cellStyle name="Note 2 2 6 2 6" xfId="47304"/>
    <cellStyle name="Note 2 2 6 2 6 2" xfId="47305"/>
    <cellStyle name="Note 2 2 6 2 6 3" xfId="59430"/>
    <cellStyle name="Note 2 2 6 2 7" xfId="47306"/>
    <cellStyle name="Note 2 2 6 2 8" xfId="47307"/>
    <cellStyle name="Note 2 2 6 3" xfId="47308"/>
    <cellStyle name="Note 2 2 6 3 2" xfId="47309"/>
    <cellStyle name="Note 2 2 6 3 2 2" xfId="47310"/>
    <cellStyle name="Note 2 2 6 3 2 2 2" xfId="47311"/>
    <cellStyle name="Note 2 2 6 3 2 2 2 2" xfId="47312"/>
    <cellStyle name="Note 2 2 6 3 2 2 2 3" xfId="59431"/>
    <cellStyle name="Note 2 2 6 3 2 2 3" xfId="47313"/>
    <cellStyle name="Note 2 2 6 3 2 2 4" xfId="47314"/>
    <cellStyle name="Note 2 2 6 3 2 3" xfId="47315"/>
    <cellStyle name="Note 2 2 6 3 2 3 2" xfId="47316"/>
    <cellStyle name="Note 2 2 6 3 2 3 2 2" xfId="47317"/>
    <cellStyle name="Note 2 2 6 3 2 3 2 3" xfId="59432"/>
    <cellStyle name="Note 2 2 6 3 2 3 3" xfId="47318"/>
    <cellStyle name="Note 2 2 6 3 2 3 4" xfId="47319"/>
    <cellStyle name="Note 2 2 6 3 2 4" xfId="47320"/>
    <cellStyle name="Note 2 2 6 3 2 4 2" xfId="47321"/>
    <cellStyle name="Note 2 2 6 3 2 4 3" xfId="59433"/>
    <cellStyle name="Note 2 2 6 3 2 5" xfId="47322"/>
    <cellStyle name="Note 2 2 6 3 2 6" xfId="47323"/>
    <cellStyle name="Note 2 2 6 3 3" xfId="47324"/>
    <cellStyle name="Note 2 2 6 3 3 2" xfId="47325"/>
    <cellStyle name="Note 2 2 6 3 3 2 2" xfId="47326"/>
    <cellStyle name="Note 2 2 6 3 3 2 3" xfId="59434"/>
    <cellStyle name="Note 2 2 6 3 3 3" xfId="47327"/>
    <cellStyle name="Note 2 2 6 3 3 4" xfId="47328"/>
    <cellStyle name="Note 2 2 6 3 4" xfId="47329"/>
    <cellStyle name="Note 2 2 6 3 4 2" xfId="47330"/>
    <cellStyle name="Note 2 2 6 3 4 2 2" xfId="47331"/>
    <cellStyle name="Note 2 2 6 3 4 2 3" xfId="59435"/>
    <cellStyle name="Note 2 2 6 3 4 3" xfId="47332"/>
    <cellStyle name="Note 2 2 6 3 4 4" xfId="47333"/>
    <cellStyle name="Note 2 2 6 3 5" xfId="47334"/>
    <cellStyle name="Note 2 2 6 3 5 2" xfId="47335"/>
    <cellStyle name="Note 2 2 6 3 5 3" xfId="59436"/>
    <cellStyle name="Note 2 2 6 3 6" xfId="47336"/>
    <cellStyle name="Note 2 2 6 3 7" xfId="47337"/>
    <cellStyle name="Note 2 2 6 4" xfId="47338"/>
    <cellStyle name="Note 2 2 6 4 2" xfId="47339"/>
    <cellStyle name="Note 2 2 6 4 2 2" xfId="47340"/>
    <cellStyle name="Note 2 2 6 4 2 2 2" xfId="47341"/>
    <cellStyle name="Note 2 2 6 4 2 2 3" xfId="59437"/>
    <cellStyle name="Note 2 2 6 4 2 3" xfId="47342"/>
    <cellStyle name="Note 2 2 6 4 2 4" xfId="47343"/>
    <cellStyle name="Note 2 2 6 4 3" xfId="47344"/>
    <cellStyle name="Note 2 2 6 4 3 2" xfId="47345"/>
    <cellStyle name="Note 2 2 6 4 3 2 2" xfId="47346"/>
    <cellStyle name="Note 2 2 6 4 3 2 3" xfId="59438"/>
    <cellStyle name="Note 2 2 6 4 3 3" xfId="47347"/>
    <cellStyle name="Note 2 2 6 4 3 4" xfId="47348"/>
    <cellStyle name="Note 2 2 6 4 4" xfId="47349"/>
    <cellStyle name="Note 2 2 6 4 4 2" xfId="47350"/>
    <cellStyle name="Note 2 2 6 4 4 3" xfId="59439"/>
    <cellStyle name="Note 2 2 6 4 5" xfId="47351"/>
    <cellStyle name="Note 2 2 6 4 6" xfId="47352"/>
    <cellStyle name="Note 2 2 6 5" xfId="47353"/>
    <cellStyle name="Note 2 2 6 5 2" xfId="47354"/>
    <cellStyle name="Note 2 2 6 5 2 2" xfId="47355"/>
    <cellStyle name="Note 2 2 6 5 2 2 2" xfId="47356"/>
    <cellStyle name="Note 2 2 6 5 2 2 3" xfId="59440"/>
    <cellStyle name="Note 2 2 6 5 2 3" xfId="47357"/>
    <cellStyle name="Note 2 2 6 5 2 4" xfId="47358"/>
    <cellStyle name="Note 2 2 6 5 3" xfId="47359"/>
    <cellStyle name="Note 2 2 6 5 3 2" xfId="47360"/>
    <cellStyle name="Note 2 2 6 5 3 3" xfId="59441"/>
    <cellStyle name="Note 2 2 6 5 4" xfId="47361"/>
    <cellStyle name="Note 2 2 6 5 5" xfId="47362"/>
    <cellStyle name="Note 2 2 6 6" xfId="47363"/>
    <cellStyle name="Note 2 2 6 6 2" xfId="47364"/>
    <cellStyle name="Note 2 2 6 6 2 2" xfId="47365"/>
    <cellStyle name="Note 2 2 6 6 2 3" xfId="59442"/>
    <cellStyle name="Note 2 2 6 6 3" xfId="47366"/>
    <cellStyle name="Note 2 2 6 6 4" xfId="47367"/>
    <cellStyle name="Note 2 2 6 7" xfId="47368"/>
    <cellStyle name="Note 2 2 6 7 2" xfId="47369"/>
    <cellStyle name="Note 2 2 6 7 2 2" xfId="47370"/>
    <cellStyle name="Note 2 2 6 7 2 3" xfId="59443"/>
    <cellStyle name="Note 2 2 6 7 3" xfId="47371"/>
    <cellStyle name="Note 2 2 6 7 4" xfId="47372"/>
    <cellStyle name="Note 2 2 6 8" xfId="47373"/>
    <cellStyle name="Note 2 2 6 8 2" xfId="47374"/>
    <cellStyle name="Note 2 2 6 8 3" xfId="59444"/>
    <cellStyle name="Note 2 2 6 9" xfId="47375"/>
    <cellStyle name="Note 2 2 7" xfId="47376"/>
    <cellStyle name="Note 2 2 7 2" xfId="47377"/>
    <cellStyle name="Note 2 2 7 2 2" xfId="47378"/>
    <cellStyle name="Note 2 2 7 2 2 2" xfId="47379"/>
    <cellStyle name="Note 2 2 7 2 2 2 2" xfId="47380"/>
    <cellStyle name="Note 2 2 7 2 2 2 2 2" xfId="47381"/>
    <cellStyle name="Note 2 2 7 2 2 2 2 3" xfId="59445"/>
    <cellStyle name="Note 2 2 7 2 2 2 3" xfId="47382"/>
    <cellStyle name="Note 2 2 7 2 2 2 4" xfId="47383"/>
    <cellStyle name="Note 2 2 7 2 2 3" xfId="47384"/>
    <cellStyle name="Note 2 2 7 2 2 3 2" xfId="47385"/>
    <cellStyle name="Note 2 2 7 2 2 3 2 2" xfId="47386"/>
    <cellStyle name="Note 2 2 7 2 2 3 2 3" xfId="59446"/>
    <cellStyle name="Note 2 2 7 2 2 3 3" xfId="47387"/>
    <cellStyle name="Note 2 2 7 2 2 3 4" xfId="47388"/>
    <cellStyle name="Note 2 2 7 2 2 4" xfId="47389"/>
    <cellStyle name="Note 2 2 7 2 2 4 2" xfId="47390"/>
    <cellStyle name="Note 2 2 7 2 2 4 3" xfId="59447"/>
    <cellStyle name="Note 2 2 7 2 2 5" xfId="47391"/>
    <cellStyle name="Note 2 2 7 2 2 6" xfId="47392"/>
    <cellStyle name="Note 2 2 7 2 3" xfId="47393"/>
    <cellStyle name="Note 2 2 7 2 3 2" xfId="47394"/>
    <cellStyle name="Note 2 2 7 2 3 2 2" xfId="47395"/>
    <cellStyle name="Note 2 2 7 2 3 2 3" xfId="59448"/>
    <cellStyle name="Note 2 2 7 2 3 3" xfId="47396"/>
    <cellStyle name="Note 2 2 7 2 3 4" xfId="47397"/>
    <cellStyle name="Note 2 2 7 2 4" xfId="47398"/>
    <cellStyle name="Note 2 2 7 2 4 2" xfId="47399"/>
    <cellStyle name="Note 2 2 7 2 4 2 2" xfId="47400"/>
    <cellStyle name="Note 2 2 7 2 4 2 3" xfId="59449"/>
    <cellStyle name="Note 2 2 7 2 4 3" xfId="47401"/>
    <cellStyle name="Note 2 2 7 2 4 4" xfId="47402"/>
    <cellStyle name="Note 2 2 7 2 5" xfId="47403"/>
    <cellStyle name="Note 2 2 7 2 5 2" xfId="47404"/>
    <cellStyle name="Note 2 2 7 2 5 3" xfId="59450"/>
    <cellStyle name="Note 2 2 7 2 6" xfId="47405"/>
    <cellStyle name="Note 2 2 7 2 7" xfId="47406"/>
    <cellStyle name="Note 2 2 7 3" xfId="47407"/>
    <cellStyle name="Note 2 2 7 3 2" xfId="47408"/>
    <cellStyle name="Note 2 2 7 3 2 2" xfId="47409"/>
    <cellStyle name="Note 2 2 7 3 2 2 2" xfId="47410"/>
    <cellStyle name="Note 2 2 7 3 2 2 3" xfId="59451"/>
    <cellStyle name="Note 2 2 7 3 2 3" xfId="47411"/>
    <cellStyle name="Note 2 2 7 3 2 4" xfId="47412"/>
    <cellStyle name="Note 2 2 7 3 3" xfId="47413"/>
    <cellStyle name="Note 2 2 7 3 3 2" xfId="47414"/>
    <cellStyle name="Note 2 2 7 3 3 2 2" xfId="47415"/>
    <cellStyle name="Note 2 2 7 3 3 2 3" xfId="59452"/>
    <cellStyle name="Note 2 2 7 3 3 3" xfId="47416"/>
    <cellStyle name="Note 2 2 7 3 3 4" xfId="47417"/>
    <cellStyle name="Note 2 2 7 3 4" xfId="47418"/>
    <cellStyle name="Note 2 2 7 3 4 2" xfId="47419"/>
    <cellStyle name="Note 2 2 7 3 4 3" xfId="59453"/>
    <cellStyle name="Note 2 2 7 3 5" xfId="47420"/>
    <cellStyle name="Note 2 2 7 3 6" xfId="47421"/>
    <cellStyle name="Note 2 2 7 4" xfId="47422"/>
    <cellStyle name="Note 2 2 7 4 2" xfId="47423"/>
    <cellStyle name="Note 2 2 7 4 2 2" xfId="47424"/>
    <cellStyle name="Note 2 2 7 4 2 3" xfId="59454"/>
    <cellStyle name="Note 2 2 7 4 3" xfId="47425"/>
    <cellStyle name="Note 2 2 7 4 4" xfId="47426"/>
    <cellStyle name="Note 2 2 7 5" xfId="47427"/>
    <cellStyle name="Note 2 2 7 5 2" xfId="47428"/>
    <cellStyle name="Note 2 2 7 5 2 2" xfId="47429"/>
    <cellStyle name="Note 2 2 7 5 2 3" xfId="59455"/>
    <cellStyle name="Note 2 2 7 5 3" xfId="47430"/>
    <cellStyle name="Note 2 2 7 5 4" xfId="47431"/>
    <cellStyle name="Note 2 2 7 6" xfId="47432"/>
    <cellStyle name="Note 2 2 7 6 2" xfId="47433"/>
    <cellStyle name="Note 2 2 7 6 3" xfId="59456"/>
    <cellStyle name="Note 2 2 7 7" xfId="47434"/>
    <cellStyle name="Note 2 2 7 8" xfId="47435"/>
    <cellStyle name="Note 2 2 8" xfId="47436"/>
    <cellStyle name="Note 2 2 8 2" xfId="47437"/>
    <cellStyle name="Note 2 2 8 2 2" xfId="47438"/>
    <cellStyle name="Note 2 2 8 2 2 2" xfId="47439"/>
    <cellStyle name="Note 2 2 8 2 2 2 2" xfId="47440"/>
    <cellStyle name="Note 2 2 8 2 2 2 3" xfId="59457"/>
    <cellStyle name="Note 2 2 8 2 2 3" xfId="47441"/>
    <cellStyle name="Note 2 2 8 2 2 4" xfId="47442"/>
    <cellStyle name="Note 2 2 8 2 3" xfId="47443"/>
    <cellStyle name="Note 2 2 8 2 3 2" xfId="47444"/>
    <cellStyle name="Note 2 2 8 2 3 2 2" xfId="47445"/>
    <cellStyle name="Note 2 2 8 2 3 2 3" xfId="59458"/>
    <cellStyle name="Note 2 2 8 2 3 3" xfId="47446"/>
    <cellStyle name="Note 2 2 8 2 3 4" xfId="47447"/>
    <cellStyle name="Note 2 2 8 2 4" xfId="47448"/>
    <cellStyle name="Note 2 2 8 2 4 2" xfId="47449"/>
    <cellStyle name="Note 2 2 8 2 4 3" xfId="59459"/>
    <cellStyle name="Note 2 2 8 2 5" xfId="47450"/>
    <cellStyle name="Note 2 2 8 2 6" xfId="47451"/>
    <cellStyle name="Note 2 2 8 3" xfId="47452"/>
    <cellStyle name="Note 2 2 8 3 2" xfId="47453"/>
    <cellStyle name="Note 2 2 8 3 2 2" xfId="47454"/>
    <cellStyle name="Note 2 2 8 3 2 3" xfId="59460"/>
    <cellStyle name="Note 2 2 8 3 3" xfId="47455"/>
    <cellStyle name="Note 2 2 8 3 4" xfId="47456"/>
    <cellStyle name="Note 2 2 8 4" xfId="47457"/>
    <cellStyle name="Note 2 2 8 4 2" xfId="47458"/>
    <cellStyle name="Note 2 2 8 4 2 2" xfId="47459"/>
    <cellStyle name="Note 2 2 8 4 2 3" xfId="59461"/>
    <cellStyle name="Note 2 2 8 4 3" xfId="47460"/>
    <cellStyle name="Note 2 2 8 4 4" xfId="47461"/>
    <cellStyle name="Note 2 2 8 5" xfId="47462"/>
    <cellStyle name="Note 2 2 8 5 2" xfId="47463"/>
    <cellStyle name="Note 2 2 8 5 3" xfId="59462"/>
    <cellStyle name="Note 2 2 8 6" xfId="47464"/>
    <cellStyle name="Note 2 2 8 7" xfId="47465"/>
    <cellStyle name="Note 2 2 9" xfId="47466"/>
    <cellStyle name="Note 2 2 9 2" xfId="47467"/>
    <cellStyle name="Note 2 2 9 2 2" xfId="47468"/>
    <cellStyle name="Note 2 2 9 2 2 2" xfId="47469"/>
    <cellStyle name="Note 2 2 9 2 2 3" xfId="59463"/>
    <cellStyle name="Note 2 2 9 2 3" xfId="47470"/>
    <cellStyle name="Note 2 2 9 2 4" xfId="47471"/>
    <cellStyle name="Note 2 2 9 3" xfId="47472"/>
    <cellStyle name="Note 2 2 9 3 2" xfId="47473"/>
    <cellStyle name="Note 2 2 9 3 2 2" xfId="47474"/>
    <cellStyle name="Note 2 2 9 3 2 3" xfId="59464"/>
    <cellStyle name="Note 2 2 9 3 3" xfId="47475"/>
    <cellStyle name="Note 2 2 9 3 4" xfId="47476"/>
    <cellStyle name="Note 2 2 9 4" xfId="47477"/>
    <cellStyle name="Note 2 2 9 4 2" xfId="47478"/>
    <cellStyle name="Note 2 2 9 4 3" xfId="59465"/>
    <cellStyle name="Note 2 2 9 5" xfId="47479"/>
    <cellStyle name="Note 2 2 9 6" xfId="47480"/>
    <cellStyle name="Note 2 3" xfId="47481"/>
    <cellStyle name="Note 2 3 10" xfId="47482"/>
    <cellStyle name="Note 2 3 11" xfId="47483"/>
    <cellStyle name="Note 2 3 12" xfId="60518"/>
    <cellStyle name="Note 2 3 2" xfId="47484"/>
    <cellStyle name="Note 2 3 2 10" xfId="47485"/>
    <cellStyle name="Note 2 3 2 2" xfId="47486"/>
    <cellStyle name="Note 2 3 2 2 2" xfId="47487"/>
    <cellStyle name="Note 2 3 2 2 2 2" xfId="47488"/>
    <cellStyle name="Note 2 3 2 2 2 2 2" xfId="47489"/>
    <cellStyle name="Note 2 3 2 2 2 2 2 2" xfId="47490"/>
    <cellStyle name="Note 2 3 2 2 2 2 2 2 2" xfId="47491"/>
    <cellStyle name="Note 2 3 2 2 2 2 2 2 3" xfId="59466"/>
    <cellStyle name="Note 2 3 2 2 2 2 2 3" xfId="47492"/>
    <cellStyle name="Note 2 3 2 2 2 2 2 4" xfId="47493"/>
    <cellStyle name="Note 2 3 2 2 2 2 3" xfId="47494"/>
    <cellStyle name="Note 2 3 2 2 2 2 3 2" xfId="47495"/>
    <cellStyle name="Note 2 3 2 2 2 2 3 2 2" xfId="47496"/>
    <cellStyle name="Note 2 3 2 2 2 2 3 2 3" xfId="59467"/>
    <cellStyle name="Note 2 3 2 2 2 2 3 3" xfId="47497"/>
    <cellStyle name="Note 2 3 2 2 2 2 3 4" xfId="47498"/>
    <cellStyle name="Note 2 3 2 2 2 2 4" xfId="47499"/>
    <cellStyle name="Note 2 3 2 2 2 2 4 2" xfId="47500"/>
    <cellStyle name="Note 2 3 2 2 2 2 4 3" xfId="59468"/>
    <cellStyle name="Note 2 3 2 2 2 2 5" xfId="47501"/>
    <cellStyle name="Note 2 3 2 2 2 2 6" xfId="47502"/>
    <cellStyle name="Note 2 3 2 2 2 3" xfId="47503"/>
    <cellStyle name="Note 2 3 2 2 2 3 2" xfId="47504"/>
    <cellStyle name="Note 2 3 2 2 2 3 2 2" xfId="47505"/>
    <cellStyle name="Note 2 3 2 2 2 3 2 3" xfId="59469"/>
    <cellStyle name="Note 2 3 2 2 2 3 3" xfId="47506"/>
    <cellStyle name="Note 2 3 2 2 2 3 4" xfId="47507"/>
    <cellStyle name="Note 2 3 2 2 2 4" xfId="47508"/>
    <cellStyle name="Note 2 3 2 2 2 4 2" xfId="47509"/>
    <cellStyle name="Note 2 3 2 2 2 4 2 2" xfId="47510"/>
    <cellStyle name="Note 2 3 2 2 2 4 2 3" xfId="59470"/>
    <cellStyle name="Note 2 3 2 2 2 4 3" xfId="47511"/>
    <cellStyle name="Note 2 3 2 2 2 4 4" xfId="47512"/>
    <cellStyle name="Note 2 3 2 2 2 5" xfId="47513"/>
    <cellStyle name="Note 2 3 2 2 2 5 2" xfId="47514"/>
    <cellStyle name="Note 2 3 2 2 2 5 3" xfId="59471"/>
    <cellStyle name="Note 2 3 2 2 2 6" xfId="47515"/>
    <cellStyle name="Note 2 3 2 2 2 7" xfId="47516"/>
    <cellStyle name="Note 2 3 2 2 3" xfId="47517"/>
    <cellStyle name="Note 2 3 2 2 3 2" xfId="47518"/>
    <cellStyle name="Note 2 3 2 2 3 2 2" xfId="47519"/>
    <cellStyle name="Note 2 3 2 2 3 2 2 2" xfId="47520"/>
    <cellStyle name="Note 2 3 2 2 3 2 2 3" xfId="59472"/>
    <cellStyle name="Note 2 3 2 2 3 2 3" xfId="47521"/>
    <cellStyle name="Note 2 3 2 2 3 2 4" xfId="47522"/>
    <cellStyle name="Note 2 3 2 2 3 3" xfId="47523"/>
    <cellStyle name="Note 2 3 2 2 3 3 2" xfId="47524"/>
    <cellStyle name="Note 2 3 2 2 3 3 2 2" xfId="47525"/>
    <cellStyle name="Note 2 3 2 2 3 3 2 3" xfId="59473"/>
    <cellStyle name="Note 2 3 2 2 3 3 3" xfId="47526"/>
    <cellStyle name="Note 2 3 2 2 3 3 4" xfId="47527"/>
    <cellStyle name="Note 2 3 2 2 3 4" xfId="47528"/>
    <cellStyle name="Note 2 3 2 2 3 4 2" xfId="47529"/>
    <cellStyle name="Note 2 3 2 2 3 4 3" xfId="59474"/>
    <cellStyle name="Note 2 3 2 2 3 5" xfId="47530"/>
    <cellStyle name="Note 2 3 2 2 3 6" xfId="47531"/>
    <cellStyle name="Note 2 3 2 2 4" xfId="47532"/>
    <cellStyle name="Note 2 3 2 2 4 2" xfId="47533"/>
    <cellStyle name="Note 2 3 2 2 4 2 2" xfId="47534"/>
    <cellStyle name="Note 2 3 2 2 4 2 3" xfId="59475"/>
    <cellStyle name="Note 2 3 2 2 4 3" xfId="47535"/>
    <cellStyle name="Note 2 3 2 2 4 4" xfId="47536"/>
    <cellStyle name="Note 2 3 2 2 5" xfId="47537"/>
    <cellStyle name="Note 2 3 2 2 5 2" xfId="47538"/>
    <cellStyle name="Note 2 3 2 2 5 2 2" xfId="47539"/>
    <cellStyle name="Note 2 3 2 2 5 2 3" xfId="59476"/>
    <cellStyle name="Note 2 3 2 2 5 3" xfId="47540"/>
    <cellStyle name="Note 2 3 2 2 5 4" xfId="47541"/>
    <cellStyle name="Note 2 3 2 2 6" xfId="47542"/>
    <cellStyle name="Note 2 3 2 2 6 2" xfId="47543"/>
    <cellStyle name="Note 2 3 2 2 6 3" xfId="59477"/>
    <cellStyle name="Note 2 3 2 2 7" xfId="47544"/>
    <cellStyle name="Note 2 3 2 2 8" xfId="47545"/>
    <cellStyle name="Note 2 3 2 3" xfId="47546"/>
    <cellStyle name="Note 2 3 2 3 2" xfId="47547"/>
    <cellStyle name="Note 2 3 2 3 2 2" xfId="47548"/>
    <cellStyle name="Note 2 3 2 3 2 2 2" xfId="47549"/>
    <cellStyle name="Note 2 3 2 3 2 2 2 2" xfId="47550"/>
    <cellStyle name="Note 2 3 2 3 2 2 2 3" xfId="59478"/>
    <cellStyle name="Note 2 3 2 3 2 2 3" xfId="47551"/>
    <cellStyle name="Note 2 3 2 3 2 2 4" xfId="47552"/>
    <cellStyle name="Note 2 3 2 3 2 3" xfId="47553"/>
    <cellStyle name="Note 2 3 2 3 2 3 2" xfId="47554"/>
    <cellStyle name="Note 2 3 2 3 2 3 2 2" xfId="47555"/>
    <cellStyle name="Note 2 3 2 3 2 3 2 3" xfId="59479"/>
    <cellStyle name="Note 2 3 2 3 2 3 3" xfId="47556"/>
    <cellStyle name="Note 2 3 2 3 2 3 4" xfId="47557"/>
    <cellStyle name="Note 2 3 2 3 2 4" xfId="47558"/>
    <cellStyle name="Note 2 3 2 3 2 4 2" xfId="47559"/>
    <cellStyle name="Note 2 3 2 3 2 4 3" xfId="59480"/>
    <cellStyle name="Note 2 3 2 3 2 5" xfId="47560"/>
    <cellStyle name="Note 2 3 2 3 2 6" xfId="47561"/>
    <cellStyle name="Note 2 3 2 3 3" xfId="47562"/>
    <cellStyle name="Note 2 3 2 3 3 2" xfId="47563"/>
    <cellStyle name="Note 2 3 2 3 3 2 2" xfId="47564"/>
    <cellStyle name="Note 2 3 2 3 3 2 3" xfId="59481"/>
    <cellStyle name="Note 2 3 2 3 3 3" xfId="47565"/>
    <cellStyle name="Note 2 3 2 3 3 4" xfId="47566"/>
    <cellStyle name="Note 2 3 2 3 4" xfId="47567"/>
    <cellStyle name="Note 2 3 2 3 4 2" xfId="47568"/>
    <cellStyle name="Note 2 3 2 3 4 2 2" xfId="47569"/>
    <cellStyle name="Note 2 3 2 3 4 2 3" xfId="59482"/>
    <cellStyle name="Note 2 3 2 3 4 3" xfId="47570"/>
    <cellStyle name="Note 2 3 2 3 4 4" xfId="47571"/>
    <cellStyle name="Note 2 3 2 3 5" xfId="47572"/>
    <cellStyle name="Note 2 3 2 3 5 2" xfId="47573"/>
    <cellStyle name="Note 2 3 2 3 5 3" xfId="59483"/>
    <cellStyle name="Note 2 3 2 3 6" xfId="47574"/>
    <cellStyle name="Note 2 3 2 3 7" xfId="47575"/>
    <cellStyle name="Note 2 3 2 4" xfId="47576"/>
    <cellStyle name="Note 2 3 2 4 2" xfId="47577"/>
    <cellStyle name="Note 2 3 2 4 2 2" xfId="47578"/>
    <cellStyle name="Note 2 3 2 4 2 2 2" xfId="47579"/>
    <cellStyle name="Note 2 3 2 4 2 2 3" xfId="59484"/>
    <cellStyle name="Note 2 3 2 4 2 3" xfId="47580"/>
    <cellStyle name="Note 2 3 2 4 2 4" xfId="47581"/>
    <cellStyle name="Note 2 3 2 4 3" xfId="47582"/>
    <cellStyle name="Note 2 3 2 4 3 2" xfId="47583"/>
    <cellStyle name="Note 2 3 2 4 3 2 2" xfId="47584"/>
    <cellStyle name="Note 2 3 2 4 3 2 3" xfId="59485"/>
    <cellStyle name="Note 2 3 2 4 3 3" xfId="47585"/>
    <cellStyle name="Note 2 3 2 4 3 4" xfId="47586"/>
    <cellStyle name="Note 2 3 2 4 4" xfId="47587"/>
    <cellStyle name="Note 2 3 2 4 4 2" xfId="47588"/>
    <cellStyle name="Note 2 3 2 4 4 3" xfId="59486"/>
    <cellStyle name="Note 2 3 2 4 5" xfId="47589"/>
    <cellStyle name="Note 2 3 2 4 6" xfId="47590"/>
    <cellStyle name="Note 2 3 2 5" xfId="47591"/>
    <cellStyle name="Note 2 3 2 5 2" xfId="47592"/>
    <cellStyle name="Note 2 3 2 5 2 2" xfId="47593"/>
    <cellStyle name="Note 2 3 2 5 2 2 2" xfId="47594"/>
    <cellStyle name="Note 2 3 2 5 2 2 3" xfId="59487"/>
    <cellStyle name="Note 2 3 2 5 2 3" xfId="47595"/>
    <cellStyle name="Note 2 3 2 5 2 4" xfId="47596"/>
    <cellStyle name="Note 2 3 2 5 3" xfId="47597"/>
    <cellStyle name="Note 2 3 2 5 3 2" xfId="47598"/>
    <cellStyle name="Note 2 3 2 5 3 3" xfId="59488"/>
    <cellStyle name="Note 2 3 2 5 4" xfId="47599"/>
    <cellStyle name="Note 2 3 2 5 5" xfId="47600"/>
    <cellStyle name="Note 2 3 2 6" xfId="47601"/>
    <cellStyle name="Note 2 3 2 6 2" xfId="47602"/>
    <cellStyle name="Note 2 3 2 6 2 2" xfId="47603"/>
    <cellStyle name="Note 2 3 2 6 2 3" xfId="59489"/>
    <cellStyle name="Note 2 3 2 6 3" xfId="47604"/>
    <cellStyle name="Note 2 3 2 6 4" xfId="47605"/>
    <cellStyle name="Note 2 3 2 7" xfId="47606"/>
    <cellStyle name="Note 2 3 2 7 2" xfId="47607"/>
    <cellStyle name="Note 2 3 2 7 2 2" xfId="47608"/>
    <cellStyle name="Note 2 3 2 7 2 3" xfId="59490"/>
    <cellStyle name="Note 2 3 2 7 3" xfId="47609"/>
    <cellStyle name="Note 2 3 2 7 4" xfId="47610"/>
    <cellStyle name="Note 2 3 2 8" xfId="47611"/>
    <cellStyle name="Note 2 3 2 8 2" xfId="47612"/>
    <cellStyle name="Note 2 3 2 8 3" xfId="59491"/>
    <cellStyle name="Note 2 3 2 9" xfId="47613"/>
    <cellStyle name="Note 2 3 3" xfId="47614"/>
    <cellStyle name="Note 2 3 3 2" xfId="47615"/>
    <cellStyle name="Note 2 3 3 2 2" xfId="47616"/>
    <cellStyle name="Note 2 3 3 2 2 2" xfId="47617"/>
    <cellStyle name="Note 2 3 3 2 2 2 2" xfId="47618"/>
    <cellStyle name="Note 2 3 3 2 2 2 2 2" xfId="47619"/>
    <cellStyle name="Note 2 3 3 2 2 2 2 3" xfId="59492"/>
    <cellStyle name="Note 2 3 3 2 2 2 3" xfId="47620"/>
    <cellStyle name="Note 2 3 3 2 2 2 4" xfId="47621"/>
    <cellStyle name="Note 2 3 3 2 2 3" xfId="47622"/>
    <cellStyle name="Note 2 3 3 2 2 3 2" xfId="47623"/>
    <cellStyle name="Note 2 3 3 2 2 3 2 2" xfId="47624"/>
    <cellStyle name="Note 2 3 3 2 2 3 2 3" xfId="59493"/>
    <cellStyle name="Note 2 3 3 2 2 3 3" xfId="47625"/>
    <cellStyle name="Note 2 3 3 2 2 3 4" xfId="47626"/>
    <cellStyle name="Note 2 3 3 2 2 4" xfId="47627"/>
    <cellStyle name="Note 2 3 3 2 2 4 2" xfId="47628"/>
    <cellStyle name="Note 2 3 3 2 2 4 3" xfId="59494"/>
    <cellStyle name="Note 2 3 3 2 2 5" xfId="47629"/>
    <cellStyle name="Note 2 3 3 2 2 6" xfId="47630"/>
    <cellStyle name="Note 2 3 3 2 3" xfId="47631"/>
    <cellStyle name="Note 2 3 3 2 3 2" xfId="47632"/>
    <cellStyle name="Note 2 3 3 2 3 2 2" xfId="47633"/>
    <cellStyle name="Note 2 3 3 2 3 2 3" xfId="59495"/>
    <cellStyle name="Note 2 3 3 2 3 3" xfId="47634"/>
    <cellStyle name="Note 2 3 3 2 3 4" xfId="47635"/>
    <cellStyle name="Note 2 3 3 2 4" xfId="47636"/>
    <cellStyle name="Note 2 3 3 2 4 2" xfId="47637"/>
    <cellStyle name="Note 2 3 3 2 4 2 2" xfId="47638"/>
    <cellStyle name="Note 2 3 3 2 4 2 3" xfId="59496"/>
    <cellStyle name="Note 2 3 3 2 4 3" xfId="47639"/>
    <cellStyle name="Note 2 3 3 2 4 4" xfId="47640"/>
    <cellStyle name="Note 2 3 3 2 5" xfId="47641"/>
    <cellStyle name="Note 2 3 3 2 5 2" xfId="47642"/>
    <cellStyle name="Note 2 3 3 2 5 3" xfId="59497"/>
    <cellStyle name="Note 2 3 3 2 6" xfId="47643"/>
    <cellStyle name="Note 2 3 3 2 7" xfId="47644"/>
    <cellStyle name="Note 2 3 3 3" xfId="47645"/>
    <cellStyle name="Note 2 3 3 3 2" xfId="47646"/>
    <cellStyle name="Note 2 3 3 3 2 2" xfId="47647"/>
    <cellStyle name="Note 2 3 3 3 2 2 2" xfId="47648"/>
    <cellStyle name="Note 2 3 3 3 2 2 3" xfId="59498"/>
    <cellStyle name="Note 2 3 3 3 2 3" xfId="47649"/>
    <cellStyle name="Note 2 3 3 3 2 4" xfId="47650"/>
    <cellStyle name="Note 2 3 3 3 3" xfId="47651"/>
    <cellStyle name="Note 2 3 3 3 3 2" xfId="47652"/>
    <cellStyle name="Note 2 3 3 3 3 2 2" xfId="47653"/>
    <cellStyle name="Note 2 3 3 3 3 2 3" xfId="59499"/>
    <cellStyle name="Note 2 3 3 3 3 3" xfId="47654"/>
    <cellStyle name="Note 2 3 3 3 3 4" xfId="47655"/>
    <cellStyle name="Note 2 3 3 3 4" xfId="47656"/>
    <cellStyle name="Note 2 3 3 3 4 2" xfId="47657"/>
    <cellStyle name="Note 2 3 3 3 4 3" xfId="59500"/>
    <cellStyle name="Note 2 3 3 3 5" xfId="47658"/>
    <cellStyle name="Note 2 3 3 3 6" xfId="47659"/>
    <cellStyle name="Note 2 3 3 4" xfId="47660"/>
    <cellStyle name="Note 2 3 3 4 2" xfId="47661"/>
    <cellStyle name="Note 2 3 3 4 2 2" xfId="47662"/>
    <cellStyle name="Note 2 3 3 4 2 2 2" xfId="47663"/>
    <cellStyle name="Note 2 3 3 4 2 2 3" xfId="59501"/>
    <cellStyle name="Note 2 3 3 4 2 3" xfId="47664"/>
    <cellStyle name="Note 2 3 3 4 2 4" xfId="47665"/>
    <cellStyle name="Note 2 3 3 4 3" xfId="47666"/>
    <cellStyle name="Note 2 3 3 4 3 2" xfId="47667"/>
    <cellStyle name="Note 2 3 3 4 3 3" xfId="59502"/>
    <cellStyle name="Note 2 3 3 4 4" xfId="47668"/>
    <cellStyle name="Note 2 3 3 4 5" xfId="47669"/>
    <cellStyle name="Note 2 3 3 5" xfId="47670"/>
    <cellStyle name="Note 2 3 3 5 2" xfId="47671"/>
    <cellStyle name="Note 2 3 3 5 2 2" xfId="47672"/>
    <cellStyle name="Note 2 3 3 5 2 3" xfId="59503"/>
    <cellStyle name="Note 2 3 3 5 3" xfId="47673"/>
    <cellStyle name="Note 2 3 3 5 4" xfId="47674"/>
    <cellStyle name="Note 2 3 3 6" xfId="47675"/>
    <cellStyle name="Note 2 3 3 6 2" xfId="47676"/>
    <cellStyle name="Note 2 3 3 6 2 2" xfId="47677"/>
    <cellStyle name="Note 2 3 3 6 2 3" xfId="59504"/>
    <cellStyle name="Note 2 3 3 6 3" xfId="47678"/>
    <cellStyle name="Note 2 3 3 6 4" xfId="47679"/>
    <cellStyle name="Note 2 3 3 7" xfId="47680"/>
    <cellStyle name="Note 2 3 3 7 2" xfId="47681"/>
    <cellStyle name="Note 2 3 3 7 3" xfId="59505"/>
    <cellStyle name="Note 2 3 3 8" xfId="47682"/>
    <cellStyle name="Note 2 3 3 9" xfId="47683"/>
    <cellStyle name="Note 2 3 4" xfId="47684"/>
    <cellStyle name="Note 2 3 4 2" xfId="47685"/>
    <cellStyle name="Note 2 3 4 2 2" xfId="47686"/>
    <cellStyle name="Note 2 3 4 2 2 2" xfId="47687"/>
    <cellStyle name="Note 2 3 4 2 2 2 2" xfId="47688"/>
    <cellStyle name="Note 2 3 4 2 2 2 3" xfId="59506"/>
    <cellStyle name="Note 2 3 4 2 2 3" xfId="47689"/>
    <cellStyle name="Note 2 3 4 2 2 4" xfId="47690"/>
    <cellStyle name="Note 2 3 4 2 3" xfId="47691"/>
    <cellStyle name="Note 2 3 4 2 3 2" xfId="47692"/>
    <cellStyle name="Note 2 3 4 2 3 2 2" xfId="47693"/>
    <cellStyle name="Note 2 3 4 2 3 2 3" xfId="59507"/>
    <cellStyle name="Note 2 3 4 2 3 3" xfId="47694"/>
    <cellStyle name="Note 2 3 4 2 3 4" xfId="47695"/>
    <cellStyle name="Note 2 3 4 2 4" xfId="47696"/>
    <cellStyle name="Note 2 3 4 2 4 2" xfId="47697"/>
    <cellStyle name="Note 2 3 4 2 4 3" xfId="59508"/>
    <cellStyle name="Note 2 3 4 2 5" xfId="47698"/>
    <cellStyle name="Note 2 3 4 2 6" xfId="47699"/>
    <cellStyle name="Note 2 3 4 3" xfId="47700"/>
    <cellStyle name="Note 2 3 4 3 2" xfId="47701"/>
    <cellStyle name="Note 2 3 4 3 2 2" xfId="47702"/>
    <cellStyle name="Note 2 3 4 3 2 3" xfId="59509"/>
    <cellStyle name="Note 2 3 4 3 3" xfId="47703"/>
    <cellStyle name="Note 2 3 4 3 4" xfId="47704"/>
    <cellStyle name="Note 2 3 4 4" xfId="47705"/>
    <cellStyle name="Note 2 3 4 4 2" xfId="47706"/>
    <cellStyle name="Note 2 3 4 4 2 2" xfId="47707"/>
    <cellStyle name="Note 2 3 4 4 2 3" xfId="59510"/>
    <cellStyle name="Note 2 3 4 4 3" xfId="47708"/>
    <cellStyle name="Note 2 3 4 4 4" xfId="47709"/>
    <cellStyle name="Note 2 3 4 5" xfId="47710"/>
    <cellStyle name="Note 2 3 4 5 2" xfId="47711"/>
    <cellStyle name="Note 2 3 4 5 3" xfId="59511"/>
    <cellStyle name="Note 2 3 4 6" xfId="47712"/>
    <cellStyle name="Note 2 3 4 7" xfId="47713"/>
    <cellStyle name="Note 2 3 5" xfId="47714"/>
    <cellStyle name="Note 2 3 5 2" xfId="47715"/>
    <cellStyle name="Note 2 3 5 2 2" xfId="47716"/>
    <cellStyle name="Note 2 3 5 2 2 2" xfId="47717"/>
    <cellStyle name="Note 2 3 5 2 2 3" xfId="59512"/>
    <cellStyle name="Note 2 3 5 2 3" xfId="47718"/>
    <cellStyle name="Note 2 3 5 2 4" xfId="47719"/>
    <cellStyle name="Note 2 3 5 3" xfId="47720"/>
    <cellStyle name="Note 2 3 5 3 2" xfId="47721"/>
    <cellStyle name="Note 2 3 5 3 2 2" xfId="47722"/>
    <cellStyle name="Note 2 3 5 3 2 3" xfId="59513"/>
    <cellStyle name="Note 2 3 5 3 3" xfId="47723"/>
    <cellStyle name="Note 2 3 5 3 4" xfId="47724"/>
    <cellStyle name="Note 2 3 5 4" xfId="47725"/>
    <cellStyle name="Note 2 3 5 4 2" xfId="47726"/>
    <cellStyle name="Note 2 3 5 4 3" xfId="59514"/>
    <cellStyle name="Note 2 3 5 5" xfId="47727"/>
    <cellStyle name="Note 2 3 5 6" xfId="47728"/>
    <cellStyle name="Note 2 3 6" xfId="47729"/>
    <cellStyle name="Note 2 3 6 2" xfId="47730"/>
    <cellStyle name="Note 2 3 6 2 2" xfId="47731"/>
    <cellStyle name="Note 2 3 6 2 2 2" xfId="47732"/>
    <cellStyle name="Note 2 3 6 2 2 3" xfId="59515"/>
    <cellStyle name="Note 2 3 6 2 3" xfId="47733"/>
    <cellStyle name="Note 2 3 6 2 4" xfId="47734"/>
    <cellStyle name="Note 2 3 6 3" xfId="47735"/>
    <cellStyle name="Note 2 3 6 3 2" xfId="47736"/>
    <cellStyle name="Note 2 3 6 3 3" xfId="59516"/>
    <cellStyle name="Note 2 3 6 4" xfId="47737"/>
    <cellStyle name="Note 2 3 6 5" xfId="47738"/>
    <cellStyle name="Note 2 3 7" xfId="47739"/>
    <cellStyle name="Note 2 3 7 2" xfId="47740"/>
    <cellStyle name="Note 2 3 7 2 2" xfId="47741"/>
    <cellStyle name="Note 2 3 7 2 3" xfId="59517"/>
    <cellStyle name="Note 2 3 7 3" xfId="47742"/>
    <cellStyle name="Note 2 3 7 4" xfId="47743"/>
    <cellStyle name="Note 2 3 8" xfId="47744"/>
    <cellStyle name="Note 2 3 8 2" xfId="47745"/>
    <cellStyle name="Note 2 3 8 2 2" xfId="47746"/>
    <cellStyle name="Note 2 3 8 2 3" xfId="59518"/>
    <cellStyle name="Note 2 3 8 3" xfId="47747"/>
    <cellStyle name="Note 2 3 8 4" xfId="47748"/>
    <cellStyle name="Note 2 3 9" xfId="47749"/>
    <cellStyle name="Note 2 3 9 2" xfId="47750"/>
    <cellStyle name="Note 2 3 9 3" xfId="59519"/>
    <cellStyle name="Note 2 4" xfId="47751"/>
    <cellStyle name="Note 2 4 10" xfId="47752"/>
    <cellStyle name="Note 2 4 11" xfId="47753"/>
    <cellStyle name="Note 2 4 2" xfId="47754"/>
    <cellStyle name="Note 2 4 2 10" xfId="47755"/>
    <cellStyle name="Note 2 4 2 2" xfId="47756"/>
    <cellStyle name="Note 2 4 2 2 2" xfId="47757"/>
    <cellStyle name="Note 2 4 2 2 2 2" xfId="47758"/>
    <cellStyle name="Note 2 4 2 2 2 2 2" xfId="47759"/>
    <cellStyle name="Note 2 4 2 2 2 2 2 2" xfId="47760"/>
    <cellStyle name="Note 2 4 2 2 2 2 2 2 2" xfId="47761"/>
    <cellStyle name="Note 2 4 2 2 2 2 2 2 3" xfId="59520"/>
    <cellStyle name="Note 2 4 2 2 2 2 2 3" xfId="47762"/>
    <cellStyle name="Note 2 4 2 2 2 2 2 4" xfId="47763"/>
    <cellStyle name="Note 2 4 2 2 2 2 3" xfId="47764"/>
    <cellStyle name="Note 2 4 2 2 2 2 3 2" xfId="47765"/>
    <cellStyle name="Note 2 4 2 2 2 2 3 2 2" xfId="47766"/>
    <cellStyle name="Note 2 4 2 2 2 2 3 2 3" xfId="59521"/>
    <cellStyle name="Note 2 4 2 2 2 2 3 3" xfId="47767"/>
    <cellStyle name="Note 2 4 2 2 2 2 3 4" xfId="47768"/>
    <cellStyle name="Note 2 4 2 2 2 2 4" xfId="47769"/>
    <cellStyle name="Note 2 4 2 2 2 2 4 2" xfId="47770"/>
    <cellStyle name="Note 2 4 2 2 2 2 4 3" xfId="59522"/>
    <cellStyle name="Note 2 4 2 2 2 2 5" xfId="47771"/>
    <cellStyle name="Note 2 4 2 2 2 2 6" xfId="47772"/>
    <cellStyle name="Note 2 4 2 2 2 3" xfId="47773"/>
    <cellStyle name="Note 2 4 2 2 2 3 2" xfId="47774"/>
    <cellStyle name="Note 2 4 2 2 2 3 2 2" xfId="47775"/>
    <cellStyle name="Note 2 4 2 2 2 3 2 3" xfId="59523"/>
    <cellStyle name="Note 2 4 2 2 2 3 3" xfId="47776"/>
    <cellStyle name="Note 2 4 2 2 2 3 4" xfId="47777"/>
    <cellStyle name="Note 2 4 2 2 2 4" xfId="47778"/>
    <cellStyle name="Note 2 4 2 2 2 4 2" xfId="47779"/>
    <cellStyle name="Note 2 4 2 2 2 4 2 2" xfId="47780"/>
    <cellStyle name="Note 2 4 2 2 2 4 2 3" xfId="59524"/>
    <cellStyle name="Note 2 4 2 2 2 4 3" xfId="47781"/>
    <cellStyle name="Note 2 4 2 2 2 4 4" xfId="47782"/>
    <cellStyle name="Note 2 4 2 2 2 5" xfId="47783"/>
    <cellStyle name="Note 2 4 2 2 2 5 2" xfId="47784"/>
    <cellStyle name="Note 2 4 2 2 2 5 3" xfId="59525"/>
    <cellStyle name="Note 2 4 2 2 2 6" xfId="47785"/>
    <cellStyle name="Note 2 4 2 2 2 7" xfId="47786"/>
    <cellStyle name="Note 2 4 2 2 3" xfId="47787"/>
    <cellStyle name="Note 2 4 2 2 3 2" xfId="47788"/>
    <cellStyle name="Note 2 4 2 2 3 2 2" xfId="47789"/>
    <cellStyle name="Note 2 4 2 2 3 2 2 2" xfId="47790"/>
    <cellStyle name="Note 2 4 2 2 3 2 2 3" xfId="59526"/>
    <cellStyle name="Note 2 4 2 2 3 2 3" xfId="47791"/>
    <cellStyle name="Note 2 4 2 2 3 2 4" xfId="47792"/>
    <cellStyle name="Note 2 4 2 2 3 3" xfId="47793"/>
    <cellStyle name="Note 2 4 2 2 3 3 2" xfId="47794"/>
    <cellStyle name="Note 2 4 2 2 3 3 2 2" xfId="47795"/>
    <cellStyle name="Note 2 4 2 2 3 3 2 3" xfId="59527"/>
    <cellStyle name="Note 2 4 2 2 3 3 3" xfId="47796"/>
    <cellStyle name="Note 2 4 2 2 3 3 4" xfId="47797"/>
    <cellStyle name="Note 2 4 2 2 3 4" xfId="47798"/>
    <cellStyle name="Note 2 4 2 2 3 4 2" xfId="47799"/>
    <cellStyle name="Note 2 4 2 2 3 4 3" xfId="59528"/>
    <cellStyle name="Note 2 4 2 2 3 5" xfId="47800"/>
    <cellStyle name="Note 2 4 2 2 3 6" xfId="47801"/>
    <cellStyle name="Note 2 4 2 2 4" xfId="47802"/>
    <cellStyle name="Note 2 4 2 2 4 2" xfId="47803"/>
    <cellStyle name="Note 2 4 2 2 4 2 2" xfId="47804"/>
    <cellStyle name="Note 2 4 2 2 4 2 3" xfId="59529"/>
    <cellStyle name="Note 2 4 2 2 4 3" xfId="47805"/>
    <cellStyle name="Note 2 4 2 2 4 4" xfId="47806"/>
    <cellStyle name="Note 2 4 2 2 5" xfId="47807"/>
    <cellStyle name="Note 2 4 2 2 5 2" xfId="47808"/>
    <cellStyle name="Note 2 4 2 2 5 2 2" xfId="47809"/>
    <cellStyle name="Note 2 4 2 2 5 2 3" xfId="59530"/>
    <cellStyle name="Note 2 4 2 2 5 3" xfId="47810"/>
    <cellStyle name="Note 2 4 2 2 5 4" xfId="47811"/>
    <cellStyle name="Note 2 4 2 2 6" xfId="47812"/>
    <cellStyle name="Note 2 4 2 2 6 2" xfId="47813"/>
    <cellStyle name="Note 2 4 2 2 6 3" xfId="59531"/>
    <cellStyle name="Note 2 4 2 2 7" xfId="47814"/>
    <cellStyle name="Note 2 4 2 2 8" xfId="47815"/>
    <cellStyle name="Note 2 4 2 3" xfId="47816"/>
    <cellStyle name="Note 2 4 2 3 2" xfId="47817"/>
    <cellStyle name="Note 2 4 2 3 2 2" xfId="47818"/>
    <cellStyle name="Note 2 4 2 3 2 2 2" xfId="47819"/>
    <cellStyle name="Note 2 4 2 3 2 2 2 2" xfId="47820"/>
    <cellStyle name="Note 2 4 2 3 2 2 2 3" xfId="59532"/>
    <cellStyle name="Note 2 4 2 3 2 2 3" xfId="47821"/>
    <cellStyle name="Note 2 4 2 3 2 2 4" xfId="47822"/>
    <cellStyle name="Note 2 4 2 3 2 3" xfId="47823"/>
    <cellStyle name="Note 2 4 2 3 2 3 2" xfId="47824"/>
    <cellStyle name="Note 2 4 2 3 2 3 2 2" xfId="47825"/>
    <cellStyle name="Note 2 4 2 3 2 3 2 3" xfId="59533"/>
    <cellStyle name="Note 2 4 2 3 2 3 3" xfId="47826"/>
    <cellStyle name="Note 2 4 2 3 2 3 4" xfId="47827"/>
    <cellStyle name="Note 2 4 2 3 2 4" xfId="47828"/>
    <cellStyle name="Note 2 4 2 3 2 4 2" xfId="47829"/>
    <cellStyle name="Note 2 4 2 3 2 4 3" xfId="59534"/>
    <cellStyle name="Note 2 4 2 3 2 5" xfId="47830"/>
    <cellStyle name="Note 2 4 2 3 2 6" xfId="47831"/>
    <cellStyle name="Note 2 4 2 3 3" xfId="47832"/>
    <cellStyle name="Note 2 4 2 3 3 2" xfId="47833"/>
    <cellStyle name="Note 2 4 2 3 3 2 2" xfId="47834"/>
    <cellStyle name="Note 2 4 2 3 3 2 3" xfId="59535"/>
    <cellStyle name="Note 2 4 2 3 3 3" xfId="47835"/>
    <cellStyle name="Note 2 4 2 3 3 4" xfId="47836"/>
    <cellStyle name="Note 2 4 2 3 4" xfId="47837"/>
    <cellStyle name="Note 2 4 2 3 4 2" xfId="47838"/>
    <cellStyle name="Note 2 4 2 3 4 2 2" xfId="47839"/>
    <cellStyle name="Note 2 4 2 3 4 2 3" xfId="59536"/>
    <cellStyle name="Note 2 4 2 3 4 3" xfId="47840"/>
    <cellStyle name="Note 2 4 2 3 4 4" xfId="47841"/>
    <cellStyle name="Note 2 4 2 3 5" xfId="47842"/>
    <cellStyle name="Note 2 4 2 3 5 2" xfId="47843"/>
    <cellStyle name="Note 2 4 2 3 5 3" xfId="59537"/>
    <cellStyle name="Note 2 4 2 3 6" xfId="47844"/>
    <cellStyle name="Note 2 4 2 3 7" xfId="47845"/>
    <cellStyle name="Note 2 4 2 4" xfId="47846"/>
    <cellStyle name="Note 2 4 2 4 2" xfId="47847"/>
    <cellStyle name="Note 2 4 2 4 2 2" xfId="47848"/>
    <cellStyle name="Note 2 4 2 4 2 2 2" xfId="47849"/>
    <cellStyle name="Note 2 4 2 4 2 2 3" xfId="59538"/>
    <cellStyle name="Note 2 4 2 4 2 3" xfId="47850"/>
    <cellStyle name="Note 2 4 2 4 2 4" xfId="47851"/>
    <cellStyle name="Note 2 4 2 4 3" xfId="47852"/>
    <cellStyle name="Note 2 4 2 4 3 2" xfId="47853"/>
    <cellStyle name="Note 2 4 2 4 3 2 2" xfId="47854"/>
    <cellStyle name="Note 2 4 2 4 3 2 3" xfId="59539"/>
    <cellStyle name="Note 2 4 2 4 3 3" xfId="47855"/>
    <cellStyle name="Note 2 4 2 4 3 4" xfId="47856"/>
    <cellStyle name="Note 2 4 2 4 4" xfId="47857"/>
    <cellStyle name="Note 2 4 2 4 4 2" xfId="47858"/>
    <cellStyle name="Note 2 4 2 4 4 3" xfId="59540"/>
    <cellStyle name="Note 2 4 2 4 5" xfId="47859"/>
    <cellStyle name="Note 2 4 2 4 6" xfId="47860"/>
    <cellStyle name="Note 2 4 2 5" xfId="47861"/>
    <cellStyle name="Note 2 4 2 5 2" xfId="47862"/>
    <cellStyle name="Note 2 4 2 5 2 2" xfId="47863"/>
    <cellStyle name="Note 2 4 2 5 2 2 2" xfId="47864"/>
    <cellStyle name="Note 2 4 2 5 2 2 3" xfId="59541"/>
    <cellStyle name="Note 2 4 2 5 2 3" xfId="47865"/>
    <cellStyle name="Note 2 4 2 5 2 4" xfId="47866"/>
    <cellStyle name="Note 2 4 2 5 3" xfId="47867"/>
    <cellStyle name="Note 2 4 2 5 3 2" xfId="47868"/>
    <cellStyle name="Note 2 4 2 5 3 3" xfId="59542"/>
    <cellStyle name="Note 2 4 2 5 4" xfId="47869"/>
    <cellStyle name="Note 2 4 2 5 5" xfId="47870"/>
    <cellStyle name="Note 2 4 2 6" xfId="47871"/>
    <cellStyle name="Note 2 4 2 6 2" xfId="47872"/>
    <cellStyle name="Note 2 4 2 6 2 2" xfId="47873"/>
    <cellStyle name="Note 2 4 2 6 2 3" xfId="59543"/>
    <cellStyle name="Note 2 4 2 6 3" xfId="47874"/>
    <cellStyle name="Note 2 4 2 6 4" xfId="47875"/>
    <cellStyle name="Note 2 4 2 7" xfId="47876"/>
    <cellStyle name="Note 2 4 2 7 2" xfId="47877"/>
    <cellStyle name="Note 2 4 2 7 2 2" xfId="47878"/>
    <cellStyle name="Note 2 4 2 7 2 3" xfId="59544"/>
    <cellStyle name="Note 2 4 2 7 3" xfId="47879"/>
    <cellStyle name="Note 2 4 2 7 4" xfId="47880"/>
    <cellStyle name="Note 2 4 2 8" xfId="47881"/>
    <cellStyle name="Note 2 4 2 8 2" xfId="47882"/>
    <cellStyle name="Note 2 4 2 8 3" xfId="59545"/>
    <cellStyle name="Note 2 4 2 9" xfId="47883"/>
    <cellStyle name="Note 2 4 3" xfId="47884"/>
    <cellStyle name="Note 2 4 3 2" xfId="47885"/>
    <cellStyle name="Note 2 4 3 2 2" xfId="47886"/>
    <cellStyle name="Note 2 4 3 2 2 2" xfId="47887"/>
    <cellStyle name="Note 2 4 3 2 2 2 2" xfId="47888"/>
    <cellStyle name="Note 2 4 3 2 2 2 2 2" xfId="47889"/>
    <cellStyle name="Note 2 4 3 2 2 2 2 3" xfId="59546"/>
    <cellStyle name="Note 2 4 3 2 2 2 3" xfId="47890"/>
    <cellStyle name="Note 2 4 3 2 2 2 4" xfId="47891"/>
    <cellStyle name="Note 2 4 3 2 2 3" xfId="47892"/>
    <cellStyle name="Note 2 4 3 2 2 3 2" xfId="47893"/>
    <cellStyle name="Note 2 4 3 2 2 3 2 2" xfId="47894"/>
    <cellStyle name="Note 2 4 3 2 2 3 2 3" xfId="59547"/>
    <cellStyle name="Note 2 4 3 2 2 3 3" xfId="47895"/>
    <cellStyle name="Note 2 4 3 2 2 3 4" xfId="47896"/>
    <cellStyle name="Note 2 4 3 2 2 4" xfId="47897"/>
    <cellStyle name="Note 2 4 3 2 2 4 2" xfId="47898"/>
    <cellStyle name="Note 2 4 3 2 2 4 3" xfId="59548"/>
    <cellStyle name="Note 2 4 3 2 2 5" xfId="47899"/>
    <cellStyle name="Note 2 4 3 2 2 6" xfId="47900"/>
    <cellStyle name="Note 2 4 3 2 3" xfId="47901"/>
    <cellStyle name="Note 2 4 3 2 3 2" xfId="47902"/>
    <cellStyle name="Note 2 4 3 2 3 2 2" xfId="47903"/>
    <cellStyle name="Note 2 4 3 2 3 2 3" xfId="59549"/>
    <cellStyle name="Note 2 4 3 2 3 3" xfId="47904"/>
    <cellStyle name="Note 2 4 3 2 3 4" xfId="47905"/>
    <cellStyle name="Note 2 4 3 2 4" xfId="47906"/>
    <cellStyle name="Note 2 4 3 2 4 2" xfId="47907"/>
    <cellStyle name="Note 2 4 3 2 4 2 2" xfId="47908"/>
    <cellStyle name="Note 2 4 3 2 4 2 3" xfId="59550"/>
    <cellStyle name="Note 2 4 3 2 4 3" xfId="47909"/>
    <cellStyle name="Note 2 4 3 2 4 4" xfId="47910"/>
    <cellStyle name="Note 2 4 3 2 5" xfId="47911"/>
    <cellStyle name="Note 2 4 3 2 5 2" xfId="47912"/>
    <cellStyle name="Note 2 4 3 2 5 3" xfId="59551"/>
    <cellStyle name="Note 2 4 3 2 6" xfId="47913"/>
    <cellStyle name="Note 2 4 3 2 7" xfId="47914"/>
    <cellStyle name="Note 2 4 3 3" xfId="47915"/>
    <cellStyle name="Note 2 4 3 3 2" xfId="47916"/>
    <cellStyle name="Note 2 4 3 3 2 2" xfId="47917"/>
    <cellStyle name="Note 2 4 3 3 2 2 2" xfId="47918"/>
    <cellStyle name="Note 2 4 3 3 2 2 3" xfId="59552"/>
    <cellStyle name="Note 2 4 3 3 2 3" xfId="47919"/>
    <cellStyle name="Note 2 4 3 3 2 4" xfId="47920"/>
    <cellStyle name="Note 2 4 3 3 3" xfId="47921"/>
    <cellStyle name="Note 2 4 3 3 3 2" xfId="47922"/>
    <cellStyle name="Note 2 4 3 3 3 2 2" xfId="47923"/>
    <cellStyle name="Note 2 4 3 3 3 2 3" xfId="59553"/>
    <cellStyle name="Note 2 4 3 3 3 3" xfId="47924"/>
    <cellStyle name="Note 2 4 3 3 3 4" xfId="47925"/>
    <cellStyle name="Note 2 4 3 3 4" xfId="47926"/>
    <cellStyle name="Note 2 4 3 3 4 2" xfId="47927"/>
    <cellStyle name="Note 2 4 3 3 4 3" xfId="59554"/>
    <cellStyle name="Note 2 4 3 3 5" xfId="47928"/>
    <cellStyle name="Note 2 4 3 3 6" xfId="47929"/>
    <cellStyle name="Note 2 4 3 4" xfId="47930"/>
    <cellStyle name="Note 2 4 3 4 2" xfId="47931"/>
    <cellStyle name="Note 2 4 3 4 2 2" xfId="47932"/>
    <cellStyle name="Note 2 4 3 4 2 3" xfId="59555"/>
    <cellStyle name="Note 2 4 3 4 3" xfId="47933"/>
    <cellStyle name="Note 2 4 3 4 4" xfId="47934"/>
    <cellStyle name="Note 2 4 3 5" xfId="47935"/>
    <cellStyle name="Note 2 4 3 5 2" xfId="47936"/>
    <cellStyle name="Note 2 4 3 5 2 2" xfId="47937"/>
    <cellStyle name="Note 2 4 3 5 2 3" xfId="59556"/>
    <cellStyle name="Note 2 4 3 5 3" xfId="47938"/>
    <cellStyle name="Note 2 4 3 5 4" xfId="47939"/>
    <cellStyle name="Note 2 4 3 6" xfId="47940"/>
    <cellStyle name="Note 2 4 3 6 2" xfId="47941"/>
    <cellStyle name="Note 2 4 3 6 3" xfId="59557"/>
    <cellStyle name="Note 2 4 3 7" xfId="47942"/>
    <cellStyle name="Note 2 4 3 8" xfId="47943"/>
    <cellStyle name="Note 2 4 4" xfId="47944"/>
    <cellStyle name="Note 2 4 4 2" xfId="47945"/>
    <cellStyle name="Note 2 4 4 2 2" xfId="47946"/>
    <cellStyle name="Note 2 4 4 2 2 2" xfId="47947"/>
    <cellStyle name="Note 2 4 4 2 2 2 2" xfId="47948"/>
    <cellStyle name="Note 2 4 4 2 2 2 3" xfId="59558"/>
    <cellStyle name="Note 2 4 4 2 2 3" xfId="47949"/>
    <cellStyle name="Note 2 4 4 2 2 4" xfId="47950"/>
    <cellStyle name="Note 2 4 4 2 3" xfId="47951"/>
    <cellStyle name="Note 2 4 4 2 3 2" xfId="47952"/>
    <cellStyle name="Note 2 4 4 2 3 2 2" xfId="47953"/>
    <cellStyle name="Note 2 4 4 2 3 2 3" xfId="59559"/>
    <cellStyle name="Note 2 4 4 2 3 3" xfId="47954"/>
    <cellStyle name="Note 2 4 4 2 3 4" xfId="47955"/>
    <cellStyle name="Note 2 4 4 2 4" xfId="47956"/>
    <cellStyle name="Note 2 4 4 2 4 2" xfId="47957"/>
    <cellStyle name="Note 2 4 4 2 4 3" xfId="59560"/>
    <cellStyle name="Note 2 4 4 2 5" xfId="47958"/>
    <cellStyle name="Note 2 4 4 2 6" xfId="47959"/>
    <cellStyle name="Note 2 4 4 3" xfId="47960"/>
    <cellStyle name="Note 2 4 4 3 2" xfId="47961"/>
    <cellStyle name="Note 2 4 4 3 2 2" xfId="47962"/>
    <cellStyle name="Note 2 4 4 3 2 3" xfId="59561"/>
    <cellStyle name="Note 2 4 4 3 3" xfId="47963"/>
    <cellStyle name="Note 2 4 4 3 4" xfId="47964"/>
    <cellStyle name="Note 2 4 4 4" xfId="47965"/>
    <cellStyle name="Note 2 4 4 4 2" xfId="47966"/>
    <cellStyle name="Note 2 4 4 4 2 2" xfId="47967"/>
    <cellStyle name="Note 2 4 4 4 2 3" xfId="59562"/>
    <cellStyle name="Note 2 4 4 4 3" xfId="47968"/>
    <cellStyle name="Note 2 4 4 4 4" xfId="47969"/>
    <cellStyle name="Note 2 4 4 5" xfId="47970"/>
    <cellStyle name="Note 2 4 4 5 2" xfId="47971"/>
    <cellStyle name="Note 2 4 4 5 3" xfId="59563"/>
    <cellStyle name="Note 2 4 4 6" xfId="47972"/>
    <cellStyle name="Note 2 4 4 7" xfId="47973"/>
    <cellStyle name="Note 2 4 5" xfId="47974"/>
    <cellStyle name="Note 2 4 5 2" xfId="47975"/>
    <cellStyle name="Note 2 4 5 2 2" xfId="47976"/>
    <cellStyle name="Note 2 4 5 2 2 2" xfId="47977"/>
    <cellStyle name="Note 2 4 5 2 2 3" xfId="59564"/>
    <cellStyle name="Note 2 4 5 2 3" xfId="47978"/>
    <cellStyle name="Note 2 4 5 2 4" xfId="47979"/>
    <cellStyle name="Note 2 4 5 3" xfId="47980"/>
    <cellStyle name="Note 2 4 5 3 2" xfId="47981"/>
    <cellStyle name="Note 2 4 5 3 2 2" xfId="47982"/>
    <cellStyle name="Note 2 4 5 3 2 3" xfId="59565"/>
    <cellStyle name="Note 2 4 5 3 3" xfId="47983"/>
    <cellStyle name="Note 2 4 5 3 4" xfId="47984"/>
    <cellStyle name="Note 2 4 5 4" xfId="47985"/>
    <cellStyle name="Note 2 4 5 4 2" xfId="47986"/>
    <cellStyle name="Note 2 4 5 4 3" xfId="59566"/>
    <cellStyle name="Note 2 4 5 5" xfId="47987"/>
    <cellStyle name="Note 2 4 5 6" xfId="47988"/>
    <cellStyle name="Note 2 4 6" xfId="47989"/>
    <cellStyle name="Note 2 4 6 2" xfId="47990"/>
    <cellStyle name="Note 2 4 6 2 2" xfId="47991"/>
    <cellStyle name="Note 2 4 6 2 2 2" xfId="47992"/>
    <cellStyle name="Note 2 4 6 2 2 3" xfId="59567"/>
    <cellStyle name="Note 2 4 6 2 3" xfId="47993"/>
    <cellStyle name="Note 2 4 6 2 4" xfId="47994"/>
    <cellStyle name="Note 2 4 6 3" xfId="47995"/>
    <cellStyle name="Note 2 4 6 3 2" xfId="47996"/>
    <cellStyle name="Note 2 4 6 3 3" xfId="59568"/>
    <cellStyle name="Note 2 4 6 4" xfId="47997"/>
    <cellStyle name="Note 2 4 6 5" xfId="47998"/>
    <cellStyle name="Note 2 4 7" xfId="47999"/>
    <cellStyle name="Note 2 4 7 2" xfId="48000"/>
    <cellStyle name="Note 2 4 7 2 2" xfId="48001"/>
    <cellStyle name="Note 2 4 7 2 3" xfId="59569"/>
    <cellStyle name="Note 2 4 7 3" xfId="48002"/>
    <cellStyle name="Note 2 4 7 4" xfId="48003"/>
    <cellStyle name="Note 2 4 8" xfId="48004"/>
    <cellStyle name="Note 2 4 8 2" xfId="48005"/>
    <cellStyle name="Note 2 4 8 2 2" xfId="48006"/>
    <cellStyle name="Note 2 4 8 2 3" xfId="59570"/>
    <cellStyle name="Note 2 4 8 3" xfId="48007"/>
    <cellStyle name="Note 2 4 8 4" xfId="48008"/>
    <cellStyle name="Note 2 4 9" xfId="48009"/>
    <cellStyle name="Note 2 4 9 2" xfId="48010"/>
    <cellStyle name="Note 2 4 9 3" xfId="59571"/>
    <cellStyle name="Note 2 5" xfId="48011"/>
    <cellStyle name="Note 2 5 10" xfId="48012"/>
    <cellStyle name="Note 2 5 2" xfId="48013"/>
    <cellStyle name="Note 2 5 2 2" xfId="48014"/>
    <cellStyle name="Note 2 5 2 2 2" xfId="48015"/>
    <cellStyle name="Note 2 5 2 2 2 2" xfId="48016"/>
    <cellStyle name="Note 2 5 2 2 2 2 2" xfId="48017"/>
    <cellStyle name="Note 2 5 2 2 2 2 2 2" xfId="48018"/>
    <cellStyle name="Note 2 5 2 2 2 2 2 3" xfId="59572"/>
    <cellStyle name="Note 2 5 2 2 2 2 3" xfId="48019"/>
    <cellStyle name="Note 2 5 2 2 2 2 4" xfId="48020"/>
    <cellStyle name="Note 2 5 2 2 2 3" xfId="48021"/>
    <cellStyle name="Note 2 5 2 2 2 3 2" xfId="48022"/>
    <cellStyle name="Note 2 5 2 2 2 3 2 2" xfId="48023"/>
    <cellStyle name="Note 2 5 2 2 2 3 2 3" xfId="59573"/>
    <cellStyle name="Note 2 5 2 2 2 3 3" xfId="48024"/>
    <cellStyle name="Note 2 5 2 2 2 3 4" xfId="48025"/>
    <cellStyle name="Note 2 5 2 2 2 4" xfId="48026"/>
    <cellStyle name="Note 2 5 2 2 2 4 2" xfId="48027"/>
    <cellStyle name="Note 2 5 2 2 2 4 3" xfId="59574"/>
    <cellStyle name="Note 2 5 2 2 2 5" xfId="48028"/>
    <cellStyle name="Note 2 5 2 2 2 6" xfId="48029"/>
    <cellStyle name="Note 2 5 2 2 3" xfId="48030"/>
    <cellStyle name="Note 2 5 2 2 3 2" xfId="48031"/>
    <cellStyle name="Note 2 5 2 2 3 2 2" xfId="48032"/>
    <cellStyle name="Note 2 5 2 2 3 2 3" xfId="59575"/>
    <cellStyle name="Note 2 5 2 2 3 3" xfId="48033"/>
    <cellStyle name="Note 2 5 2 2 3 4" xfId="48034"/>
    <cellStyle name="Note 2 5 2 2 4" xfId="48035"/>
    <cellStyle name="Note 2 5 2 2 4 2" xfId="48036"/>
    <cellStyle name="Note 2 5 2 2 4 2 2" xfId="48037"/>
    <cellStyle name="Note 2 5 2 2 4 2 3" xfId="59576"/>
    <cellStyle name="Note 2 5 2 2 4 3" xfId="48038"/>
    <cellStyle name="Note 2 5 2 2 4 4" xfId="48039"/>
    <cellStyle name="Note 2 5 2 2 5" xfId="48040"/>
    <cellStyle name="Note 2 5 2 2 5 2" xfId="48041"/>
    <cellStyle name="Note 2 5 2 2 5 3" xfId="59577"/>
    <cellStyle name="Note 2 5 2 2 6" xfId="48042"/>
    <cellStyle name="Note 2 5 2 2 7" xfId="48043"/>
    <cellStyle name="Note 2 5 2 3" xfId="48044"/>
    <cellStyle name="Note 2 5 2 3 2" xfId="48045"/>
    <cellStyle name="Note 2 5 2 3 2 2" xfId="48046"/>
    <cellStyle name="Note 2 5 2 3 2 2 2" xfId="48047"/>
    <cellStyle name="Note 2 5 2 3 2 2 3" xfId="59578"/>
    <cellStyle name="Note 2 5 2 3 2 3" xfId="48048"/>
    <cellStyle name="Note 2 5 2 3 2 4" xfId="48049"/>
    <cellStyle name="Note 2 5 2 3 3" xfId="48050"/>
    <cellStyle name="Note 2 5 2 3 3 2" xfId="48051"/>
    <cellStyle name="Note 2 5 2 3 3 2 2" xfId="48052"/>
    <cellStyle name="Note 2 5 2 3 3 2 3" xfId="59579"/>
    <cellStyle name="Note 2 5 2 3 3 3" xfId="48053"/>
    <cellStyle name="Note 2 5 2 3 3 4" xfId="48054"/>
    <cellStyle name="Note 2 5 2 3 4" xfId="48055"/>
    <cellStyle name="Note 2 5 2 3 4 2" xfId="48056"/>
    <cellStyle name="Note 2 5 2 3 4 3" xfId="59580"/>
    <cellStyle name="Note 2 5 2 3 5" xfId="48057"/>
    <cellStyle name="Note 2 5 2 3 6" xfId="48058"/>
    <cellStyle name="Note 2 5 2 4" xfId="48059"/>
    <cellStyle name="Note 2 5 2 4 2" xfId="48060"/>
    <cellStyle name="Note 2 5 2 4 2 2" xfId="48061"/>
    <cellStyle name="Note 2 5 2 4 2 3" xfId="59581"/>
    <cellStyle name="Note 2 5 2 4 3" xfId="48062"/>
    <cellStyle name="Note 2 5 2 4 4" xfId="48063"/>
    <cellStyle name="Note 2 5 2 5" xfId="48064"/>
    <cellStyle name="Note 2 5 2 5 2" xfId="48065"/>
    <cellStyle name="Note 2 5 2 5 2 2" xfId="48066"/>
    <cellStyle name="Note 2 5 2 5 2 3" xfId="59582"/>
    <cellStyle name="Note 2 5 2 5 3" xfId="48067"/>
    <cellStyle name="Note 2 5 2 5 4" xfId="48068"/>
    <cellStyle name="Note 2 5 2 6" xfId="48069"/>
    <cellStyle name="Note 2 5 2 6 2" xfId="48070"/>
    <cellStyle name="Note 2 5 2 6 3" xfId="59583"/>
    <cellStyle name="Note 2 5 2 7" xfId="48071"/>
    <cellStyle name="Note 2 5 2 8" xfId="48072"/>
    <cellStyle name="Note 2 5 3" xfId="48073"/>
    <cellStyle name="Note 2 5 3 2" xfId="48074"/>
    <cellStyle name="Note 2 5 3 2 2" xfId="48075"/>
    <cellStyle name="Note 2 5 3 2 2 2" xfId="48076"/>
    <cellStyle name="Note 2 5 3 2 2 2 2" xfId="48077"/>
    <cellStyle name="Note 2 5 3 2 2 2 3" xfId="59584"/>
    <cellStyle name="Note 2 5 3 2 2 3" xfId="48078"/>
    <cellStyle name="Note 2 5 3 2 2 4" xfId="48079"/>
    <cellStyle name="Note 2 5 3 2 3" xfId="48080"/>
    <cellStyle name="Note 2 5 3 2 3 2" xfId="48081"/>
    <cellStyle name="Note 2 5 3 2 3 2 2" xfId="48082"/>
    <cellStyle name="Note 2 5 3 2 3 2 3" xfId="59585"/>
    <cellStyle name="Note 2 5 3 2 3 3" xfId="48083"/>
    <cellStyle name="Note 2 5 3 2 3 4" xfId="48084"/>
    <cellStyle name="Note 2 5 3 2 4" xfId="48085"/>
    <cellStyle name="Note 2 5 3 2 4 2" xfId="48086"/>
    <cellStyle name="Note 2 5 3 2 4 3" xfId="59586"/>
    <cellStyle name="Note 2 5 3 2 5" xfId="48087"/>
    <cellStyle name="Note 2 5 3 2 6" xfId="48088"/>
    <cellStyle name="Note 2 5 3 3" xfId="48089"/>
    <cellStyle name="Note 2 5 3 3 2" xfId="48090"/>
    <cellStyle name="Note 2 5 3 3 2 2" xfId="48091"/>
    <cellStyle name="Note 2 5 3 3 2 3" xfId="59587"/>
    <cellStyle name="Note 2 5 3 3 3" xfId="48092"/>
    <cellStyle name="Note 2 5 3 3 4" xfId="48093"/>
    <cellStyle name="Note 2 5 3 4" xfId="48094"/>
    <cellStyle name="Note 2 5 3 4 2" xfId="48095"/>
    <cellStyle name="Note 2 5 3 4 2 2" xfId="48096"/>
    <cellStyle name="Note 2 5 3 4 2 3" xfId="59588"/>
    <cellStyle name="Note 2 5 3 4 3" xfId="48097"/>
    <cellStyle name="Note 2 5 3 4 4" xfId="48098"/>
    <cellStyle name="Note 2 5 3 5" xfId="48099"/>
    <cellStyle name="Note 2 5 3 5 2" xfId="48100"/>
    <cellStyle name="Note 2 5 3 5 3" xfId="59589"/>
    <cellStyle name="Note 2 5 3 6" xfId="48101"/>
    <cellStyle name="Note 2 5 3 7" xfId="48102"/>
    <cellStyle name="Note 2 5 4" xfId="48103"/>
    <cellStyle name="Note 2 5 4 2" xfId="48104"/>
    <cellStyle name="Note 2 5 4 2 2" xfId="48105"/>
    <cellStyle name="Note 2 5 4 2 2 2" xfId="48106"/>
    <cellStyle name="Note 2 5 4 2 2 3" xfId="59590"/>
    <cellStyle name="Note 2 5 4 2 3" xfId="48107"/>
    <cellStyle name="Note 2 5 4 2 4" xfId="48108"/>
    <cellStyle name="Note 2 5 4 3" xfId="48109"/>
    <cellStyle name="Note 2 5 4 3 2" xfId="48110"/>
    <cellStyle name="Note 2 5 4 3 2 2" xfId="48111"/>
    <cellStyle name="Note 2 5 4 3 2 3" xfId="59591"/>
    <cellStyle name="Note 2 5 4 3 3" xfId="48112"/>
    <cellStyle name="Note 2 5 4 3 4" xfId="48113"/>
    <cellStyle name="Note 2 5 4 4" xfId="48114"/>
    <cellStyle name="Note 2 5 4 4 2" xfId="48115"/>
    <cellStyle name="Note 2 5 4 4 3" xfId="59592"/>
    <cellStyle name="Note 2 5 4 5" xfId="48116"/>
    <cellStyle name="Note 2 5 4 6" xfId="48117"/>
    <cellStyle name="Note 2 5 5" xfId="48118"/>
    <cellStyle name="Note 2 5 5 2" xfId="48119"/>
    <cellStyle name="Note 2 5 5 2 2" xfId="48120"/>
    <cellStyle name="Note 2 5 5 2 2 2" xfId="48121"/>
    <cellStyle name="Note 2 5 5 2 2 3" xfId="59593"/>
    <cellStyle name="Note 2 5 5 2 3" xfId="48122"/>
    <cellStyle name="Note 2 5 5 2 4" xfId="48123"/>
    <cellStyle name="Note 2 5 5 3" xfId="48124"/>
    <cellStyle name="Note 2 5 5 3 2" xfId="48125"/>
    <cellStyle name="Note 2 5 5 3 3" xfId="59594"/>
    <cellStyle name="Note 2 5 5 4" xfId="48126"/>
    <cellStyle name="Note 2 5 5 5" xfId="48127"/>
    <cellStyle name="Note 2 5 6" xfId="48128"/>
    <cellStyle name="Note 2 5 6 2" xfId="48129"/>
    <cellStyle name="Note 2 5 6 2 2" xfId="48130"/>
    <cellStyle name="Note 2 5 6 2 3" xfId="59595"/>
    <cellStyle name="Note 2 5 6 3" xfId="48131"/>
    <cellStyle name="Note 2 5 6 4" xfId="48132"/>
    <cellStyle name="Note 2 5 7" xfId="48133"/>
    <cellStyle name="Note 2 5 7 2" xfId="48134"/>
    <cellStyle name="Note 2 5 7 2 2" xfId="48135"/>
    <cellStyle name="Note 2 5 7 2 3" xfId="59596"/>
    <cellStyle name="Note 2 5 7 3" xfId="48136"/>
    <cellStyle name="Note 2 5 7 4" xfId="48137"/>
    <cellStyle name="Note 2 5 8" xfId="48138"/>
    <cellStyle name="Note 2 5 8 2" xfId="48139"/>
    <cellStyle name="Note 2 5 8 3" xfId="59597"/>
    <cellStyle name="Note 2 5 9" xfId="48140"/>
    <cellStyle name="Note 2 6" xfId="48141"/>
    <cellStyle name="Note 2 6 10" xfId="48142"/>
    <cellStyle name="Note 2 6 2" xfId="48143"/>
    <cellStyle name="Note 2 6 2 2" xfId="48144"/>
    <cellStyle name="Note 2 6 2 2 2" xfId="48145"/>
    <cellStyle name="Note 2 6 2 2 2 2" xfId="48146"/>
    <cellStyle name="Note 2 6 2 2 2 2 2" xfId="48147"/>
    <cellStyle name="Note 2 6 2 2 2 2 2 2" xfId="48148"/>
    <cellStyle name="Note 2 6 2 2 2 2 2 3" xfId="59598"/>
    <cellStyle name="Note 2 6 2 2 2 2 3" xfId="48149"/>
    <cellStyle name="Note 2 6 2 2 2 2 4" xfId="48150"/>
    <cellStyle name="Note 2 6 2 2 2 3" xfId="48151"/>
    <cellStyle name="Note 2 6 2 2 2 3 2" xfId="48152"/>
    <cellStyle name="Note 2 6 2 2 2 3 2 2" xfId="48153"/>
    <cellStyle name="Note 2 6 2 2 2 3 2 3" xfId="59599"/>
    <cellStyle name="Note 2 6 2 2 2 3 3" xfId="48154"/>
    <cellStyle name="Note 2 6 2 2 2 3 4" xfId="48155"/>
    <cellStyle name="Note 2 6 2 2 2 4" xfId="48156"/>
    <cellStyle name="Note 2 6 2 2 2 4 2" xfId="48157"/>
    <cellStyle name="Note 2 6 2 2 2 4 3" xfId="59600"/>
    <cellStyle name="Note 2 6 2 2 2 5" xfId="48158"/>
    <cellStyle name="Note 2 6 2 2 2 6" xfId="48159"/>
    <cellStyle name="Note 2 6 2 2 3" xfId="48160"/>
    <cellStyle name="Note 2 6 2 2 3 2" xfId="48161"/>
    <cellStyle name="Note 2 6 2 2 3 2 2" xfId="48162"/>
    <cellStyle name="Note 2 6 2 2 3 2 3" xfId="59601"/>
    <cellStyle name="Note 2 6 2 2 3 3" xfId="48163"/>
    <cellStyle name="Note 2 6 2 2 3 4" xfId="48164"/>
    <cellStyle name="Note 2 6 2 2 4" xfId="48165"/>
    <cellStyle name="Note 2 6 2 2 4 2" xfId="48166"/>
    <cellStyle name="Note 2 6 2 2 4 2 2" xfId="48167"/>
    <cellStyle name="Note 2 6 2 2 4 2 3" xfId="59602"/>
    <cellStyle name="Note 2 6 2 2 4 3" xfId="48168"/>
    <cellStyle name="Note 2 6 2 2 4 4" xfId="48169"/>
    <cellStyle name="Note 2 6 2 2 5" xfId="48170"/>
    <cellStyle name="Note 2 6 2 2 5 2" xfId="48171"/>
    <cellStyle name="Note 2 6 2 2 5 3" xfId="59603"/>
    <cellStyle name="Note 2 6 2 2 6" xfId="48172"/>
    <cellStyle name="Note 2 6 2 2 7" xfId="48173"/>
    <cellStyle name="Note 2 6 2 3" xfId="48174"/>
    <cellStyle name="Note 2 6 2 3 2" xfId="48175"/>
    <cellStyle name="Note 2 6 2 3 2 2" xfId="48176"/>
    <cellStyle name="Note 2 6 2 3 2 2 2" xfId="48177"/>
    <cellStyle name="Note 2 6 2 3 2 2 3" xfId="59604"/>
    <cellStyle name="Note 2 6 2 3 2 3" xfId="48178"/>
    <cellStyle name="Note 2 6 2 3 2 4" xfId="48179"/>
    <cellStyle name="Note 2 6 2 3 3" xfId="48180"/>
    <cellStyle name="Note 2 6 2 3 3 2" xfId="48181"/>
    <cellStyle name="Note 2 6 2 3 3 2 2" xfId="48182"/>
    <cellStyle name="Note 2 6 2 3 3 2 3" xfId="59605"/>
    <cellStyle name="Note 2 6 2 3 3 3" xfId="48183"/>
    <cellStyle name="Note 2 6 2 3 3 4" xfId="48184"/>
    <cellStyle name="Note 2 6 2 3 4" xfId="48185"/>
    <cellStyle name="Note 2 6 2 3 4 2" xfId="48186"/>
    <cellStyle name="Note 2 6 2 3 4 3" xfId="59606"/>
    <cellStyle name="Note 2 6 2 3 5" xfId="48187"/>
    <cellStyle name="Note 2 6 2 3 6" xfId="48188"/>
    <cellStyle name="Note 2 6 2 4" xfId="48189"/>
    <cellStyle name="Note 2 6 2 4 2" xfId="48190"/>
    <cellStyle name="Note 2 6 2 4 2 2" xfId="48191"/>
    <cellStyle name="Note 2 6 2 4 2 3" xfId="59607"/>
    <cellStyle name="Note 2 6 2 4 3" xfId="48192"/>
    <cellStyle name="Note 2 6 2 4 4" xfId="48193"/>
    <cellStyle name="Note 2 6 2 5" xfId="48194"/>
    <cellStyle name="Note 2 6 2 5 2" xfId="48195"/>
    <cellStyle name="Note 2 6 2 5 2 2" xfId="48196"/>
    <cellStyle name="Note 2 6 2 5 2 3" xfId="59608"/>
    <cellStyle name="Note 2 6 2 5 3" xfId="48197"/>
    <cellStyle name="Note 2 6 2 5 4" xfId="48198"/>
    <cellStyle name="Note 2 6 2 6" xfId="48199"/>
    <cellStyle name="Note 2 6 2 6 2" xfId="48200"/>
    <cellStyle name="Note 2 6 2 6 3" xfId="59609"/>
    <cellStyle name="Note 2 6 2 7" xfId="48201"/>
    <cellStyle name="Note 2 6 2 8" xfId="48202"/>
    <cellStyle name="Note 2 6 3" xfId="48203"/>
    <cellStyle name="Note 2 6 3 2" xfId="48204"/>
    <cellStyle name="Note 2 6 3 2 2" xfId="48205"/>
    <cellStyle name="Note 2 6 3 2 2 2" xfId="48206"/>
    <cellStyle name="Note 2 6 3 2 2 2 2" xfId="48207"/>
    <cellStyle name="Note 2 6 3 2 2 2 3" xfId="59610"/>
    <cellStyle name="Note 2 6 3 2 2 3" xfId="48208"/>
    <cellStyle name="Note 2 6 3 2 2 4" xfId="48209"/>
    <cellStyle name="Note 2 6 3 2 3" xfId="48210"/>
    <cellStyle name="Note 2 6 3 2 3 2" xfId="48211"/>
    <cellStyle name="Note 2 6 3 2 3 2 2" xfId="48212"/>
    <cellStyle name="Note 2 6 3 2 3 2 3" xfId="59611"/>
    <cellStyle name="Note 2 6 3 2 3 3" xfId="48213"/>
    <cellStyle name="Note 2 6 3 2 3 4" xfId="48214"/>
    <cellStyle name="Note 2 6 3 2 4" xfId="48215"/>
    <cellStyle name="Note 2 6 3 2 4 2" xfId="48216"/>
    <cellStyle name="Note 2 6 3 2 4 3" xfId="59612"/>
    <cellStyle name="Note 2 6 3 2 5" xfId="48217"/>
    <cellStyle name="Note 2 6 3 2 6" xfId="48218"/>
    <cellStyle name="Note 2 6 3 3" xfId="48219"/>
    <cellStyle name="Note 2 6 3 3 2" xfId="48220"/>
    <cellStyle name="Note 2 6 3 3 2 2" xfId="48221"/>
    <cellStyle name="Note 2 6 3 3 2 3" xfId="59613"/>
    <cellStyle name="Note 2 6 3 3 3" xfId="48222"/>
    <cellStyle name="Note 2 6 3 3 4" xfId="48223"/>
    <cellStyle name="Note 2 6 3 4" xfId="48224"/>
    <cellStyle name="Note 2 6 3 4 2" xfId="48225"/>
    <cellStyle name="Note 2 6 3 4 2 2" xfId="48226"/>
    <cellStyle name="Note 2 6 3 4 2 3" xfId="59614"/>
    <cellStyle name="Note 2 6 3 4 3" xfId="48227"/>
    <cellStyle name="Note 2 6 3 4 4" xfId="48228"/>
    <cellStyle name="Note 2 6 3 5" xfId="48229"/>
    <cellStyle name="Note 2 6 3 5 2" xfId="48230"/>
    <cellStyle name="Note 2 6 3 5 3" xfId="59615"/>
    <cellStyle name="Note 2 6 3 6" xfId="48231"/>
    <cellStyle name="Note 2 6 3 7" xfId="48232"/>
    <cellStyle name="Note 2 6 4" xfId="48233"/>
    <cellStyle name="Note 2 6 4 2" xfId="48234"/>
    <cellStyle name="Note 2 6 4 2 2" xfId="48235"/>
    <cellStyle name="Note 2 6 4 2 2 2" xfId="48236"/>
    <cellStyle name="Note 2 6 4 2 2 3" xfId="59616"/>
    <cellStyle name="Note 2 6 4 2 3" xfId="48237"/>
    <cellStyle name="Note 2 6 4 2 4" xfId="48238"/>
    <cellStyle name="Note 2 6 4 3" xfId="48239"/>
    <cellStyle name="Note 2 6 4 3 2" xfId="48240"/>
    <cellStyle name="Note 2 6 4 3 2 2" xfId="48241"/>
    <cellStyle name="Note 2 6 4 3 2 3" xfId="59617"/>
    <cellStyle name="Note 2 6 4 3 3" xfId="48242"/>
    <cellStyle name="Note 2 6 4 3 4" xfId="48243"/>
    <cellStyle name="Note 2 6 4 4" xfId="48244"/>
    <cellStyle name="Note 2 6 4 4 2" xfId="48245"/>
    <cellStyle name="Note 2 6 4 4 3" xfId="59618"/>
    <cellStyle name="Note 2 6 4 5" xfId="48246"/>
    <cellStyle name="Note 2 6 4 6" xfId="48247"/>
    <cellStyle name="Note 2 6 5" xfId="48248"/>
    <cellStyle name="Note 2 6 5 2" xfId="48249"/>
    <cellStyle name="Note 2 6 5 2 2" xfId="48250"/>
    <cellStyle name="Note 2 6 5 2 2 2" xfId="48251"/>
    <cellStyle name="Note 2 6 5 2 2 3" xfId="59619"/>
    <cellStyle name="Note 2 6 5 2 3" xfId="48252"/>
    <cellStyle name="Note 2 6 5 2 4" xfId="48253"/>
    <cellStyle name="Note 2 6 5 3" xfId="48254"/>
    <cellStyle name="Note 2 6 5 3 2" xfId="48255"/>
    <cellStyle name="Note 2 6 5 3 3" xfId="59620"/>
    <cellStyle name="Note 2 6 5 4" xfId="48256"/>
    <cellStyle name="Note 2 6 5 5" xfId="48257"/>
    <cellStyle name="Note 2 6 6" xfId="48258"/>
    <cellStyle name="Note 2 6 6 2" xfId="48259"/>
    <cellStyle name="Note 2 6 6 2 2" xfId="48260"/>
    <cellStyle name="Note 2 6 6 2 3" xfId="59621"/>
    <cellStyle name="Note 2 6 6 3" xfId="48261"/>
    <cellStyle name="Note 2 6 6 4" xfId="48262"/>
    <cellStyle name="Note 2 6 7" xfId="48263"/>
    <cellStyle name="Note 2 6 7 2" xfId="48264"/>
    <cellStyle name="Note 2 6 7 2 2" xfId="48265"/>
    <cellStyle name="Note 2 6 7 2 3" xfId="59622"/>
    <cellStyle name="Note 2 6 7 3" xfId="48266"/>
    <cellStyle name="Note 2 6 7 4" xfId="48267"/>
    <cellStyle name="Note 2 6 8" xfId="48268"/>
    <cellStyle name="Note 2 6 8 2" xfId="48269"/>
    <cellStyle name="Note 2 6 8 3" xfId="59623"/>
    <cellStyle name="Note 2 6 9" xfId="48270"/>
    <cellStyle name="Note 2 7" xfId="48271"/>
    <cellStyle name="Note 2 7 10" xfId="48272"/>
    <cellStyle name="Note 2 7 2" xfId="48273"/>
    <cellStyle name="Note 2 7 2 2" xfId="48274"/>
    <cellStyle name="Note 2 7 2 2 2" xfId="48275"/>
    <cellStyle name="Note 2 7 2 2 2 2" xfId="48276"/>
    <cellStyle name="Note 2 7 2 2 2 2 2" xfId="48277"/>
    <cellStyle name="Note 2 7 2 2 2 2 2 2" xfId="48278"/>
    <cellStyle name="Note 2 7 2 2 2 2 2 3" xfId="59624"/>
    <cellStyle name="Note 2 7 2 2 2 2 3" xfId="48279"/>
    <cellStyle name="Note 2 7 2 2 2 2 4" xfId="48280"/>
    <cellStyle name="Note 2 7 2 2 2 3" xfId="48281"/>
    <cellStyle name="Note 2 7 2 2 2 3 2" xfId="48282"/>
    <cellStyle name="Note 2 7 2 2 2 3 2 2" xfId="48283"/>
    <cellStyle name="Note 2 7 2 2 2 3 2 3" xfId="59625"/>
    <cellStyle name="Note 2 7 2 2 2 3 3" xfId="48284"/>
    <cellStyle name="Note 2 7 2 2 2 3 4" xfId="48285"/>
    <cellStyle name="Note 2 7 2 2 2 4" xfId="48286"/>
    <cellStyle name="Note 2 7 2 2 2 4 2" xfId="48287"/>
    <cellStyle name="Note 2 7 2 2 2 4 3" xfId="59626"/>
    <cellStyle name="Note 2 7 2 2 2 5" xfId="48288"/>
    <cellStyle name="Note 2 7 2 2 2 6" xfId="48289"/>
    <cellStyle name="Note 2 7 2 2 3" xfId="48290"/>
    <cellStyle name="Note 2 7 2 2 3 2" xfId="48291"/>
    <cellStyle name="Note 2 7 2 2 3 2 2" xfId="48292"/>
    <cellStyle name="Note 2 7 2 2 3 2 3" xfId="59627"/>
    <cellStyle name="Note 2 7 2 2 3 3" xfId="48293"/>
    <cellStyle name="Note 2 7 2 2 3 4" xfId="48294"/>
    <cellStyle name="Note 2 7 2 2 4" xfId="48295"/>
    <cellStyle name="Note 2 7 2 2 4 2" xfId="48296"/>
    <cellStyle name="Note 2 7 2 2 4 2 2" xfId="48297"/>
    <cellStyle name="Note 2 7 2 2 4 2 3" xfId="59628"/>
    <cellStyle name="Note 2 7 2 2 4 3" xfId="48298"/>
    <cellStyle name="Note 2 7 2 2 4 4" xfId="48299"/>
    <cellStyle name="Note 2 7 2 2 5" xfId="48300"/>
    <cellStyle name="Note 2 7 2 2 5 2" xfId="48301"/>
    <cellStyle name="Note 2 7 2 2 5 3" xfId="59629"/>
    <cellStyle name="Note 2 7 2 2 6" xfId="48302"/>
    <cellStyle name="Note 2 7 2 2 7" xfId="48303"/>
    <cellStyle name="Note 2 7 2 3" xfId="48304"/>
    <cellStyle name="Note 2 7 2 3 2" xfId="48305"/>
    <cellStyle name="Note 2 7 2 3 2 2" xfId="48306"/>
    <cellStyle name="Note 2 7 2 3 2 2 2" xfId="48307"/>
    <cellStyle name="Note 2 7 2 3 2 2 3" xfId="59630"/>
    <cellStyle name="Note 2 7 2 3 2 3" xfId="48308"/>
    <cellStyle name="Note 2 7 2 3 2 4" xfId="48309"/>
    <cellStyle name="Note 2 7 2 3 3" xfId="48310"/>
    <cellStyle name="Note 2 7 2 3 3 2" xfId="48311"/>
    <cellStyle name="Note 2 7 2 3 3 2 2" xfId="48312"/>
    <cellStyle name="Note 2 7 2 3 3 2 3" xfId="59631"/>
    <cellStyle name="Note 2 7 2 3 3 3" xfId="48313"/>
    <cellStyle name="Note 2 7 2 3 3 4" xfId="48314"/>
    <cellStyle name="Note 2 7 2 3 4" xfId="48315"/>
    <cellStyle name="Note 2 7 2 3 4 2" xfId="48316"/>
    <cellStyle name="Note 2 7 2 3 4 3" xfId="59632"/>
    <cellStyle name="Note 2 7 2 3 5" xfId="48317"/>
    <cellStyle name="Note 2 7 2 3 6" xfId="48318"/>
    <cellStyle name="Note 2 7 2 4" xfId="48319"/>
    <cellStyle name="Note 2 7 2 4 2" xfId="48320"/>
    <cellStyle name="Note 2 7 2 4 2 2" xfId="48321"/>
    <cellStyle name="Note 2 7 2 4 2 3" xfId="59633"/>
    <cellStyle name="Note 2 7 2 4 3" xfId="48322"/>
    <cellStyle name="Note 2 7 2 4 4" xfId="48323"/>
    <cellStyle name="Note 2 7 2 5" xfId="48324"/>
    <cellStyle name="Note 2 7 2 5 2" xfId="48325"/>
    <cellStyle name="Note 2 7 2 5 2 2" xfId="48326"/>
    <cellStyle name="Note 2 7 2 5 2 3" xfId="59634"/>
    <cellStyle name="Note 2 7 2 5 3" xfId="48327"/>
    <cellStyle name="Note 2 7 2 5 4" xfId="48328"/>
    <cellStyle name="Note 2 7 2 6" xfId="48329"/>
    <cellStyle name="Note 2 7 2 6 2" xfId="48330"/>
    <cellStyle name="Note 2 7 2 6 3" xfId="59635"/>
    <cellStyle name="Note 2 7 2 7" xfId="48331"/>
    <cellStyle name="Note 2 7 2 8" xfId="48332"/>
    <cellStyle name="Note 2 7 3" xfId="48333"/>
    <cellStyle name="Note 2 7 3 2" xfId="48334"/>
    <cellStyle name="Note 2 7 3 2 2" xfId="48335"/>
    <cellStyle name="Note 2 7 3 2 2 2" xfId="48336"/>
    <cellStyle name="Note 2 7 3 2 2 2 2" xfId="48337"/>
    <cellStyle name="Note 2 7 3 2 2 2 3" xfId="59636"/>
    <cellStyle name="Note 2 7 3 2 2 3" xfId="48338"/>
    <cellStyle name="Note 2 7 3 2 2 4" xfId="48339"/>
    <cellStyle name="Note 2 7 3 2 3" xfId="48340"/>
    <cellStyle name="Note 2 7 3 2 3 2" xfId="48341"/>
    <cellStyle name="Note 2 7 3 2 3 2 2" xfId="48342"/>
    <cellStyle name="Note 2 7 3 2 3 2 3" xfId="59637"/>
    <cellStyle name="Note 2 7 3 2 3 3" xfId="48343"/>
    <cellStyle name="Note 2 7 3 2 3 4" xfId="48344"/>
    <cellStyle name="Note 2 7 3 2 4" xfId="48345"/>
    <cellStyle name="Note 2 7 3 2 4 2" xfId="48346"/>
    <cellStyle name="Note 2 7 3 2 4 3" xfId="59638"/>
    <cellStyle name="Note 2 7 3 2 5" xfId="48347"/>
    <cellStyle name="Note 2 7 3 2 6" xfId="48348"/>
    <cellStyle name="Note 2 7 3 3" xfId="48349"/>
    <cellStyle name="Note 2 7 3 3 2" xfId="48350"/>
    <cellStyle name="Note 2 7 3 3 2 2" xfId="48351"/>
    <cellStyle name="Note 2 7 3 3 2 3" xfId="59639"/>
    <cellStyle name="Note 2 7 3 3 3" xfId="48352"/>
    <cellStyle name="Note 2 7 3 3 4" xfId="48353"/>
    <cellStyle name="Note 2 7 3 4" xfId="48354"/>
    <cellStyle name="Note 2 7 3 4 2" xfId="48355"/>
    <cellStyle name="Note 2 7 3 4 2 2" xfId="48356"/>
    <cellStyle name="Note 2 7 3 4 2 3" xfId="59640"/>
    <cellStyle name="Note 2 7 3 4 3" xfId="48357"/>
    <cellStyle name="Note 2 7 3 4 4" xfId="48358"/>
    <cellStyle name="Note 2 7 3 5" xfId="48359"/>
    <cellStyle name="Note 2 7 3 5 2" xfId="48360"/>
    <cellStyle name="Note 2 7 3 5 3" xfId="59641"/>
    <cellStyle name="Note 2 7 3 6" xfId="48361"/>
    <cellStyle name="Note 2 7 3 7" xfId="48362"/>
    <cellStyle name="Note 2 7 4" xfId="48363"/>
    <cellStyle name="Note 2 7 4 2" xfId="48364"/>
    <cellStyle name="Note 2 7 4 2 2" xfId="48365"/>
    <cellStyle name="Note 2 7 4 2 2 2" xfId="48366"/>
    <cellStyle name="Note 2 7 4 2 2 3" xfId="59642"/>
    <cellStyle name="Note 2 7 4 2 3" xfId="48367"/>
    <cellStyle name="Note 2 7 4 2 4" xfId="48368"/>
    <cellStyle name="Note 2 7 4 3" xfId="48369"/>
    <cellStyle name="Note 2 7 4 3 2" xfId="48370"/>
    <cellStyle name="Note 2 7 4 3 2 2" xfId="48371"/>
    <cellStyle name="Note 2 7 4 3 2 3" xfId="59643"/>
    <cellStyle name="Note 2 7 4 3 3" xfId="48372"/>
    <cellStyle name="Note 2 7 4 3 4" xfId="48373"/>
    <cellStyle name="Note 2 7 4 4" xfId="48374"/>
    <cellStyle name="Note 2 7 4 4 2" xfId="48375"/>
    <cellStyle name="Note 2 7 4 4 3" xfId="59644"/>
    <cellStyle name="Note 2 7 4 5" xfId="48376"/>
    <cellStyle name="Note 2 7 4 6" xfId="48377"/>
    <cellStyle name="Note 2 7 5" xfId="48378"/>
    <cellStyle name="Note 2 7 5 2" xfId="48379"/>
    <cellStyle name="Note 2 7 5 2 2" xfId="48380"/>
    <cellStyle name="Note 2 7 5 2 2 2" xfId="48381"/>
    <cellStyle name="Note 2 7 5 2 2 3" xfId="59645"/>
    <cellStyle name="Note 2 7 5 2 3" xfId="48382"/>
    <cellStyle name="Note 2 7 5 2 4" xfId="48383"/>
    <cellStyle name="Note 2 7 5 3" xfId="48384"/>
    <cellStyle name="Note 2 7 5 3 2" xfId="48385"/>
    <cellStyle name="Note 2 7 5 3 3" xfId="59646"/>
    <cellStyle name="Note 2 7 5 4" xfId="48386"/>
    <cellStyle name="Note 2 7 5 5" xfId="48387"/>
    <cellStyle name="Note 2 7 6" xfId="48388"/>
    <cellStyle name="Note 2 7 6 2" xfId="48389"/>
    <cellStyle name="Note 2 7 6 2 2" xfId="48390"/>
    <cellStyle name="Note 2 7 6 2 3" xfId="59647"/>
    <cellStyle name="Note 2 7 6 3" xfId="48391"/>
    <cellStyle name="Note 2 7 6 4" xfId="48392"/>
    <cellStyle name="Note 2 7 7" xfId="48393"/>
    <cellStyle name="Note 2 7 7 2" xfId="48394"/>
    <cellStyle name="Note 2 7 7 2 2" xfId="48395"/>
    <cellStyle name="Note 2 7 7 2 3" xfId="59648"/>
    <cellStyle name="Note 2 7 7 3" xfId="48396"/>
    <cellStyle name="Note 2 7 7 4" xfId="48397"/>
    <cellStyle name="Note 2 7 8" xfId="48398"/>
    <cellStyle name="Note 2 7 8 2" xfId="48399"/>
    <cellStyle name="Note 2 7 8 3" xfId="59649"/>
    <cellStyle name="Note 2 7 9" xfId="48400"/>
    <cellStyle name="Note 2 8" xfId="48401"/>
    <cellStyle name="Note 2 8 2" xfId="48402"/>
    <cellStyle name="Note 2 8 2 2" xfId="48403"/>
    <cellStyle name="Note 2 8 2 2 2" xfId="48404"/>
    <cellStyle name="Note 2 8 2 2 2 2" xfId="48405"/>
    <cellStyle name="Note 2 8 2 2 2 2 2" xfId="48406"/>
    <cellStyle name="Note 2 8 2 2 2 2 3" xfId="59650"/>
    <cellStyle name="Note 2 8 2 2 2 3" xfId="48407"/>
    <cellStyle name="Note 2 8 2 2 2 4" xfId="48408"/>
    <cellStyle name="Note 2 8 2 2 3" xfId="48409"/>
    <cellStyle name="Note 2 8 2 2 3 2" xfId="48410"/>
    <cellStyle name="Note 2 8 2 2 3 2 2" xfId="48411"/>
    <cellStyle name="Note 2 8 2 2 3 2 3" xfId="59651"/>
    <cellStyle name="Note 2 8 2 2 3 3" xfId="48412"/>
    <cellStyle name="Note 2 8 2 2 3 4" xfId="48413"/>
    <cellStyle name="Note 2 8 2 2 4" xfId="48414"/>
    <cellStyle name="Note 2 8 2 2 4 2" xfId="48415"/>
    <cellStyle name="Note 2 8 2 2 4 3" xfId="59652"/>
    <cellStyle name="Note 2 8 2 2 5" xfId="48416"/>
    <cellStyle name="Note 2 8 2 2 6" xfId="48417"/>
    <cellStyle name="Note 2 8 2 3" xfId="48418"/>
    <cellStyle name="Note 2 8 2 3 2" xfId="48419"/>
    <cellStyle name="Note 2 8 2 3 2 2" xfId="48420"/>
    <cellStyle name="Note 2 8 2 3 2 3" xfId="59653"/>
    <cellStyle name="Note 2 8 2 3 3" xfId="48421"/>
    <cellStyle name="Note 2 8 2 3 4" xfId="48422"/>
    <cellStyle name="Note 2 8 2 4" xfId="48423"/>
    <cellStyle name="Note 2 8 2 4 2" xfId="48424"/>
    <cellStyle name="Note 2 8 2 4 2 2" xfId="48425"/>
    <cellStyle name="Note 2 8 2 4 2 3" xfId="59654"/>
    <cellStyle name="Note 2 8 2 4 3" xfId="48426"/>
    <cellStyle name="Note 2 8 2 4 4" xfId="48427"/>
    <cellStyle name="Note 2 8 2 5" xfId="48428"/>
    <cellStyle name="Note 2 8 2 5 2" xfId="48429"/>
    <cellStyle name="Note 2 8 2 5 3" xfId="59655"/>
    <cellStyle name="Note 2 8 2 6" xfId="48430"/>
    <cellStyle name="Note 2 8 2 7" xfId="48431"/>
    <cellStyle name="Note 2 8 3" xfId="48432"/>
    <cellStyle name="Note 2 8 3 2" xfId="48433"/>
    <cellStyle name="Note 2 8 3 2 2" xfId="48434"/>
    <cellStyle name="Note 2 8 3 2 2 2" xfId="48435"/>
    <cellStyle name="Note 2 8 3 2 2 3" xfId="59656"/>
    <cellStyle name="Note 2 8 3 2 3" xfId="48436"/>
    <cellStyle name="Note 2 8 3 2 4" xfId="48437"/>
    <cellStyle name="Note 2 8 3 3" xfId="48438"/>
    <cellStyle name="Note 2 8 3 3 2" xfId="48439"/>
    <cellStyle name="Note 2 8 3 3 2 2" xfId="48440"/>
    <cellStyle name="Note 2 8 3 3 2 3" xfId="59657"/>
    <cellStyle name="Note 2 8 3 3 3" xfId="48441"/>
    <cellStyle name="Note 2 8 3 3 4" xfId="48442"/>
    <cellStyle name="Note 2 8 3 4" xfId="48443"/>
    <cellStyle name="Note 2 8 3 4 2" xfId="48444"/>
    <cellStyle name="Note 2 8 3 4 3" xfId="59658"/>
    <cellStyle name="Note 2 8 3 5" xfId="48445"/>
    <cellStyle name="Note 2 8 3 6" xfId="48446"/>
    <cellStyle name="Note 2 8 4" xfId="48447"/>
    <cellStyle name="Note 2 8 4 2" xfId="48448"/>
    <cellStyle name="Note 2 8 4 2 2" xfId="48449"/>
    <cellStyle name="Note 2 8 4 2 3" xfId="59659"/>
    <cellStyle name="Note 2 8 4 3" xfId="48450"/>
    <cellStyle name="Note 2 8 4 4" xfId="48451"/>
    <cellStyle name="Note 2 8 5" xfId="48452"/>
    <cellStyle name="Note 2 8 5 2" xfId="48453"/>
    <cellStyle name="Note 2 8 5 2 2" xfId="48454"/>
    <cellStyle name="Note 2 8 5 2 3" xfId="59660"/>
    <cellStyle name="Note 2 8 5 3" xfId="48455"/>
    <cellStyle name="Note 2 8 5 4" xfId="48456"/>
    <cellStyle name="Note 2 8 6" xfId="48457"/>
    <cellStyle name="Note 2 8 6 2" xfId="48458"/>
    <cellStyle name="Note 2 8 6 3" xfId="59661"/>
    <cellStyle name="Note 2 8 7" xfId="48459"/>
    <cellStyle name="Note 2 8 8" xfId="48460"/>
    <cellStyle name="Note 2 9" xfId="48461"/>
    <cellStyle name="Note 2 9 2" xfId="48462"/>
    <cellStyle name="Note 2 9 2 2" xfId="48463"/>
    <cellStyle name="Note 2 9 2 2 2" xfId="48464"/>
    <cellStyle name="Note 2 9 2 2 2 2" xfId="48465"/>
    <cellStyle name="Note 2 9 2 2 2 3" xfId="59662"/>
    <cellStyle name="Note 2 9 2 2 3" xfId="48466"/>
    <cellStyle name="Note 2 9 2 2 4" xfId="48467"/>
    <cellStyle name="Note 2 9 2 3" xfId="48468"/>
    <cellStyle name="Note 2 9 2 3 2" xfId="48469"/>
    <cellStyle name="Note 2 9 2 3 2 2" xfId="48470"/>
    <cellStyle name="Note 2 9 2 3 2 3" xfId="59663"/>
    <cellStyle name="Note 2 9 2 3 3" xfId="48471"/>
    <cellStyle name="Note 2 9 2 3 4" xfId="48472"/>
    <cellStyle name="Note 2 9 2 4" xfId="48473"/>
    <cellStyle name="Note 2 9 2 4 2" xfId="48474"/>
    <cellStyle name="Note 2 9 2 4 3" xfId="59664"/>
    <cellStyle name="Note 2 9 2 5" xfId="48475"/>
    <cellStyle name="Note 2 9 2 6" xfId="48476"/>
    <cellStyle name="Note 2 9 3" xfId="48477"/>
    <cellStyle name="Note 2 9 3 2" xfId="48478"/>
    <cellStyle name="Note 2 9 3 2 2" xfId="48479"/>
    <cellStyle name="Note 2 9 3 2 3" xfId="59665"/>
    <cellStyle name="Note 2 9 3 3" xfId="48480"/>
    <cellStyle name="Note 2 9 3 4" xfId="48481"/>
    <cellStyle name="Note 2 9 4" xfId="48482"/>
    <cellStyle name="Note 2 9 4 2" xfId="48483"/>
    <cellStyle name="Note 2 9 4 2 2" xfId="48484"/>
    <cellStyle name="Note 2 9 4 2 3" xfId="59666"/>
    <cellStyle name="Note 2 9 4 3" xfId="48485"/>
    <cellStyle name="Note 2 9 4 4" xfId="48486"/>
    <cellStyle name="Note 2 9 5" xfId="48487"/>
    <cellStyle name="Note 2 9 5 2" xfId="48488"/>
    <cellStyle name="Note 2 9 5 3" xfId="59667"/>
    <cellStyle name="Note 2 9 6" xfId="48489"/>
    <cellStyle name="Note 2 9 7" xfId="48490"/>
    <cellStyle name="Note 3" xfId="48491"/>
    <cellStyle name="Note 3 10" xfId="48492"/>
    <cellStyle name="Note 3 10 2" xfId="48493"/>
    <cellStyle name="Note 3 10 2 2" xfId="48494"/>
    <cellStyle name="Note 3 10 2 2 2" xfId="48495"/>
    <cellStyle name="Note 3 10 2 2 3" xfId="59668"/>
    <cellStyle name="Note 3 10 2 3" xfId="48496"/>
    <cellStyle name="Note 3 10 2 4" xfId="48497"/>
    <cellStyle name="Note 3 10 3" xfId="48498"/>
    <cellStyle name="Note 3 10 3 2" xfId="48499"/>
    <cellStyle name="Note 3 10 3 3" xfId="59669"/>
    <cellStyle name="Note 3 10 4" xfId="48500"/>
    <cellStyle name="Note 3 10 5" xfId="48501"/>
    <cellStyle name="Note 3 11" xfId="48502"/>
    <cellStyle name="Note 3 11 2" xfId="48503"/>
    <cellStyle name="Note 3 11 2 2" xfId="48504"/>
    <cellStyle name="Note 3 11 2 3" xfId="59670"/>
    <cellStyle name="Note 3 11 3" xfId="48505"/>
    <cellStyle name="Note 3 11 4" xfId="48506"/>
    <cellStyle name="Note 3 12" xfId="48507"/>
    <cellStyle name="Note 3 12 2" xfId="48508"/>
    <cellStyle name="Note 3 12 2 2" xfId="48509"/>
    <cellStyle name="Note 3 12 2 3" xfId="59671"/>
    <cellStyle name="Note 3 12 3" xfId="48510"/>
    <cellStyle name="Note 3 12 4" xfId="48511"/>
    <cellStyle name="Note 3 13" xfId="48512"/>
    <cellStyle name="Note 3 13 2" xfId="48513"/>
    <cellStyle name="Note 3 13 3" xfId="59672"/>
    <cellStyle name="Note 3 14" xfId="48514"/>
    <cellStyle name="Note 3 15" xfId="48515"/>
    <cellStyle name="Note 3 16" xfId="60151"/>
    <cellStyle name="Note 3 2" xfId="48516"/>
    <cellStyle name="Note 3 2 10" xfId="48517"/>
    <cellStyle name="Note 3 2 11" xfId="48518"/>
    <cellStyle name="Note 3 2 12" xfId="60335"/>
    <cellStyle name="Note 3 2 2" xfId="48519"/>
    <cellStyle name="Note 3 2 2 10" xfId="48520"/>
    <cellStyle name="Note 3 2 2 11" xfId="60703"/>
    <cellStyle name="Note 3 2 2 2" xfId="48521"/>
    <cellStyle name="Note 3 2 2 2 2" xfId="48522"/>
    <cellStyle name="Note 3 2 2 2 2 2" xfId="48523"/>
    <cellStyle name="Note 3 2 2 2 2 2 2" xfId="48524"/>
    <cellStyle name="Note 3 2 2 2 2 2 2 2" xfId="48525"/>
    <cellStyle name="Note 3 2 2 2 2 2 2 2 2" xfId="48526"/>
    <cellStyle name="Note 3 2 2 2 2 2 2 2 3" xfId="59673"/>
    <cellStyle name="Note 3 2 2 2 2 2 2 3" xfId="48527"/>
    <cellStyle name="Note 3 2 2 2 2 2 2 4" xfId="48528"/>
    <cellStyle name="Note 3 2 2 2 2 2 3" xfId="48529"/>
    <cellStyle name="Note 3 2 2 2 2 2 3 2" xfId="48530"/>
    <cellStyle name="Note 3 2 2 2 2 2 3 2 2" xfId="48531"/>
    <cellStyle name="Note 3 2 2 2 2 2 3 2 3" xfId="59674"/>
    <cellStyle name="Note 3 2 2 2 2 2 3 3" xfId="48532"/>
    <cellStyle name="Note 3 2 2 2 2 2 3 4" xfId="48533"/>
    <cellStyle name="Note 3 2 2 2 2 2 4" xfId="48534"/>
    <cellStyle name="Note 3 2 2 2 2 2 4 2" xfId="48535"/>
    <cellStyle name="Note 3 2 2 2 2 2 4 3" xfId="59675"/>
    <cellStyle name="Note 3 2 2 2 2 2 5" xfId="48536"/>
    <cellStyle name="Note 3 2 2 2 2 2 6" xfId="48537"/>
    <cellStyle name="Note 3 2 2 2 2 3" xfId="48538"/>
    <cellStyle name="Note 3 2 2 2 2 3 2" xfId="48539"/>
    <cellStyle name="Note 3 2 2 2 2 3 2 2" xfId="48540"/>
    <cellStyle name="Note 3 2 2 2 2 3 2 3" xfId="59676"/>
    <cellStyle name="Note 3 2 2 2 2 3 3" xfId="48541"/>
    <cellStyle name="Note 3 2 2 2 2 3 4" xfId="48542"/>
    <cellStyle name="Note 3 2 2 2 2 4" xfId="48543"/>
    <cellStyle name="Note 3 2 2 2 2 4 2" xfId="48544"/>
    <cellStyle name="Note 3 2 2 2 2 4 2 2" xfId="48545"/>
    <cellStyle name="Note 3 2 2 2 2 4 2 3" xfId="59677"/>
    <cellStyle name="Note 3 2 2 2 2 4 3" xfId="48546"/>
    <cellStyle name="Note 3 2 2 2 2 4 4" xfId="48547"/>
    <cellStyle name="Note 3 2 2 2 2 5" xfId="48548"/>
    <cellStyle name="Note 3 2 2 2 2 5 2" xfId="48549"/>
    <cellStyle name="Note 3 2 2 2 2 5 3" xfId="59678"/>
    <cellStyle name="Note 3 2 2 2 2 6" xfId="48550"/>
    <cellStyle name="Note 3 2 2 2 2 7" xfId="48551"/>
    <cellStyle name="Note 3 2 2 2 3" xfId="48552"/>
    <cellStyle name="Note 3 2 2 2 3 2" xfId="48553"/>
    <cellStyle name="Note 3 2 2 2 3 2 2" xfId="48554"/>
    <cellStyle name="Note 3 2 2 2 3 2 2 2" xfId="48555"/>
    <cellStyle name="Note 3 2 2 2 3 2 2 3" xfId="59679"/>
    <cellStyle name="Note 3 2 2 2 3 2 3" xfId="48556"/>
    <cellStyle name="Note 3 2 2 2 3 2 4" xfId="48557"/>
    <cellStyle name="Note 3 2 2 2 3 3" xfId="48558"/>
    <cellStyle name="Note 3 2 2 2 3 3 2" xfId="48559"/>
    <cellStyle name="Note 3 2 2 2 3 3 2 2" xfId="48560"/>
    <cellStyle name="Note 3 2 2 2 3 3 2 3" xfId="59680"/>
    <cellStyle name="Note 3 2 2 2 3 3 3" xfId="48561"/>
    <cellStyle name="Note 3 2 2 2 3 3 4" xfId="48562"/>
    <cellStyle name="Note 3 2 2 2 3 4" xfId="48563"/>
    <cellStyle name="Note 3 2 2 2 3 4 2" xfId="48564"/>
    <cellStyle name="Note 3 2 2 2 3 4 3" xfId="59681"/>
    <cellStyle name="Note 3 2 2 2 3 5" xfId="48565"/>
    <cellStyle name="Note 3 2 2 2 3 6" xfId="48566"/>
    <cellStyle name="Note 3 2 2 2 4" xfId="48567"/>
    <cellStyle name="Note 3 2 2 2 4 2" xfId="48568"/>
    <cellStyle name="Note 3 2 2 2 4 2 2" xfId="48569"/>
    <cellStyle name="Note 3 2 2 2 4 2 3" xfId="59682"/>
    <cellStyle name="Note 3 2 2 2 4 3" xfId="48570"/>
    <cellStyle name="Note 3 2 2 2 4 4" xfId="48571"/>
    <cellStyle name="Note 3 2 2 2 5" xfId="48572"/>
    <cellStyle name="Note 3 2 2 2 5 2" xfId="48573"/>
    <cellStyle name="Note 3 2 2 2 5 2 2" xfId="48574"/>
    <cellStyle name="Note 3 2 2 2 5 2 3" xfId="59683"/>
    <cellStyle name="Note 3 2 2 2 5 3" xfId="48575"/>
    <cellStyle name="Note 3 2 2 2 5 4" xfId="48576"/>
    <cellStyle name="Note 3 2 2 2 6" xfId="48577"/>
    <cellStyle name="Note 3 2 2 2 6 2" xfId="48578"/>
    <cellStyle name="Note 3 2 2 2 6 3" xfId="59684"/>
    <cellStyle name="Note 3 2 2 2 7" xfId="48579"/>
    <cellStyle name="Note 3 2 2 2 8" xfId="48580"/>
    <cellStyle name="Note 3 2 2 3" xfId="48581"/>
    <cellStyle name="Note 3 2 2 3 2" xfId="48582"/>
    <cellStyle name="Note 3 2 2 3 2 2" xfId="48583"/>
    <cellStyle name="Note 3 2 2 3 2 2 2" xfId="48584"/>
    <cellStyle name="Note 3 2 2 3 2 2 2 2" xfId="48585"/>
    <cellStyle name="Note 3 2 2 3 2 2 2 3" xfId="59685"/>
    <cellStyle name="Note 3 2 2 3 2 2 3" xfId="48586"/>
    <cellStyle name="Note 3 2 2 3 2 2 4" xfId="48587"/>
    <cellStyle name="Note 3 2 2 3 2 3" xfId="48588"/>
    <cellStyle name="Note 3 2 2 3 2 3 2" xfId="48589"/>
    <cellStyle name="Note 3 2 2 3 2 3 2 2" xfId="48590"/>
    <cellStyle name="Note 3 2 2 3 2 3 2 3" xfId="59686"/>
    <cellStyle name="Note 3 2 2 3 2 3 3" xfId="48591"/>
    <cellStyle name="Note 3 2 2 3 2 3 4" xfId="48592"/>
    <cellStyle name="Note 3 2 2 3 2 4" xfId="48593"/>
    <cellStyle name="Note 3 2 2 3 2 4 2" xfId="48594"/>
    <cellStyle name="Note 3 2 2 3 2 4 3" xfId="59687"/>
    <cellStyle name="Note 3 2 2 3 2 5" xfId="48595"/>
    <cellStyle name="Note 3 2 2 3 2 6" xfId="48596"/>
    <cellStyle name="Note 3 2 2 3 3" xfId="48597"/>
    <cellStyle name="Note 3 2 2 3 3 2" xfId="48598"/>
    <cellStyle name="Note 3 2 2 3 3 2 2" xfId="48599"/>
    <cellStyle name="Note 3 2 2 3 3 2 3" xfId="59688"/>
    <cellStyle name="Note 3 2 2 3 3 3" xfId="48600"/>
    <cellStyle name="Note 3 2 2 3 3 4" xfId="48601"/>
    <cellStyle name="Note 3 2 2 3 4" xfId="48602"/>
    <cellStyle name="Note 3 2 2 3 4 2" xfId="48603"/>
    <cellStyle name="Note 3 2 2 3 4 2 2" xfId="48604"/>
    <cellStyle name="Note 3 2 2 3 4 2 3" xfId="59689"/>
    <cellStyle name="Note 3 2 2 3 4 3" xfId="48605"/>
    <cellStyle name="Note 3 2 2 3 4 4" xfId="48606"/>
    <cellStyle name="Note 3 2 2 3 5" xfId="48607"/>
    <cellStyle name="Note 3 2 2 3 5 2" xfId="48608"/>
    <cellStyle name="Note 3 2 2 3 5 3" xfId="59690"/>
    <cellStyle name="Note 3 2 2 3 6" xfId="48609"/>
    <cellStyle name="Note 3 2 2 3 7" xfId="48610"/>
    <cellStyle name="Note 3 2 2 4" xfId="48611"/>
    <cellStyle name="Note 3 2 2 4 2" xfId="48612"/>
    <cellStyle name="Note 3 2 2 4 2 2" xfId="48613"/>
    <cellStyle name="Note 3 2 2 4 2 2 2" xfId="48614"/>
    <cellStyle name="Note 3 2 2 4 2 2 3" xfId="59691"/>
    <cellStyle name="Note 3 2 2 4 2 3" xfId="48615"/>
    <cellStyle name="Note 3 2 2 4 2 4" xfId="48616"/>
    <cellStyle name="Note 3 2 2 4 3" xfId="48617"/>
    <cellStyle name="Note 3 2 2 4 3 2" xfId="48618"/>
    <cellStyle name="Note 3 2 2 4 3 2 2" xfId="48619"/>
    <cellStyle name="Note 3 2 2 4 3 2 3" xfId="59692"/>
    <cellStyle name="Note 3 2 2 4 3 3" xfId="48620"/>
    <cellStyle name="Note 3 2 2 4 3 4" xfId="48621"/>
    <cellStyle name="Note 3 2 2 4 4" xfId="48622"/>
    <cellStyle name="Note 3 2 2 4 4 2" xfId="48623"/>
    <cellStyle name="Note 3 2 2 4 4 3" xfId="59693"/>
    <cellStyle name="Note 3 2 2 4 5" xfId="48624"/>
    <cellStyle name="Note 3 2 2 4 6" xfId="48625"/>
    <cellStyle name="Note 3 2 2 5" xfId="48626"/>
    <cellStyle name="Note 3 2 2 5 2" xfId="48627"/>
    <cellStyle name="Note 3 2 2 5 2 2" xfId="48628"/>
    <cellStyle name="Note 3 2 2 5 2 2 2" xfId="48629"/>
    <cellStyle name="Note 3 2 2 5 2 2 3" xfId="59694"/>
    <cellStyle name="Note 3 2 2 5 2 3" xfId="48630"/>
    <cellStyle name="Note 3 2 2 5 2 4" xfId="48631"/>
    <cellStyle name="Note 3 2 2 5 3" xfId="48632"/>
    <cellStyle name="Note 3 2 2 5 3 2" xfId="48633"/>
    <cellStyle name="Note 3 2 2 5 3 3" xfId="59695"/>
    <cellStyle name="Note 3 2 2 5 4" xfId="48634"/>
    <cellStyle name="Note 3 2 2 5 5" xfId="48635"/>
    <cellStyle name="Note 3 2 2 6" xfId="48636"/>
    <cellStyle name="Note 3 2 2 6 2" xfId="48637"/>
    <cellStyle name="Note 3 2 2 6 2 2" xfId="48638"/>
    <cellStyle name="Note 3 2 2 6 2 3" xfId="59696"/>
    <cellStyle name="Note 3 2 2 6 3" xfId="48639"/>
    <cellStyle name="Note 3 2 2 6 4" xfId="48640"/>
    <cellStyle name="Note 3 2 2 7" xfId="48641"/>
    <cellStyle name="Note 3 2 2 7 2" xfId="48642"/>
    <cellStyle name="Note 3 2 2 7 2 2" xfId="48643"/>
    <cellStyle name="Note 3 2 2 7 2 3" xfId="59697"/>
    <cellStyle name="Note 3 2 2 7 3" xfId="48644"/>
    <cellStyle name="Note 3 2 2 7 4" xfId="48645"/>
    <cellStyle name="Note 3 2 2 8" xfId="48646"/>
    <cellStyle name="Note 3 2 2 8 2" xfId="48647"/>
    <cellStyle name="Note 3 2 2 8 3" xfId="59698"/>
    <cellStyle name="Note 3 2 2 9" xfId="48648"/>
    <cellStyle name="Note 3 2 3" xfId="48649"/>
    <cellStyle name="Note 3 2 3 2" xfId="48650"/>
    <cellStyle name="Note 3 2 3 2 2" xfId="48651"/>
    <cellStyle name="Note 3 2 3 2 2 2" xfId="48652"/>
    <cellStyle name="Note 3 2 3 2 2 2 2" xfId="48653"/>
    <cellStyle name="Note 3 2 3 2 2 2 2 2" xfId="48654"/>
    <cellStyle name="Note 3 2 3 2 2 2 2 3" xfId="59699"/>
    <cellStyle name="Note 3 2 3 2 2 2 3" xfId="48655"/>
    <cellStyle name="Note 3 2 3 2 2 2 4" xfId="48656"/>
    <cellStyle name="Note 3 2 3 2 2 3" xfId="48657"/>
    <cellStyle name="Note 3 2 3 2 2 3 2" xfId="48658"/>
    <cellStyle name="Note 3 2 3 2 2 3 2 2" xfId="48659"/>
    <cellStyle name="Note 3 2 3 2 2 3 2 3" xfId="59700"/>
    <cellStyle name="Note 3 2 3 2 2 3 3" xfId="48660"/>
    <cellStyle name="Note 3 2 3 2 2 3 4" xfId="48661"/>
    <cellStyle name="Note 3 2 3 2 2 4" xfId="48662"/>
    <cellStyle name="Note 3 2 3 2 2 4 2" xfId="48663"/>
    <cellStyle name="Note 3 2 3 2 2 4 3" xfId="59701"/>
    <cellStyle name="Note 3 2 3 2 2 5" xfId="48664"/>
    <cellStyle name="Note 3 2 3 2 2 6" xfId="48665"/>
    <cellStyle name="Note 3 2 3 2 3" xfId="48666"/>
    <cellStyle name="Note 3 2 3 2 3 2" xfId="48667"/>
    <cellStyle name="Note 3 2 3 2 3 2 2" xfId="48668"/>
    <cellStyle name="Note 3 2 3 2 3 2 3" xfId="59702"/>
    <cellStyle name="Note 3 2 3 2 3 3" xfId="48669"/>
    <cellStyle name="Note 3 2 3 2 3 4" xfId="48670"/>
    <cellStyle name="Note 3 2 3 2 4" xfId="48671"/>
    <cellStyle name="Note 3 2 3 2 4 2" xfId="48672"/>
    <cellStyle name="Note 3 2 3 2 4 2 2" xfId="48673"/>
    <cellStyle name="Note 3 2 3 2 4 2 3" xfId="59703"/>
    <cellStyle name="Note 3 2 3 2 4 3" xfId="48674"/>
    <cellStyle name="Note 3 2 3 2 4 4" xfId="48675"/>
    <cellStyle name="Note 3 2 3 2 5" xfId="48676"/>
    <cellStyle name="Note 3 2 3 2 5 2" xfId="48677"/>
    <cellStyle name="Note 3 2 3 2 5 3" xfId="59704"/>
    <cellStyle name="Note 3 2 3 2 6" xfId="48678"/>
    <cellStyle name="Note 3 2 3 2 7" xfId="48679"/>
    <cellStyle name="Note 3 2 3 3" xfId="48680"/>
    <cellStyle name="Note 3 2 3 3 2" xfId="48681"/>
    <cellStyle name="Note 3 2 3 3 2 2" xfId="48682"/>
    <cellStyle name="Note 3 2 3 3 2 2 2" xfId="48683"/>
    <cellStyle name="Note 3 2 3 3 2 2 3" xfId="59705"/>
    <cellStyle name="Note 3 2 3 3 2 3" xfId="48684"/>
    <cellStyle name="Note 3 2 3 3 2 4" xfId="48685"/>
    <cellStyle name="Note 3 2 3 3 3" xfId="48686"/>
    <cellStyle name="Note 3 2 3 3 3 2" xfId="48687"/>
    <cellStyle name="Note 3 2 3 3 3 2 2" xfId="48688"/>
    <cellStyle name="Note 3 2 3 3 3 2 3" xfId="59706"/>
    <cellStyle name="Note 3 2 3 3 3 3" xfId="48689"/>
    <cellStyle name="Note 3 2 3 3 3 4" xfId="48690"/>
    <cellStyle name="Note 3 2 3 3 4" xfId="48691"/>
    <cellStyle name="Note 3 2 3 3 4 2" xfId="48692"/>
    <cellStyle name="Note 3 2 3 3 4 3" xfId="59707"/>
    <cellStyle name="Note 3 2 3 3 5" xfId="48693"/>
    <cellStyle name="Note 3 2 3 3 6" xfId="48694"/>
    <cellStyle name="Note 3 2 3 4" xfId="48695"/>
    <cellStyle name="Note 3 2 3 4 2" xfId="48696"/>
    <cellStyle name="Note 3 2 3 4 2 2" xfId="48697"/>
    <cellStyle name="Note 3 2 3 4 2 2 2" xfId="48698"/>
    <cellStyle name="Note 3 2 3 4 2 2 3" xfId="59708"/>
    <cellStyle name="Note 3 2 3 4 2 3" xfId="48699"/>
    <cellStyle name="Note 3 2 3 4 2 4" xfId="48700"/>
    <cellStyle name="Note 3 2 3 4 3" xfId="48701"/>
    <cellStyle name="Note 3 2 3 4 3 2" xfId="48702"/>
    <cellStyle name="Note 3 2 3 4 3 3" xfId="59709"/>
    <cellStyle name="Note 3 2 3 4 4" xfId="48703"/>
    <cellStyle name="Note 3 2 3 4 5" xfId="48704"/>
    <cellStyle name="Note 3 2 3 5" xfId="48705"/>
    <cellStyle name="Note 3 2 3 5 2" xfId="48706"/>
    <cellStyle name="Note 3 2 3 5 2 2" xfId="48707"/>
    <cellStyle name="Note 3 2 3 5 2 3" xfId="59710"/>
    <cellStyle name="Note 3 2 3 5 3" xfId="48708"/>
    <cellStyle name="Note 3 2 3 5 4" xfId="48709"/>
    <cellStyle name="Note 3 2 3 6" xfId="48710"/>
    <cellStyle name="Note 3 2 3 6 2" xfId="48711"/>
    <cellStyle name="Note 3 2 3 6 2 2" xfId="48712"/>
    <cellStyle name="Note 3 2 3 6 2 3" xfId="59711"/>
    <cellStyle name="Note 3 2 3 6 3" xfId="48713"/>
    <cellStyle name="Note 3 2 3 6 4" xfId="48714"/>
    <cellStyle name="Note 3 2 3 7" xfId="48715"/>
    <cellStyle name="Note 3 2 3 7 2" xfId="48716"/>
    <cellStyle name="Note 3 2 3 7 3" xfId="59712"/>
    <cellStyle name="Note 3 2 3 8" xfId="48717"/>
    <cellStyle name="Note 3 2 3 9" xfId="48718"/>
    <cellStyle name="Note 3 2 4" xfId="48719"/>
    <cellStyle name="Note 3 2 4 2" xfId="48720"/>
    <cellStyle name="Note 3 2 4 2 2" xfId="48721"/>
    <cellStyle name="Note 3 2 4 2 2 2" xfId="48722"/>
    <cellStyle name="Note 3 2 4 2 2 2 2" xfId="48723"/>
    <cellStyle name="Note 3 2 4 2 2 2 3" xfId="59713"/>
    <cellStyle name="Note 3 2 4 2 2 3" xfId="48724"/>
    <cellStyle name="Note 3 2 4 2 2 4" xfId="48725"/>
    <cellStyle name="Note 3 2 4 2 3" xfId="48726"/>
    <cellStyle name="Note 3 2 4 2 3 2" xfId="48727"/>
    <cellStyle name="Note 3 2 4 2 3 2 2" xfId="48728"/>
    <cellStyle name="Note 3 2 4 2 3 2 3" xfId="59714"/>
    <cellStyle name="Note 3 2 4 2 3 3" xfId="48729"/>
    <cellStyle name="Note 3 2 4 2 3 4" xfId="48730"/>
    <cellStyle name="Note 3 2 4 2 4" xfId="48731"/>
    <cellStyle name="Note 3 2 4 2 4 2" xfId="48732"/>
    <cellStyle name="Note 3 2 4 2 4 3" xfId="59715"/>
    <cellStyle name="Note 3 2 4 2 5" xfId="48733"/>
    <cellStyle name="Note 3 2 4 2 6" xfId="48734"/>
    <cellStyle name="Note 3 2 4 3" xfId="48735"/>
    <cellStyle name="Note 3 2 4 3 2" xfId="48736"/>
    <cellStyle name="Note 3 2 4 3 2 2" xfId="48737"/>
    <cellStyle name="Note 3 2 4 3 2 3" xfId="59716"/>
    <cellStyle name="Note 3 2 4 3 3" xfId="48738"/>
    <cellStyle name="Note 3 2 4 3 4" xfId="48739"/>
    <cellStyle name="Note 3 2 4 4" xfId="48740"/>
    <cellStyle name="Note 3 2 4 4 2" xfId="48741"/>
    <cellStyle name="Note 3 2 4 4 2 2" xfId="48742"/>
    <cellStyle name="Note 3 2 4 4 2 3" xfId="59717"/>
    <cellStyle name="Note 3 2 4 4 3" xfId="48743"/>
    <cellStyle name="Note 3 2 4 4 4" xfId="48744"/>
    <cellStyle name="Note 3 2 4 5" xfId="48745"/>
    <cellStyle name="Note 3 2 4 5 2" xfId="48746"/>
    <cellStyle name="Note 3 2 4 5 3" xfId="59718"/>
    <cellStyle name="Note 3 2 4 6" xfId="48747"/>
    <cellStyle name="Note 3 2 4 7" xfId="48748"/>
    <cellStyle name="Note 3 2 5" xfId="48749"/>
    <cellStyle name="Note 3 2 5 2" xfId="48750"/>
    <cellStyle name="Note 3 2 5 2 2" xfId="48751"/>
    <cellStyle name="Note 3 2 5 2 2 2" xfId="48752"/>
    <cellStyle name="Note 3 2 5 2 2 3" xfId="59719"/>
    <cellStyle name="Note 3 2 5 2 3" xfId="48753"/>
    <cellStyle name="Note 3 2 5 2 4" xfId="48754"/>
    <cellStyle name="Note 3 2 5 3" xfId="48755"/>
    <cellStyle name="Note 3 2 5 3 2" xfId="48756"/>
    <cellStyle name="Note 3 2 5 3 2 2" xfId="48757"/>
    <cellStyle name="Note 3 2 5 3 2 3" xfId="59720"/>
    <cellStyle name="Note 3 2 5 3 3" xfId="48758"/>
    <cellStyle name="Note 3 2 5 3 4" xfId="48759"/>
    <cellStyle name="Note 3 2 5 4" xfId="48760"/>
    <cellStyle name="Note 3 2 5 4 2" xfId="48761"/>
    <cellStyle name="Note 3 2 5 4 3" xfId="59721"/>
    <cellStyle name="Note 3 2 5 5" xfId="48762"/>
    <cellStyle name="Note 3 2 5 6" xfId="48763"/>
    <cellStyle name="Note 3 2 6" xfId="48764"/>
    <cellStyle name="Note 3 2 6 2" xfId="48765"/>
    <cellStyle name="Note 3 2 6 2 2" xfId="48766"/>
    <cellStyle name="Note 3 2 6 2 2 2" xfId="48767"/>
    <cellStyle name="Note 3 2 6 2 2 3" xfId="59722"/>
    <cellStyle name="Note 3 2 6 2 3" xfId="48768"/>
    <cellStyle name="Note 3 2 6 2 4" xfId="48769"/>
    <cellStyle name="Note 3 2 6 3" xfId="48770"/>
    <cellStyle name="Note 3 2 6 3 2" xfId="48771"/>
    <cellStyle name="Note 3 2 6 3 3" xfId="59723"/>
    <cellStyle name="Note 3 2 6 4" xfId="48772"/>
    <cellStyle name="Note 3 2 6 5" xfId="48773"/>
    <cellStyle name="Note 3 2 7" xfId="48774"/>
    <cellStyle name="Note 3 2 7 2" xfId="48775"/>
    <cellStyle name="Note 3 2 7 2 2" xfId="48776"/>
    <cellStyle name="Note 3 2 7 2 3" xfId="59724"/>
    <cellStyle name="Note 3 2 7 3" xfId="48777"/>
    <cellStyle name="Note 3 2 7 4" xfId="48778"/>
    <cellStyle name="Note 3 2 8" xfId="48779"/>
    <cellStyle name="Note 3 2 8 2" xfId="48780"/>
    <cellStyle name="Note 3 2 8 2 2" xfId="48781"/>
    <cellStyle name="Note 3 2 8 2 3" xfId="59725"/>
    <cellStyle name="Note 3 2 8 3" xfId="48782"/>
    <cellStyle name="Note 3 2 8 4" xfId="48783"/>
    <cellStyle name="Note 3 2 9" xfId="48784"/>
    <cellStyle name="Note 3 2 9 2" xfId="48785"/>
    <cellStyle name="Note 3 2 9 3" xfId="59726"/>
    <cellStyle name="Note 3 3" xfId="48786"/>
    <cellStyle name="Note 3 3 10" xfId="48787"/>
    <cellStyle name="Note 3 3 11" xfId="48788"/>
    <cellStyle name="Note 3 3 12" xfId="60520"/>
    <cellStyle name="Note 3 3 2" xfId="48789"/>
    <cellStyle name="Note 3 3 2 10" xfId="48790"/>
    <cellStyle name="Note 3 3 2 2" xfId="48791"/>
    <cellStyle name="Note 3 3 2 2 2" xfId="48792"/>
    <cellStyle name="Note 3 3 2 2 2 2" xfId="48793"/>
    <cellStyle name="Note 3 3 2 2 2 2 2" xfId="48794"/>
    <cellStyle name="Note 3 3 2 2 2 2 2 2" xfId="48795"/>
    <cellStyle name="Note 3 3 2 2 2 2 2 2 2" xfId="48796"/>
    <cellStyle name="Note 3 3 2 2 2 2 2 2 3" xfId="59727"/>
    <cellStyle name="Note 3 3 2 2 2 2 2 3" xfId="48797"/>
    <cellStyle name="Note 3 3 2 2 2 2 2 4" xfId="48798"/>
    <cellStyle name="Note 3 3 2 2 2 2 3" xfId="48799"/>
    <cellStyle name="Note 3 3 2 2 2 2 3 2" xfId="48800"/>
    <cellStyle name="Note 3 3 2 2 2 2 3 2 2" xfId="48801"/>
    <cellStyle name="Note 3 3 2 2 2 2 3 2 3" xfId="59728"/>
    <cellStyle name="Note 3 3 2 2 2 2 3 3" xfId="48802"/>
    <cellStyle name="Note 3 3 2 2 2 2 3 4" xfId="48803"/>
    <cellStyle name="Note 3 3 2 2 2 2 4" xfId="48804"/>
    <cellStyle name="Note 3 3 2 2 2 2 4 2" xfId="48805"/>
    <cellStyle name="Note 3 3 2 2 2 2 4 3" xfId="59729"/>
    <cellStyle name="Note 3 3 2 2 2 2 5" xfId="48806"/>
    <cellStyle name="Note 3 3 2 2 2 2 6" xfId="48807"/>
    <cellStyle name="Note 3 3 2 2 2 3" xfId="48808"/>
    <cellStyle name="Note 3 3 2 2 2 3 2" xfId="48809"/>
    <cellStyle name="Note 3 3 2 2 2 3 2 2" xfId="48810"/>
    <cellStyle name="Note 3 3 2 2 2 3 2 3" xfId="59730"/>
    <cellStyle name="Note 3 3 2 2 2 3 3" xfId="48811"/>
    <cellStyle name="Note 3 3 2 2 2 3 4" xfId="48812"/>
    <cellStyle name="Note 3 3 2 2 2 4" xfId="48813"/>
    <cellStyle name="Note 3 3 2 2 2 4 2" xfId="48814"/>
    <cellStyle name="Note 3 3 2 2 2 4 2 2" xfId="48815"/>
    <cellStyle name="Note 3 3 2 2 2 4 2 3" xfId="59731"/>
    <cellStyle name="Note 3 3 2 2 2 4 3" xfId="48816"/>
    <cellStyle name="Note 3 3 2 2 2 4 4" xfId="48817"/>
    <cellStyle name="Note 3 3 2 2 2 5" xfId="48818"/>
    <cellStyle name="Note 3 3 2 2 2 5 2" xfId="48819"/>
    <cellStyle name="Note 3 3 2 2 2 5 3" xfId="59732"/>
    <cellStyle name="Note 3 3 2 2 2 6" xfId="48820"/>
    <cellStyle name="Note 3 3 2 2 2 7" xfId="48821"/>
    <cellStyle name="Note 3 3 2 2 3" xfId="48822"/>
    <cellStyle name="Note 3 3 2 2 3 2" xfId="48823"/>
    <cellStyle name="Note 3 3 2 2 3 2 2" xfId="48824"/>
    <cellStyle name="Note 3 3 2 2 3 2 2 2" xfId="48825"/>
    <cellStyle name="Note 3 3 2 2 3 2 2 3" xfId="59733"/>
    <cellStyle name="Note 3 3 2 2 3 2 3" xfId="48826"/>
    <cellStyle name="Note 3 3 2 2 3 2 4" xfId="48827"/>
    <cellStyle name="Note 3 3 2 2 3 3" xfId="48828"/>
    <cellStyle name="Note 3 3 2 2 3 3 2" xfId="48829"/>
    <cellStyle name="Note 3 3 2 2 3 3 2 2" xfId="48830"/>
    <cellStyle name="Note 3 3 2 2 3 3 2 3" xfId="59734"/>
    <cellStyle name="Note 3 3 2 2 3 3 3" xfId="48831"/>
    <cellStyle name="Note 3 3 2 2 3 3 4" xfId="48832"/>
    <cellStyle name="Note 3 3 2 2 3 4" xfId="48833"/>
    <cellStyle name="Note 3 3 2 2 3 4 2" xfId="48834"/>
    <cellStyle name="Note 3 3 2 2 3 4 3" xfId="59735"/>
    <cellStyle name="Note 3 3 2 2 3 5" xfId="48835"/>
    <cellStyle name="Note 3 3 2 2 3 6" xfId="48836"/>
    <cellStyle name="Note 3 3 2 2 4" xfId="48837"/>
    <cellStyle name="Note 3 3 2 2 4 2" xfId="48838"/>
    <cellStyle name="Note 3 3 2 2 4 2 2" xfId="48839"/>
    <cellStyle name="Note 3 3 2 2 4 2 3" xfId="59736"/>
    <cellStyle name="Note 3 3 2 2 4 3" xfId="48840"/>
    <cellStyle name="Note 3 3 2 2 4 4" xfId="48841"/>
    <cellStyle name="Note 3 3 2 2 5" xfId="48842"/>
    <cellStyle name="Note 3 3 2 2 5 2" xfId="48843"/>
    <cellStyle name="Note 3 3 2 2 5 2 2" xfId="48844"/>
    <cellStyle name="Note 3 3 2 2 5 2 3" xfId="59737"/>
    <cellStyle name="Note 3 3 2 2 5 3" xfId="48845"/>
    <cellStyle name="Note 3 3 2 2 5 4" xfId="48846"/>
    <cellStyle name="Note 3 3 2 2 6" xfId="48847"/>
    <cellStyle name="Note 3 3 2 2 6 2" xfId="48848"/>
    <cellStyle name="Note 3 3 2 2 6 3" xfId="59738"/>
    <cellStyle name="Note 3 3 2 2 7" xfId="48849"/>
    <cellStyle name="Note 3 3 2 2 8" xfId="48850"/>
    <cellStyle name="Note 3 3 2 3" xfId="48851"/>
    <cellStyle name="Note 3 3 2 3 2" xfId="48852"/>
    <cellStyle name="Note 3 3 2 3 2 2" xfId="48853"/>
    <cellStyle name="Note 3 3 2 3 2 2 2" xfId="48854"/>
    <cellStyle name="Note 3 3 2 3 2 2 2 2" xfId="48855"/>
    <cellStyle name="Note 3 3 2 3 2 2 2 3" xfId="59739"/>
    <cellStyle name="Note 3 3 2 3 2 2 3" xfId="48856"/>
    <cellStyle name="Note 3 3 2 3 2 2 4" xfId="48857"/>
    <cellStyle name="Note 3 3 2 3 2 3" xfId="48858"/>
    <cellStyle name="Note 3 3 2 3 2 3 2" xfId="48859"/>
    <cellStyle name="Note 3 3 2 3 2 3 2 2" xfId="48860"/>
    <cellStyle name="Note 3 3 2 3 2 3 2 3" xfId="59740"/>
    <cellStyle name="Note 3 3 2 3 2 3 3" xfId="48861"/>
    <cellStyle name="Note 3 3 2 3 2 3 4" xfId="48862"/>
    <cellStyle name="Note 3 3 2 3 2 4" xfId="48863"/>
    <cellStyle name="Note 3 3 2 3 2 4 2" xfId="48864"/>
    <cellStyle name="Note 3 3 2 3 2 4 3" xfId="59741"/>
    <cellStyle name="Note 3 3 2 3 2 5" xfId="48865"/>
    <cellStyle name="Note 3 3 2 3 2 6" xfId="48866"/>
    <cellStyle name="Note 3 3 2 3 3" xfId="48867"/>
    <cellStyle name="Note 3 3 2 3 3 2" xfId="48868"/>
    <cellStyle name="Note 3 3 2 3 3 2 2" xfId="48869"/>
    <cellStyle name="Note 3 3 2 3 3 2 3" xfId="59742"/>
    <cellStyle name="Note 3 3 2 3 3 3" xfId="48870"/>
    <cellStyle name="Note 3 3 2 3 3 4" xfId="48871"/>
    <cellStyle name="Note 3 3 2 3 4" xfId="48872"/>
    <cellStyle name="Note 3 3 2 3 4 2" xfId="48873"/>
    <cellStyle name="Note 3 3 2 3 4 2 2" xfId="48874"/>
    <cellStyle name="Note 3 3 2 3 4 2 3" xfId="59743"/>
    <cellStyle name="Note 3 3 2 3 4 3" xfId="48875"/>
    <cellStyle name="Note 3 3 2 3 4 4" xfId="48876"/>
    <cellStyle name="Note 3 3 2 3 5" xfId="48877"/>
    <cellStyle name="Note 3 3 2 3 5 2" xfId="48878"/>
    <cellStyle name="Note 3 3 2 3 5 3" xfId="59744"/>
    <cellStyle name="Note 3 3 2 3 6" xfId="48879"/>
    <cellStyle name="Note 3 3 2 3 7" xfId="48880"/>
    <cellStyle name="Note 3 3 2 4" xfId="48881"/>
    <cellStyle name="Note 3 3 2 4 2" xfId="48882"/>
    <cellStyle name="Note 3 3 2 4 2 2" xfId="48883"/>
    <cellStyle name="Note 3 3 2 4 2 2 2" xfId="48884"/>
    <cellStyle name="Note 3 3 2 4 2 2 3" xfId="59745"/>
    <cellStyle name="Note 3 3 2 4 2 3" xfId="48885"/>
    <cellStyle name="Note 3 3 2 4 2 4" xfId="48886"/>
    <cellStyle name="Note 3 3 2 4 3" xfId="48887"/>
    <cellStyle name="Note 3 3 2 4 3 2" xfId="48888"/>
    <cellStyle name="Note 3 3 2 4 3 2 2" xfId="48889"/>
    <cellStyle name="Note 3 3 2 4 3 2 3" xfId="59746"/>
    <cellStyle name="Note 3 3 2 4 3 3" xfId="48890"/>
    <cellStyle name="Note 3 3 2 4 3 4" xfId="48891"/>
    <cellStyle name="Note 3 3 2 4 4" xfId="48892"/>
    <cellStyle name="Note 3 3 2 4 4 2" xfId="48893"/>
    <cellStyle name="Note 3 3 2 4 4 3" xfId="59747"/>
    <cellStyle name="Note 3 3 2 4 5" xfId="48894"/>
    <cellStyle name="Note 3 3 2 4 6" xfId="48895"/>
    <cellStyle name="Note 3 3 2 5" xfId="48896"/>
    <cellStyle name="Note 3 3 2 5 2" xfId="48897"/>
    <cellStyle name="Note 3 3 2 5 2 2" xfId="48898"/>
    <cellStyle name="Note 3 3 2 5 2 2 2" xfId="48899"/>
    <cellStyle name="Note 3 3 2 5 2 2 3" xfId="59748"/>
    <cellStyle name="Note 3 3 2 5 2 3" xfId="48900"/>
    <cellStyle name="Note 3 3 2 5 2 4" xfId="48901"/>
    <cellStyle name="Note 3 3 2 5 3" xfId="48902"/>
    <cellStyle name="Note 3 3 2 5 3 2" xfId="48903"/>
    <cellStyle name="Note 3 3 2 5 3 3" xfId="59749"/>
    <cellStyle name="Note 3 3 2 5 4" xfId="48904"/>
    <cellStyle name="Note 3 3 2 5 5" xfId="48905"/>
    <cellStyle name="Note 3 3 2 6" xfId="48906"/>
    <cellStyle name="Note 3 3 2 6 2" xfId="48907"/>
    <cellStyle name="Note 3 3 2 6 2 2" xfId="48908"/>
    <cellStyle name="Note 3 3 2 6 2 3" xfId="59750"/>
    <cellStyle name="Note 3 3 2 6 3" xfId="48909"/>
    <cellStyle name="Note 3 3 2 6 4" xfId="48910"/>
    <cellStyle name="Note 3 3 2 7" xfId="48911"/>
    <cellStyle name="Note 3 3 2 7 2" xfId="48912"/>
    <cellStyle name="Note 3 3 2 7 2 2" xfId="48913"/>
    <cellStyle name="Note 3 3 2 7 2 3" xfId="59751"/>
    <cellStyle name="Note 3 3 2 7 3" xfId="48914"/>
    <cellStyle name="Note 3 3 2 7 4" xfId="48915"/>
    <cellStyle name="Note 3 3 2 8" xfId="48916"/>
    <cellStyle name="Note 3 3 2 8 2" xfId="48917"/>
    <cellStyle name="Note 3 3 2 8 3" xfId="59752"/>
    <cellStyle name="Note 3 3 2 9" xfId="48918"/>
    <cellStyle name="Note 3 3 3" xfId="48919"/>
    <cellStyle name="Note 3 3 3 2" xfId="48920"/>
    <cellStyle name="Note 3 3 3 2 2" xfId="48921"/>
    <cellStyle name="Note 3 3 3 2 2 2" xfId="48922"/>
    <cellStyle name="Note 3 3 3 2 2 2 2" xfId="48923"/>
    <cellStyle name="Note 3 3 3 2 2 2 2 2" xfId="48924"/>
    <cellStyle name="Note 3 3 3 2 2 2 2 3" xfId="59753"/>
    <cellStyle name="Note 3 3 3 2 2 2 3" xfId="48925"/>
    <cellStyle name="Note 3 3 3 2 2 2 4" xfId="48926"/>
    <cellStyle name="Note 3 3 3 2 2 3" xfId="48927"/>
    <cellStyle name="Note 3 3 3 2 2 3 2" xfId="48928"/>
    <cellStyle name="Note 3 3 3 2 2 3 2 2" xfId="48929"/>
    <cellStyle name="Note 3 3 3 2 2 3 2 3" xfId="59754"/>
    <cellStyle name="Note 3 3 3 2 2 3 3" xfId="48930"/>
    <cellStyle name="Note 3 3 3 2 2 3 4" xfId="48931"/>
    <cellStyle name="Note 3 3 3 2 2 4" xfId="48932"/>
    <cellStyle name="Note 3 3 3 2 2 4 2" xfId="48933"/>
    <cellStyle name="Note 3 3 3 2 2 4 3" xfId="59755"/>
    <cellStyle name="Note 3 3 3 2 2 5" xfId="48934"/>
    <cellStyle name="Note 3 3 3 2 2 6" xfId="48935"/>
    <cellStyle name="Note 3 3 3 2 3" xfId="48936"/>
    <cellStyle name="Note 3 3 3 2 3 2" xfId="48937"/>
    <cellStyle name="Note 3 3 3 2 3 2 2" xfId="48938"/>
    <cellStyle name="Note 3 3 3 2 3 2 3" xfId="59756"/>
    <cellStyle name="Note 3 3 3 2 3 3" xfId="48939"/>
    <cellStyle name="Note 3 3 3 2 3 4" xfId="48940"/>
    <cellStyle name="Note 3 3 3 2 4" xfId="48941"/>
    <cellStyle name="Note 3 3 3 2 4 2" xfId="48942"/>
    <cellStyle name="Note 3 3 3 2 4 2 2" xfId="48943"/>
    <cellStyle name="Note 3 3 3 2 4 2 3" xfId="59757"/>
    <cellStyle name="Note 3 3 3 2 4 3" xfId="48944"/>
    <cellStyle name="Note 3 3 3 2 4 4" xfId="48945"/>
    <cellStyle name="Note 3 3 3 2 5" xfId="48946"/>
    <cellStyle name="Note 3 3 3 2 5 2" xfId="48947"/>
    <cellStyle name="Note 3 3 3 2 5 3" xfId="59758"/>
    <cellStyle name="Note 3 3 3 2 6" xfId="48948"/>
    <cellStyle name="Note 3 3 3 2 7" xfId="48949"/>
    <cellStyle name="Note 3 3 3 3" xfId="48950"/>
    <cellStyle name="Note 3 3 3 3 2" xfId="48951"/>
    <cellStyle name="Note 3 3 3 3 2 2" xfId="48952"/>
    <cellStyle name="Note 3 3 3 3 2 2 2" xfId="48953"/>
    <cellStyle name="Note 3 3 3 3 2 2 3" xfId="59759"/>
    <cellStyle name="Note 3 3 3 3 2 3" xfId="48954"/>
    <cellStyle name="Note 3 3 3 3 2 4" xfId="48955"/>
    <cellStyle name="Note 3 3 3 3 3" xfId="48956"/>
    <cellStyle name="Note 3 3 3 3 3 2" xfId="48957"/>
    <cellStyle name="Note 3 3 3 3 3 2 2" xfId="48958"/>
    <cellStyle name="Note 3 3 3 3 3 2 3" xfId="59760"/>
    <cellStyle name="Note 3 3 3 3 3 3" xfId="48959"/>
    <cellStyle name="Note 3 3 3 3 3 4" xfId="48960"/>
    <cellStyle name="Note 3 3 3 3 4" xfId="48961"/>
    <cellStyle name="Note 3 3 3 3 4 2" xfId="48962"/>
    <cellStyle name="Note 3 3 3 3 4 3" xfId="59761"/>
    <cellStyle name="Note 3 3 3 3 5" xfId="48963"/>
    <cellStyle name="Note 3 3 3 3 6" xfId="48964"/>
    <cellStyle name="Note 3 3 3 4" xfId="48965"/>
    <cellStyle name="Note 3 3 3 4 2" xfId="48966"/>
    <cellStyle name="Note 3 3 3 4 2 2" xfId="48967"/>
    <cellStyle name="Note 3 3 3 4 2 3" xfId="59762"/>
    <cellStyle name="Note 3 3 3 4 3" xfId="48968"/>
    <cellStyle name="Note 3 3 3 4 4" xfId="48969"/>
    <cellStyle name="Note 3 3 3 5" xfId="48970"/>
    <cellStyle name="Note 3 3 3 5 2" xfId="48971"/>
    <cellStyle name="Note 3 3 3 5 2 2" xfId="48972"/>
    <cellStyle name="Note 3 3 3 5 2 3" xfId="59763"/>
    <cellStyle name="Note 3 3 3 5 3" xfId="48973"/>
    <cellStyle name="Note 3 3 3 5 4" xfId="48974"/>
    <cellStyle name="Note 3 3 3 6" xfId="48975"/>
    <cellStyle name="Note 3 3 3 6 2" xfId="48976"/>
    <cellStyle name="Note 3 3 3 6 3" xfId="59764"/>
    <cellStyle name="Note 3 3 3 7" xfId="48977"/>
    <cellStyle name="Note 3 3 3 8" xfId="48978"/>
    <cellStyle name="Note 3 3 4" xfId="48979"/>
    <cellStyle name="Note 3 3 4 2" xfId="48980"/>
    <cellStyle name="Note 3 3 4 2 2" xfId="48981"/>
    <cellStyle name="Note 3 3 4 2 2 2" xfId="48982"/>
    <cellStyle name="Note 3 3 4 2 2 2 2" xfId="48983"/>
    <cellStyle name="Note 3 3 4 2 2 2 3" xfId="59765"/>
    <cellStyle name="Note 3 3 4 2 2 3" xfId="48984"/>
    <cellStyle name="Note 3 3 4 2 2 4" xfId="48985"/>
    <cellStyle name="Note 3 3 4 2 3" xfId="48986"/>
    <cellStyle name="Note 3 3 4 2 3 2" xfId="48987"/>
    <cellStyle name="Note 3 3 4 2 3 2 2" xfId="48988"/>
    <cellStyle name="Note 3 3 4 2 3 2 3" xfId="59766"/>
    <cellStyle name="Note 3 3 4 2 3 3" xfId="48989"/>
    <cellStyle name="Note 3 3 4 2 3 4" xfId="48990"/>
    <cellStyle name="Note 3 3 4 2 4" xfId="48991"/>
    <cellStyle name="Note 3 3 4 2 4 2" xfId="48992"/>
    <cellStyle name="Note 3 3 4 2 4 3" xfId="59767"/>
    <cellStyle name="Note 3 3 4 2 5" xfId="48993"/>
    <cellStyle name="Note 3 3 4 2 6" xfId="48994"/>
    <cellStyle name="Note 3 3 4 3" xfId="48995"/>
    <cellStyle name="Note 3 3 4 3 2" xfId="48996"/>
    <cellStyle name="Note 3 3 4 3 2 2" xfId="48997"/>
    <cellStyle name="Note 3 3 4 3 2 3" xfId="59768"/>
    <cellStyle name="Note 3 3 4 3 3" xfId="48998"/>
    <cellStyle name="Note 3 3 4 3 4" xfId="48999"/>
    <cellStyle name="Note 3 3 4 4" xfId="49000"/>
    <cellStyle name="Note 3 3 4 4 2" xfId="49001"/>
    <cellStyle name="Note 3 3 4 4 2 2" xfId="49002"/>
    <cellStyle name="Note 3 3 4 4 2 3" xfId="59769"/>
    <cellStyle name="Note 3 3 4 4 3" xfId="49003"/>
    <cellStyle name="Note 3 3 4 4 4" xfId="49004"/>
    <cellStyle name="Note 3 3 4 5" xfId="49005"/>
    <cellStyle name="Note 3 3 4 5 2" xfId="49006"/>
    <cellStyle name="Note 3 3 4 5 3" xfId="59770"/>
    <cellStyle name="Note 3 3 4 6" xfId="49007"/>
    <cellStyle name="Note 3 3 4 7" xfId="49008"/>
    <cellStyle name="Note 3 3 5" xfId="49009"/>
    <cellStyle name="Note 3 3 5 2" xfId="49010"/>
    <cellStyle name="Note 3 3 5 2 2" xfId="49011"/>
    <cellStyle name="Note 3 3 5 2 2 2" xfId="49012"/>
    <cellStyle name="Note 3 3 5 2 2 3" xfId="59771"/>
    <cellStyle name="Note 3 3 5 2 3" xfId="49013"/>
    <cellStyle name="Note 3 3 5 2 4" xfId="49014"/>
    <cellStyle name="Note 3 3 5 3" xfId="49015"/>
    <cellStyle name="Note 3 3 5 3 2" xfId="49016"/>
    <cellStyle name="Note 3 3 5 3 2 2" xfId="49017"/>
    <cellStyle name="Note 3 3 5 3 2 3" xfId="59772"/>
    <cellStyle name="Note 3 3 5 3 3" xfId="49018"/>
    <cellStyle name="Note 3 3 5 3 4" xfId="49019"/>
    <cellStyle name="Note 3 3 5 4" xfId="49020"/>
    <cellStyle name="Note 3 3 5 4 2" xfId="49021"/>
    <cellStyle name="Note 3 3 5 4 3" xfId="59773"/>
    <cellStyle name="Note 3 3 5 5" xfId="49022"/>
    <cellStyle name="Note 3 3 5 6" xfId="49023"/>
    <cellStyle name="Note 3 3 6" xfId="49024"/>
    <cellStyle name="Note 3 3 6 2" xfId="49025"/>
    <cellStyle name="Note 3 3 6 2 2" xfId="49026"/>
    <cellStyle name="Note 3 3 6 2 2 2" xfId="49027"/>
    <cellStyle name="Note 3 3 6 2 2 3" xfId="59774"/>
    <cellStyle name="Note 3 3 6 2 3" xfId="49028"/>
    <cellStyle name="Note 3 3 6 2 4" xfId="49029"/>
    <cellStyle name="Note 3 3 6 3" xfId="49030"/>
    <cellStyle name="Note 3 3 6 3 2" xfId="49031"/>
    <cellStyle name="Note 3 3 6 3 3" xfId="59775"/>
    <cellStyle name="Note 3 3 6 4" xfId="49032"/>
    <cellStyle name="Note 3 3 6 5" xfId="49033"/>
    <cellStyle name="Note 3 3 7" xfId="49034"/>
    <cellStyle name="Note 3 3 7 2" xfId="49035"/>
    <cellStyle name="Note 3 3 7 2 2" xfId="49036"/>
    <cellStyle name="Note 3 3 7 2 3" xfId="59776"/>
    <cellStyle name="Note 3 3 7 3" xfId="49037"/>
    <cellStyle name="Note 3 3 7 4" xfId="49038"/>
    <cellStyle name="Note 3 3 8" xfId="49039"/>
    <cellStyle name="Note 3 3 8 2" xfId="49040"/>
    <cellStyle name="Note 3 3 8 2 2" xfId="49041"/>
    <cellStyle name="Note 3 3 8 2 3" xfId="59777"/>
    <cellStyle name="Note 3 3 8 3" xfId="49042"/>
    <cellStyle name="Note 3 3 8 4" xfId="49043"/>
    <cellStyle name="Note 3 3 9" xfId="49044"/>
    <cellStyle name="Note 3 3 9 2" xfId="49045"/>
    <cellStyle name="Note 3 3 9 3" xfId="59778"/>
    <cellStyle name="Note 3 4" xfId="49046"/>
    <cellStyle name="Note 3 4 10" xfId="49047"/>
    <cellStyle name="Note 3 4 2" xfId="49048"/>
    <cellStyle name="Note 3 4 2 2" xfId="49049"/>
    <cellStyle name="Note 3 4 2 2 2" xfId="49050"/>
    <cellStyle name="Note 3 4 2 2 2 2" xfId="49051"/>
    <cellStyle name="Note 3 4 2 2 2 2 2" xfId="49052"/>
    <cellStyle name="Note 3 4 2 2 2 2 2 2" xfId="49053"/>
    <cellStyle name="Note 3 4 2 2 2 2 2 3" xfId="59779"/>
    <cellStyle name="Note 3 4 2 2 2 2 3" xfId="49054"/>
    <cellStyle name="Note 3 4 2 2 2 2 4" xfId="49055"/>
    <cellStyle name="Note 3 4 2 2 2 3" xfId="49056"/>
    <cellStyle name="Note 3 4 2 2 2 3 2" xfId="49057"/>
    <cellStyle name="Note 3 4 2 2 2 3 2 2" xfId="49058"/>
    <cellStyle name="Note 3 4 2 2 2 3 2 3" xfId="59780"/>
    <cellStyle name="Note 3 4 2 2 2 3 3" xfId="49059"/>
    <cellStyle name="Note 3 4 2 2 2 3 4" xfId="49060"/>
    <cellStyle name="Note 3 4 2 2 2 4" xfId="49061"/>
    <cellStyle name="Note 3 4 2 2 2 4 2" xfId="49062"/>
    <cellStyle name="Note 3 4 2 2 2 4 3" xfId="59781"/>
    <cellStyle name="Note 3 4 2 2 2 5" xfId="49063"/>
    <cellStyle name="Note 3 4 2 2 2 6" xfId="49064"/>
    <cellStyle name="Note 3 4 2 2 3" xfId="49065"/>
    <cellStyle name="Note 3 4 2 2 3 2" xfId="49066"/>
    <cellStyle name="Note 3 4 2 2 3 2 2" xfId="49067"/>
    <cellStyle name="Note 3 4 2 2 3 2 3" xfId="59782"/>
    <cellStyle name="Note 3 4 2 2 3 3" xfId="49068"/>
    <cellStyle name="Note 3 4 2 2 3 4" xfId="49069"/>
    <cellStyle name="Note 3 4 2 2 4" xfId="49070"/>
    <cellStyle name="Note 3 4 2 2 4 2" xfId="49071"/>
    <cellStyle name="Note 3 4 2 2 4 2 2" xfId="49072"/>
    <cellStyle name="Note 3 4 2 2 4 2 3" xfId="59783"/>
    <cellStyle name="Note 3 4 2 2 4 3" xfId="49073"/>
    <cellStyle name="Note 3 4 2 2 4 4" xfId="49074"/>
    <cellStyle name="Note 3 4 2 2 5" xfId="49075"/>
    <cellStyle name="Note 3 4 2 2 5 2" xfId="49076"/>
    <cellStyle name="Note 3 4 2 2 5 3" xfId="59784"/>
    <cellStyle name="Note 3 4 2 2 6" xfId="49077"/>
    <cellStyle name="Note 3 4 2 2 7" xfId="49078"/>
    <cellStyle name="Note 3 4 2 3" xfId="49079"/>
    <cellStyle name="Note 3 4 2 3 2" xfId="49080"/>
    <cellStyle name="Note 3 4 2 3 2 2" xfId="49081"/>
    <cellStyle name="Note 3 4 2 3 2 2 2" xfId="49082"/>
    <cellStyle name="Note 3 4 2 3 2 2 3" xfId="59785"/>
    <cellStyle name="Note 3 4 2 3 2 3" xfId="49083"/>
    <cellStyle name="Note 3 4 2 3 2 4" xfId="49084"/>
    <cellStyle name="Note 3 4 2 3 3" xfId="49085"/>
    <cellStyle name="Note 3 4 2 3 3 2" xfId="49086"/>
    <cellStyle name="Note 3 4 2 3 3 2 2" xfId="49087"/>
    <cellStyle name="Note 3 4 2 3 3 2 3" xfId="59786"/>
    <cellStyle name="Note 3 4 2 3 3 3" xfId="49088"/>
    <cellStyle name="Note 3 4 2 3 3 4" xfId="49089"/>
    <cellStyle name="Note 3 4 2 3 4" xfId="49090"/>
    <cellStyle name="Note 3 4 2 3 4 2" xfId="49091"/>
    <cellStyle name="Note 3 4 2 3 4 3" xfId="59787"/>
    <cellStyle name="Note 3 4 2 3 5" xfId="49092"/>
    <cellStyle name="Note 3 4 2 3 6" xfId="49093"/>
    <cellStyle name="Note 3 4 2 4" xfId="49094"/>
    <cellStyle name="Note 3 4 2 4 2" xfId="49095"/>
    <cellStyle name="Note 3 4 2 4 2 2" xfId="49096"/>
    <cellStyle name="Note 3 4 2 4 2 3" xfId="59788"/>
    <cellStyle name="Note 3 4 2 4 3" xfId="49097"/>
    <cellStyle name="Note 3 4 2 4 4" xfId="49098"/>
    <cellStyle name="Note 3 4 2 5" xfId="49099"/>
    <cellStyle name="Note 3 4 2 5 2" xfId="49100"/>
    <cellStyle name="Note 3 4 2 5 2 2" xfId="49101"/>
    <cellStyle name="Note 3 4 2 5 2 3" xfId="59789"/>
    <cellStyle name="Note 3 4 2 5 3" xfId="49102"/>
    <cellStyle name="Note 3 4 2 5 4" xfId="49103"/>
    <cellStyle name="Note 3 4 2 6" xfId="49104"/>
    <cellStyle name="Note 3 4 2 6 2" xfId="49105"/>
    <cellStyle name="Note 3 4 2 6 3" xfId="59790"/>
    <cellStyle name="Note 3 4 2 7" xfId="49106"/>
    <cellStyle name="Note 3 4 2 8" xfId="49107"/>
    <cellStyle name="Note 3 4 3" xfId="49108"/>
    <cellStyle name="Note 3 4 3 2" xfId="49109"/>
    <cellStyle name="Note 3 4 3 2 2" xfId="49110"/>
    <cellStyle name="Note 3 4 3 2 2 2" xfId="49111"/>
    <cellStyle name="Note 3 4 3 2 2 2 2" xfId="49112"/>
    <cellStyle name="Note 3 4 3 2 2 2 3" xfId="59791"/>
    <cellStyle name="Note 3 4 3 2 2 3" xfId="49113"/>
    <cellStyle name="Note 3 4 3 2 2 4" xfId="49114"/>
    <cellStyle name="Note 3 4 3 2 3" xfId="49115"/>
    <cellStyle name="Note 3 4 3 2 3 2" xfId="49116"/>
    <cellStyle name="Note 3 4 3 2 3 2 2" xfId="49117"/>
    <cellStyle name="Note 3 4 3 2 3 2 3" xfId="59792"/>
    <cellStyle name="Note 3 4 3 2 3 3" xfId="49118"/>
    <cellStyle name="Note 3 4 3 2 3 4" xfId="49119"/>
    <cellStyle name="Note 3 4 3 2 4" xfId="49120"/>
    <cellStyle name="Note 3 4 3 2 4 2" xfId="49121"/>
    <cellStyle name="Note 3 4 3 2 4 3" xfId="59793"/>
    <cellStyle name="Note 3 4 3 2 5" xfId="49122"/>
    <cellStyle name="Note 3 4 3 2 6" xfId="49123"/>
    <cellStyle name="Note 3 4 3 3" xfId="49124"/>
    <cellStyle name="Note 3 4 3 3 2" xfId="49125"/>
    <cellStyle name="Note 3 4 3 3 2 2" xfId="49126"/>
    <cellStyle name="Note 3 4 3 3 2 3" xfId="59794"/>
    <cellStyle name="Note 3 4 3 3 3" xfId="49127"/>
    <cellStyle name="Note 3 4 3 3 4" xfId="49128"/>
    <cellStyle name="Note 3 4 3 4" xfId="49129"/>
    <cellStyle name="Note 3 4 3 4 2" xfId="49130"/>
    <cellStyle name="Note 3 4 3 4 2 2" xfId="49131"/>
    <cellStyle name="Note 3 4 3 4 2 3" xfId="59795"/>
    <cellStyle name="Note 3 4 3 4 3" xfId="49132"/>
    <cellStyle name="Note 3 4 3 4 4" xfId="49133"/>
    <cellStyle name="Note 3 4 3 5" xfId="49134"/>
    <cellStyle name="Note 3 4 3 5 2" xfId="49135"/>
    <cellStyle name="Note 3 4 3 5 3" xfId="59796"/>
    <cellStyle name="Note 3 4 3 6" xfId="49136"/>
    <cellStyle name="Note 3 4 3 7" xfId="49137"/>
    <cellStyle name="Note 3 4 4" xfId="49138"/>
    <cellStyle name="Note 3 4 4 2" xfId="49139"/>
    <cellStyle name="Note 3 4 4 2 2" xfId="49140"/>
    <cellStyle name="Note 3 4 4 2 2 2" xfId="49141"/>
    <cellStyle name="Note 3 4 4 2 2 3" xfId="59797"/>
    <cellStyle name="Note 3 4 4 2 3" xfId="49142"/>
    <cellStyle name="Note 3 4 4 2 4" xfId="49143"/>
    <cellStyle name="Note 3 4 4 3" xfId="49144"/>
    <cellStyle name="Note 3 4 4 3 2" xfId="49145"/>
    <cellStyle name="Note 3 4 4 3 2 2" xfId="49146"/>
    <cellStyle name="Note 3 4 4 3 2 3" xfId="59798"/>
    <cellStyle name="Note 3 4 4 3 3" xfId="49147"/>
    <cellStyle name="Note 3 4 4 3 4" xfId="49148"/>
    <cellStyle name="Note 3 4 4 4" xfId="49149"/>
    <cellStyle name="Note 3 4 4 4 2" xfId="49150"/>
    <cellStyle name="Note 3 4 4 4 3" xfId="59799"/>
    <cellStyle name="Note 3 4 4 5" xfId="49151"/>
    <cellStyle name="Note 3 4 4 6" xfId="49152"/>
    <cellStyle name="Note 3 4 5" xfId="49153"/>
    <cellStyle name="Note 3 4 5 2" xfId="49154"/>
    <cellStyle name="Note 3 4 5 2 2" xfId="49155"/>
    <cellStyle name="Note 3 4 5 2 2 2" xfId="49156"/>
    <cellStyle name="Note 3 4 5 2 2 3" xfId="59800"/>
    <cellStyle name="Note 3 4 5 2 3" xfId="49157"/>
    <cellStyle name="Note 3 4 5 2 4" xfId="49158"/>
    <cellStyle name="Note 3 4 5 3" xfId="49159"/>
    <cellStyle name="Note 3 4 5 3 2" xfId="49160"/>
    <cellStyle name="Note 3 4 5 3 3" xfId="59801"/>
    <cellStyle name="Note 3 4 5 4" xfId="49161"/>
    <cellStyle name="Note 3 4 5 5" xfId="49162"/>
    <cellStyle name="Note 3 4 6" xfId="49163"/>
    <cellStyle name="Note 3 4 6 2" xfId="49164"/>
    <cellStyle name="Note 3 4 6 2 2" xfId="49165"/>
    <cellStyle name="Note 3 4 6 2 3" xfId="59802"/>
    <cellStyle name="Note 3 4 6 3" xfId="49166"/>
    <cellStyle name="Note 3 4 6 4" xfId="49167"/>
    <cellStyle name="Note 3 4 7" xfId="49168"/>
    <cellStyle name="Note 3 4 7 2" xfId="49169"/>
    <cellStyle name="Note 3 4 7 2 2" xfId="49170"/>
    <cellStyle name="Note 3 4 7 2 3" xfId="59803"/>
    <cellStyle name="Note 3 4 7 3" xfId="49171"/>
    <cellStyle name="Note 3 4 7 4" xfId="49172"/>
    <cellStyle name="Note 3 4 8" xfId="49173"/>
    <cellStyle name="Note 3 4 8 2" xfId="49174"/>
    <cellStyle name="Note 3 4 8 3" xfId="59804"/>
    <cellStyle name="Note 3 4 9" xfId="49175"/>
    <cellStyle name="Note 3 5" xfId="49176"/>
    <cellStyle name="Note 3 5 10" xfId="49177"/>
    <cellStyle name="Note 3 5 2" xfId="49178"/>
    <cellStyle name="Note 3 5 2 2" xfId="49179"/>
    <cellStyle name="Note 3 5 2 2 2" xfId="49180"/>
    <cellStyle name="Note 3 5 2 2 2 2" xfId="49181"/>
    <cellStyle name="Note 3 5 2 2 2 2 2" xfId="49182"/>
    <cellStyle name="Note 3 5 2 2 2 2 2 2" xfId="49183"/>
    <cellStyle name="Note 3 5 2 2 2 2 2 3" xfId="59805"/>
    <cellStyle name="Note 3 5 2 2 2 2 3" xfId="49184"/>
    <cellStyle name="Note 3 5 2 2 2 2 4" xfId="49185"/>
    <cellStyle name="Note 3 5 2 2 2 3" xfId="49186"/>
    <cellStyle name="Note 3 5 2 2 2 3 2" xfId="49187"/>
    <cellStyle name="Note 3 5 2 2 2 3 2 2" xfId="49188"/>
    <cellStyle name="Note 3 5 2 2 2 3 2 3" xfId="59806"/>
    <cellStyle name="Note 3 5 2 2 2 3 3" xfId="49189"/>
    <cellStyle name="Note 3 5 2 2 2 3 4" xfId="49190"/>
    <cellStyle name="Note 3 5 2 2 2 4" xfId="49191"/>
    <cellStyle name="Note 3 5 2 2 2 4 2" xfId="49192"/>
    <cellStyle name="Note 3 5 2 2 2 4 3" xfId="59807"/>
    <cellStyle name="Note 3 5 2 2 2 5" xfId="49193"/>
    <cellStyle name="Note 3 5 2 2 2 6" xfId="49194"/>
    <cellStyle name="Note 3 5 2 2 3" xfId="49195"/>
    <cellStyle name="Note 3 5 2 2 3 2" xfId="49196"/>
    <cellStyle name="Note 3 5 2 2 3 2 2" xfId="49197"/>
    <cellStyle name="Note 3 5 2 2 3 2 3" xfId="59808"/>
    <cellStyle name="Note 3 5 2 2 3 3" xfId="49198"/>
    <cellStyle name="Note 3 5 2 2 3 4" xfId="49199"/>
    <cellStyle name="Note 3 5 2 2 4" xfId="49200"/>
    <cellStyle name="Note 3 5 2 2 4 2" xfId="49201"/>
    <cellStyle name="Note 3 5 2 2 4 2 2" xfId="49202"/>
    <cellStyle name="Note 3 5 2 2 4 2 3" xfId="59809"/>
    <cellStyle name="Note 3 5 2 2 4 3" xfId="49203"/>
    <cellStyle name="Note 3 5 2 2 4 4" xfId="49204"/>
    <cellStyle name="Note 3 5 2 2 5" xfId="49205"/>
    <cellStyle name="Note 3 5 2 2 5 2" xfId="49206"/>
    <cellStyle name="Note 3 5 2 2 5 3" xfId="59810"/>
    <cellStyle name="Note 3 5 2 2 6" xfId="49207"/>
    <cellStyle name="Note 3 5 2 2 7" xfId="49208"/>
    <cellStyle name="Note 3 5 2 3" xfId="49209"/>
    <cellStyle name="Note 3 5 2 3 2" xfId="49210"/>
    <cellStyle name="Note 3 5 2 3 2 2" xfId="49211"/>
    <cellStyle name="Note 3 5 2 3 2 2 2" xfId="49212"/>
    <cellStyle name="Note 3 5 2 3 2 2 3" xfId="59811"/>
    <cellStyle name="Note 3 5 2 3 2 3" xfId="49213"/>
    <cellStyle name="Note 3 5 2 3 2 4" xfId="49214"/>
    <cellStyle name="Note 3 5 2 3 3" xfId="49215"/>
    <cellStyle name="Note 3 5 2 3 3 2" xfId="49216"/>
    <cellStyle name="Note 3 5 2 3 3 2 2" xfId="49217"/>
    <cellStyle name="Note 3 5 2 3 3 2 3" xfId="59812"/>
    <cellStyle name="Note 3 5 2 3 3 3" xfId="49218"/>
    <cellStyle name="Note 3 5 2 3 3 4" xfId="49219"/>
    <cellStyle name="Note 3 5 2 3 4" xfId="49220"/>
    <cellStyle name="Note 3 5 2 3 4 2" xfId="49221"/>
    <cellStyle name="Note 3 5 2 3 4 3" xfId="59813"/>
    <cellStyle name="Note 3 5 2 3 5" xfId="49222"/>
    <cellStyle name="Note 3 5 2 3 6" xfId="49223"/>
    <cellStyle name="Note 3 5 2 4" xfId="49224"/>
    <cellStyle name="Note 3 5 2 4 2" xfId="49225"/>
    <cellStyle name="Note 3 5 2 4 2 2" xfId="49226"/>
    <cellStyle name="Note 3 5 2 4 2 3" xfId="59814"/>
    <cellStyle name="Note 3 5 2 4 3" xfId="49227"/>
    <cellStyle name="Note 3 5 2 4 4" xfId="49228"/>
    <cellStyle name="Note 3 5 2 5" xfId="49229"/>
    <cellStyle name="Note 3 5 2 5 2" xfId="49230"/>
    <cellStyle name="Note 3 5 2 5 2 2" xfId="49231"/>
    <cellStyle name="Note 3 5 2 5 2 3" xfId="59815"/>
    <cellStyle name="Note 3 5 2 5 3" xfId="49232"/>
    <cellStyle name="Note 3 5 2 5 4" xfId="49233"/>
    <cellStyle name="Note 3 5 2 6" xfId="49234"/>
    <cellStyle name="Note 3 5 2 6 2" xfId="49235"/>
    <cellStyle name="Note 3 5 2 6 3" xfId="59816"/>
    <cellStyle name="Note 3 5 2 7" xfId="49236"/>
    <cellStyle name="Note 3 5 2 8" xfId="49237"/>
    <cellStyle name="Note 3 5 3" xfId="49238"/>
    <cellStyle name="Note 3 5 3 2" xfId="49239"/>
    <cellStyle name="Note 3 5 3 2 2" xfId="49240"/>
    <cellStyle name="Note 3 5 3 2 2 2" xfId="49241"/>
    <cellStyle name="Note 3 5 3 2 2 2 2" xfId="49242"/>
    <cellStyle name="Note 3 5 3 2 2 2 3" xfId="59817"/>
    <cellStyle name="Note 3 5 3 2 2 3" xfId="49243"/>
    <cellStyle name="Note 3 5 3 2 2 4" xfId="49244"/>
    <cellStyle name="Note 3 5 3 2 3" xfId="49245"/>
    <cellStyle name="Note 3 5 3 2 3 2" xfId="49246"/>
    <cellStyle name="Note 3 5 3 2 3 2 2" xfId="49247"/>
    <cellStyle name="Note 3 5 3 2 3 2 3" xfId="59818"/>
    <cellStyle name="Note 3 5 3 2 3 3" xfId="49248"/>
    <cellStyle name="Note 3 5 3 2 3 4" xfId="49249"/>
    <cellStyle name="Note 3 5 3 2 4" xfId="49250"/>
    <cellStyle name="Note 3 5 3 2 4 2" xfId="49251"/>
    <cellStyle name="Note 3 5 3 2 4 3" xfId="59819"/>
    <cellStyle name="Note 3 5 3 2 5" xfId="49252"/>
    <cellStyle name="Note 3 5 3 2 6" xfId="49253"/>
    <cellStyle name="Note 3 5 3 3" xfId="49254"/>
    <cellStyle name="Note 3 5 3 3 2" xfId="49255"/>
    <cellStyle name="Note 3 5 3 3 2 2" xfId="49256"/>
    <cellStyle name="Note 3 5 3 3 2 3" xfId="59820"/>
    <cellStyle name="Note 3 5 3 3 3" xfId="49257"/>
    <cellStyle name="Note 3 5 3 3 4" xfId="49258"/>
    <cellStyle name="Note 3 5 3 4" xfId="49259"/>
    <cellStyle name="Note 3 5 3 4 2" xfId="49260"/>
    <cellStyle name="Note 3 5 3 4 2 2" xfId="49261"/>
    <cellStyle name="Note 3 5 3 4 2 3" xfId="59821"/>
    <cellStyle name="Note 3 5 3 4 3" xfId="49262"/>
    <cellStyle name="Note 3 5 3 4 4" xfId="49263"/>
    <cellStyle name="Note 3 5 3 5" xfId="49264"/>
    <cellStyle name="Note 3 5 3 5 2" xfId="49265"/>
    <cellStyle name="Note 3 5 3 5 3" xfId="59822"/>
    <cellStyle name="Note 3 5 3 6" xfId="49266"/>
    <cellStyle name="Note 3 5 3 7" xfId="49267"/>
    <cellStyle name="Note 3 5 4" xfId="49268"/>
    <cellStyle name="Note 3 5 4 2" xfId="49269"/>
    <cellStyle name="Note 3 5 4 2 2" xfId="49270"/>
    <cellStyle name="Note 3 5 4 2 2 2" xfId="49271"/>
    <cellStyle name="Note 3 5 4 2 2 3" xfId="59823"/>
    <cellStyle name="Note 3 5 4 2 3" xfId="49272"/>
    <cellStyle name="Note 3 5 4 2 4" xfId="49273"/>
    <cellStyle name="Note 3 5 4 3" xfId="49274"/>
    <cellStyle name="Note 3 5 4 3 2" xfId="49275"/>
    <cellStyle name="Note 3 5 4 3 2 2" xfId="49276"/>
    <cellStyle name="Note 3 5 4 3 2 3" xfId="59824"/>
    <cellStyle name="Note 3 5 4 3 3" xfId="49277"/>
    <cellStyle name="Note 3 5 4 3 4" xfId="49278"/>
    <cellStyle name="Note 3 5 4 4" xfId="49279"/>
    <cellStyle name="Note 3 5 4 4 2" xfId="49280"/>
    <cellStyle name="Note 3 5 4 4 3" xfId="59825"/>
    <cellStyle name="Note 3 5 4 5" xfId="49281"/>
    <cellStyle name="Note 3 5 4 6" xfId="49282"/>
    <cellStyle name="Note 3 5 5" xfId="49283"/>
    <cellStyle name="Note 3 5 5 2" xfId="49284"/>
    <cellStyle name="Note 3 5 5 2 2" xfId="49285"/>
    <cellStyle name="Note 3 5 5 2 2 2" xfId="49286"/>
    <cellStyle name="Note 3 5 5 2 2 3" xfId="59826"/>
    <cellStyle name="Note 3 5 5 2 3" xfId="49287"/>
    <cellStyle name="Note 3 5 5 2 4" xfId="49288"/>
    <cellStyle name="Note 3 5 5 3" xfId="49289"/>
    <cellStyle name="Note 3 5 5 3 2" xfId="49290"/>
    <cellStyle name="Note 3 5 5 3 3" xfId="59827"/>
    <cellStyle name="Note 3 5 5 4" xfId="49291"/>
    <cellStyle name="Note 3 5 5 5" xfId="49292"/>
    <cellStyle name="Note 3 5 6" xfId="49293"/>
    <cellStyle name="Note 3 5 6 2" xfId="49294"/>
    <cellStyle name="Note 3 5 6 2 2" xfId="49295"/>
    <cellStyle name="Note 3 5 6 2 3" xfId="59828"/>
    <cellStyle name="Note 3 5 6 3" xfId="49296"/>
    <cellStyle name="Note 3 5 6 4" xfId="49297"/>
    <cellStyle name="Note 3 5 7" xfId="49298"/>
    <cellStyle name="Note 3 5 7 2" xfId="49299"/>
    <cellStyle name="Note 3 5 7 2 2" xfId="49300"/>
    <cellStyle name="Note 3 5 7 2 3" xfId="59829"/>
    <cellStyle name="Note 3 5 7 3" xfId="49301"/>
    <cellStyle name="Note 3 5 7 4" xfId="49302"/>
    <cellStyle name="Note 3 5 8" xfId="49303"/>
    <cellStyle name="Note 3 5 8 2" xfId="49304"/>
    <cellStyle name="Note 3 5 8 3" xfId="59830"/>
    <cellStyle name="Note 3 5 9" xfId="49305"/>
    <cellStyle name="Note 3 6" xfId="49306"/>
    <cellStyle name="Note 3 6 10" xfId="49307"/>
    <cellStyle name="Note 3 6 2" xfId="49308"/>
    <cellStyle name="Note 3 6 2 2" xfId="49309"/>
    <cellStyle name="Note 3 6 2 2 2" xfId="49310"/>
    <cellStyle name="Note 3 6 2 2 2 2" xfId="49311"/>
    <cellStyle name="Note 3 6 2 2 2 2 2" xfId="49312"/>
    <cellStyle name="Note 3 6 2 2 2 2 2 2" xfId="49313"/>
    <cellStyle name="Note 3 6 2 2 2 2 2 3" xfId="59831"/>
    <cellStyle name="Note 3 6 2 2 2 2 3" xfId="49314"/>
    <cellStyle name="Note 3 6 2 2 2 2 4" xfId="49315"/>
    <cellStyle name="Note 3 6 2 2 2 3" xfId="49316"/>
    <cellStyle name="Note 3 6 2 2 2 3 2" xfId="49317"/>
    <cellStyle name="Note 3 6 2 2 2 3 2 2" xfId="49318"/>
    <cellStyle name="Note 3 6 2 2 2 3 2 3" xfId="59832"/>
    <cellStyle name="Note 3 6 2 2 2 3 3" xfId="49319"/>
    <cellStyle name="Note 3 6 2 2 2 3 4" xfId="49320"/>
    <cellStyle name="Note 3 6 2 2 2 4" xfId="49321"/>
    <cellStyle name="Note 3 6 2 2 2 4 2" xfId="49322"/>
    <cellStyle name="Note 3 6 2 2 2 4 3" xfId="59833"/>
    <cellStyle name="Note 3 6 2 2 2 5" xfId="49323"/>
    <cellStyle name="Note 3 6 2 2 2 6" xfId="49324"/>
    <cellStyle name="Note 3 6 2 2 3" xfId="49325"/>
    <cellStyle name="Note 3 6 2 2 3 2" xfId="49326"/>
    <cellStyle name="Note 3 6 2 2 3 2 2" xfId="49327"/>
    <cellStyle name="Note 3 6 2 2 3 2 3" xfId="59834"/>
    <cellStyle name="Note 3 6 2 2 3 3" xfId="49328"/>
    <cellStyle name="Note 3 6 2 2 3 4" xfId="49329"/>
    <cellStyle name="Note 3 6 2 2 4" xfId="49330"/>
    <cellStyle name="Note 3 6 2 2 4 2" xfId="49331"/>
    <cellStyle name="Note 3 6 2 2 4 2 2" xfId="49332"/>
    <cellStyle name="Note 3 6 2 2 4 2 3" xfId="59835"/>
    <cellStyle name="Note 3 6 2 2 4 3" xfId="49333"/>
    <cellStyle name="Note 3 6 2 2 4 4" xfId="49334"/>
    <cellStyle name="Note 3 6 2 2 5" xfId="49335"/>
    <cellStyle name="Note 3 6 2 2 5 2" xfId="49336"/>
    <cellStyle name="Note 3 6 2 2 5 3" xfId="59836"/>
    <cellStyle name="Note 3 6 2 2 6" xfId="49337"/>
    <cellStyle name="Note 3 6 2 2 7" xfId="49338"/>
    <cellStyle name="Note 3 6 2 3" xfId="49339"/>
    <cellStyle name="Note 3 6 2 3 2" xfId="49340"/>
    <cellStyle name="Note 3 6 2 3 2 2" xfId="49341"/>
    <cellStyle name="Note 3 6 2 3 2 2 2" xfId="49342"/>
    <cellStyle name="Note 3 6 2 3 2 2 3" xfId="59837"/>
    <cellStyle name="Note 3 6 2 3 2 3" xfId="49343"/>
    <cellStyle name="Note 3 6 2 3 2 4" xfId="49344"/>
    <cellStyle name="Note 3 6 2 3 3" xfId="49345"/>
    <cellStyle name="Note 3 6 2 3 3 2" xfId="49346"/>
    <cellStyle name="Note 3 6 2 3 3 2 2" xfId="49347"/>
    <cellStyle name="Note 3 6 2 3 3 2 3" xfId="59838"/>
    <cellStyle name="Note 3 6 2 3 3 3" xfId="49348"/>
    <cellStyle name="Note 3 6 2 3 3 4" xfId="49349"/>
    <cellStyle name="Note 3 6 2 3 4" xfId="49350"/>
    <cellStyle name="Note 3 6 2 3 4 2" xfId="49351"/>
    <cellStyle name="Note 3 6 2 3 4 3" xfId="59839"/>
    <cellStyle name="Note 3 6 2 3 5" xfId="49352"/>
    <cellStyle name="Note 3 6 2 3 6" xfId="49353"/>
    <cellStyle name="Note 3 6 2 4" xfId="49354"/>
    <cellStyle name="Note 3 6 2 4 2" xfId="49355"/>
    <cellStyle name="Note 3 6 2 4 2 2" xfId="49356"/>
    <cellStyle name="Note 3 6 2 4 2 3" xfId="59840"/>
    <cellStyle name="Note 3 6 2 4 3" xfId="49357"/>
    <cellStyle name="Note 3 6 2 4 4" xfId="49358"/>
    <cellStyle name="Note 3 6 2 5" xfId="49359"/>
    <cellStyle name="Note 3 6 2 5 2" xfId="49360"/>
    <cellStyle name="Note 3 6 2 5 2 2" xfId="49361"/>
    <cellStyle name="Note 3 6 2 5 2 3" xfId="59841"/>
    <cellStyle name="Note 3 6 2 5 3" xfId="49362"/>
    <cellStyle name="Note 3 6 2 5 4" xfId="49363"/>
    <cellStyle name="Note 3 6 2 6" xfId="49364"/>
    <cellStyle name="Note 3 6 2 6 2" xfId="49365"/>
    <cellStyle name="Note 3 6 2 6 3" xfId="59842"/>
    <cellStyle name="Note 3 6 2 7" xfId="49366"/>
    <cellStyle name="Note 3 6 2 8" xfId="49367"/>
    <cellStyle name="Note 3 6 3" xfId="49368"/>
    <cellStyle name="Note 3 6 3 2" xfId="49369"/>
    <cellStyle name="Note 3 6 3 2 2" xfId="49370"/>
    <cellStyle name="Note 3 6 3 2 2 2" xfId="49371"/>
    <cellStyle name="Note 3 6 3 2 2 2 2" xfId="49372"/>
    <cellStyle name="Note 3 6 3 2 2 2 3" xfId="59843"/>
    <cellStyle name="Note 3 6 3 2 2 3" xfId="49373"/>
    <cellStyle name="Note 3 6 3 2 2 4" xfId="49374"/>
    <cellStyle name="Note 3 6 3 2 3" xfId="49375"/>
    <cellStyle name="Note 3 6 3 2 3 2" xfId="49376"/>
    <cellStyle name="Note 3 6 3 2 3 2 2" xfId="49377"/>
    <cellStyle name="Note 3 6 3 2 3 2 3" xfId="59844"/>
    <cellStyle name="Note 3 6 3 2 3 3" xfId="49378"/>
    <cellStyle name="Note 3 6 3 2 3 4" xfId="49379"/>
    <cellStyle name="Note 3 6 3 2 4" xfId="49380"/>
    <cellStyle name="Note 3 6 3 2 4 2" xfId="49381"/>
    <cellStyle name="Note 3 6 3 2 4 3" xfId="59845"/>
    <cellStyle name="Note 3 6 3 2 5" xfId="49382"/>
    <cellStyle name="Note 3 6 3 2 6" xfId="49383"/>
    <cellStyle name="Note 3 6 3 3" xfId="49384"/>
    <cellStyle name="Note 3 6 3 3 2" xfId="49385"/>
    <cellStyle name="Note 3 6 3 3 2 2" xfId="49386"/>
    <cellStyle name="Note 3 6 3 3 2 3" xfId="59846"/>
    <cellStyle name="Note 3 6 3 3 3" xfId="49387"/>
    <cellStyle name="Note 3 6 3 3 4" xfId="49388"/>
    <cellStyle name="Note 3 6 3 4" xfId="49389"/>
    <cellStyle name="Note 3 6 3 4 2" xfId="49390"/>
    <cellStyle name="Note 3 6 3 4 2 2" xfId="49391"/>
    <cellStyle name="Note 3 6 3 4 2 3" xfId="59847"/>
    <cellStyle name="Note 3 6 3 4 3" xfId="49392"/>
    <cellStyle name="Note 3 6 3 4 4" xfId="49393"/>
    <cellStyle name="Note 3 6 3 5" xfId="49394"/>
    <cellStyle name="Note 3 6 3 5 2" xfId="49395"/>
    <cellStyle name="Note 3 6 3 5 3" xfId="59848"/>
    <cellStyle name="Note 3 6 3 6" xfId="49396"/>
    <cellStyle name="Note 3 6 3 7" xfId="49397"/>
    <cellStyle name="Note 3 6 4" xfId="49398"/>
    <cellStyle name="Note 3 6 4 2" xfId="49399"/>
    <cellStyle name="Note 3 6 4 2 2" xfId="49400"/>
    <cellStyle name="Note 3 6 4 2 2 2" xfId="49401"/>
    <cellStyle name="Note 3 6 4 2 2 3" xfId="59849"/>
    <cellStyle name="Note 3 6 4 2 3" xfId="49402"/>
    <cellStyle name="Note 3 6 4 2 4" xfId="49403"/>
    <cellStyle name="Note 3 6 4 3" xfId="49404"/>
    <cellStyle name="Note 3 6 4 3 2" xfId="49405"/>
    <cellStyle name="Note 3 6 4 3 2 2" xfId="49406"/>
    <cellStyle name="Note 3 6 4 3 2 3" xfId="59850"/>
    <cellStyle name="Note 3 6 4 3 3" xfId="49407"/>
    <cellStyle name="Note 3 6 4 3 4" xfId="49408"/>
    <cellStyle name="Note 3 6 4 4" xfId="49409"/>
    <cellStyle name="Note 3 6 4 4 2" xfId="49410"/>
    <cellStyle name="Note 3 6 4 4 3" xfId="59851"/>
    <cellStyle name="Note 3 6 4 5" xfId="49411"/>
    <cellStyle name="Note 3 6 4 6" xfId="49412"/>
    <cellStyle name="Note 3 6 5" xfId="49413"/>
    <cellStyle name="Note 3 6 5 2" xfId="49414"/>
    <cellStyle name="Note 3 6 5 2 2" xfId="49415"/>
    <cellStyle name="Note 3 6 5 2 2 2" xfId="49416"/>
    <cellStyle name="Note 3 6 5 2 2 3" xfId="59852"/>
    <cellStyle name="Note 3 6 5 2 3" xfId="49417"/>
    <cellStyle name="Note 3 6 5 2 4" xfId="49418"/>
    <cellStyle name="Note 3 6 5 3" xfId="49419"/>
    <cellStyle name="Note 3 6 5 3 2" xfId="49420"/>
    <cellStyle name="Note 3 6 5 3 3" xfId="59853"/>
    <cellStyle name="Note 3 6 5 4" xfId="49421"/>
    <cellStyle name="Note 3 6 5 5" xfId="49422"/>
    <cellStyle name="Note 3 6 6" xfId="49423"/>
    <cellStyle name="Note 3 6 6 2" xfId="49424"/>
    <cellStyle name="Note 3 6 6 2 2" xfId="49425"/>
    <cellStyle name="Note 3 6 6 2 3" xfId="59854"/>
    <cellStyle name="Note 3 6 6 3" xfId="49426"/>
    <cellStyle name="Note 3 6 6 4" xfId="49427"/>
    <cellStyle name="Note 3 6 7" xfId="49428"/>
    <cellStyle name="Note 3 6 7 2" xfId="49429"/>
    <cellStyle name="Note 3 6 7 2 2" xfId="49430"/>
    <cellStyle name="Note 3 6 7 2 3" xfId="59855"/>
    <cellStyle name="Note 3 6 7 3" xfId="49431"/>
    <cellStyle name="Note 3 6 7 4" xfId="49432"/>
    <cellStyle name="Note 3 6 8" xfId="49433"/>
    <cellStyle name="Note 3 6 8 2" xfId="49434"/>
    <cellStyle name="Note 3 6 8 3" xfId="59856"/>
    <cellStyle name="Note 3 6 9" xfId="49435"/>
    <cellStyle name="Note 3 7" xfId="49436"/>
    <cellStyle name="Note 3 7 2" xfId="49437"/>
    <cellStyle name="Note 3 7 2 2" xfId="49438"/>
    <cellStyle name="Note 3 7 2 2 2" xfId="49439"/>
    <cellStyle name="Note 3 7 2 2 2 2" xfId="49440"/>
    <cellStyle name="Note 3 7 2 2 2 2 2" xfId="49441"/>
    <cellStyle name="Note 3 7 2 2 2 2 3" xfId="59857"/>
    <cellStyle name="Note 3 7 2 2 2 3" xfId="49442"/>
    <cellStyle name="Note 3 7 2 2 2 4" xfId="49443"/>
    <cellStyle name="Note 3 7 2 2 3" xfId="49444"/>
    <cellStyle name="Note 3 7 2 2 3 2" xfId="49445"/>
    <cellStyle name="Note 3 7 2 2 3 2 2" xfId="49446"/>
    <cellStyle name="Note 3 7 2 2 3 2 3" xfId="59858"/>
    <cellStyle name="Note 3 7 2 2 3 3" xfId="49447"/>
    <cellStyle name="Note 3 7 2 2 3 4" xfId="49448"/>
    <cellStyle name="Note 3 7 2 2 4" xfId="49449"/>
    <cellStyle name="Note 3 7 2 2 4 2" xfId="49450"/>
    <cellStyle name="Note 3 7 2 2 4 3" xfId="59859"/>
    <cellStyle name="Note 3 7 2 2 5" xfId="49451"/>
    <cellStyle name="Note 3 7 2 2 6" xfId="49452"/>
    <cellStyle name="Note 3 7 2 3" xfId="49453"/>
    <cellStyle name="Note 3 7 2 3 2" xfId="49454"/>
    <cellStyle name="Note 3 7 2 3 2 2" xfId="49455"/>
    <cellStyle name="Note 3 7 2 3 2 3" xfId="59860"/>
    <cellStyle name="Note 3 7 2 3 3" xfId="49456"/>
    <cellStyle name="Note 3 7 2 3 4" xfId="49457"/>
    <cellStyle name="Note 3 7 2 4" xfId="49458"/>
    <cellStyle name="Note 3 7 2 4 2" xfId="49459"/>
    <cellStyle name="Note 3 7 2 4 2 2" xfId="49460"/>
    <cellStyle name="Note 3 7 2 4 2 3" xfId="59861"/>
    <cellStyle name="Note 3 7 2 4 3" xfId="49461"/>
    <cellStyle name="Note 3 7 2 4 4" xfId="49462"/>
    <cellStyle name="Note 3 7 2 5" xfId="49463"/>
    <cellStyle name="Note 3 7 2 5 2" xfId="49464"/>
    <cellStyle name="Note 3 7 2 5 3" xfId="59862"/>
    <cellStyle name="Note 3 7 2 6" xfId="49465"/>
    <cellStyle name="Note 3 7 2 7" xfId="49466"/>
    <cellStyle name="Note 3 7 3" xfId="49467"/>
    <cellStyle name="Note 3 7 3 2" xfId="49468"/>
    <cellStyle name="Note 3 7 3 2 2" xfId="49469"/>
    <cellStyle name="Note 3 7 3 2 2 2" xfId="49470"/>
    <cellStyle name="Note 3 7 3 2 2 3" xfId="59863"/>
    <cellStyle name="Note 3 7 3 2 3" xfId="49471"/>
    <cellStyle name="Note 3 7 3 2 4" xfId="49472"/>
    <cellStyle name="Note 3 7 3 3" xfId="49473"/>
    <cellStyle name="Note 3 7 3 3 2" xfId="49474"/>
    <cellStyle name="Note 3 7 3 3 2 2" xfId="49475"/>
    <cellStyle name="Note 3 7 3 3 2 3" xfId="59864"/>
    <cellStyle name="Note 3 7 3 3 3" xfId="49476"/>
    <cellStyle name="Note 3 7 3 3 4" xfId="49477"/>
    <cellStyle name="Note 3 7 3 4" xfId="49478"/>
    <cellStyle name="Note 3 7 3 4 2" xfId="49479"/>
    <cellStyle name="Note 3 7 3 4 3" xfId="59865"/>
    <cellStyle name="Note 3 7 3 5" xfId="49480"/>
    <cellStyle name="Note 3 7 3 6" xfId="49481"/>
    <cellStyle name="Note 3 7 4" xfId="49482"/>
    <cellStyle name="Note 3 7 4 2" xfId="49483"/>
    <cellStyle name="Note 3 7 4 2 2" xfId="49484"/>
    <cellStyle name="Note 3 7 4 2 3" xfId="59866"/>
    <cellStyle name="Note 3 7 4 3" xfId="49485"/>
    <cellStyle name="Note 3 7 4 4" xfId="49486"/>
    <cellStyle name="Note 3 7 5" xfId="49487"/>
    <cellStyle name="Note 3 7 5 2" xfId="49488"/>
    <cellStyle name="Note 3 7 5 2 2" xfId="49489"/>
    <cellStyle name="Note 3 7 5 2 3" xfId="59867"/>
    <cellStyle name="Note 3 7 5 3" xfId="49490"/>
    <cellStyle name="Note 3 7 5 4" xfId="49491"/>
    <cellStyle name="Note 3 7 6" xfId="49492"/>
    <cellStyle name="Note 3 7 6 2" xfId="49493"/>
    <cellStyle name="Note 3 7 6 3" xfId="59868"/>
    <cellStyle name="Note 3 7 7" xfId="49494"/>
    <cellStyle name="Note 3 7 8" xfId="49495"/>
    <cellStyle name="Note 3 8" xfId="49496"/>
    <cellStyle name="Note 3 8 2" xfId="49497"/>
    <cellStyle name="Note 3 8 2 2" xfId="49498"/>
    <cellStyle name="Note 3 8 2 2 2" xfId="49499"/>
    <cellStyle name="Note 3 8 2 2 2 2" xfId="49500"/>
    <cellStyle name="Note 3 8 2 2 2 3" xfId="59869"/>
    <cellStyle name="Note 3 8 2 2 3" xfId="49501"/>
    <cellStyle name="Note 3 8 2 2 4" xfId="49502"/>
    <cellStyle name="Note 3 8 2 3" xfId="49503"/>
    <cellStyle name="Note 3 8 2 3 2" xfId="49504"/>
    <cellStyle name="Note 3 8 2 3 2 2" xfId="49505"/>
    <cellStyle name="Note 3 8 2 3 2 3" xfId="59870"/>
    <cellStyle name="Note 3 8 2 3 3" xfId="49506"/>
    <cellStyle name="Note 3 8 2 3 4" xfId="49507"/>
    <cellStyle name="Note 3 8 2 4" xfId="49508"/>
    <cellStyle name="Note 3 8 2 4 2" xfId="49509"/>
    <cellStyle name="Note 3 8 2 4 3" xfId="59871"/>
    <cellStyle name="Note 3 8 2 5" xfId="49510"/>
    <cellStyle name="Note 3 8 2 6" xfId="49511"/>
    <cellStyle name="Note 3 8 3" xfId="49512"/>
    <cellStyle name="Note 3 8 3 2" xfId="49513"/>
    <cellStyle name="Note 3 8 3 2 2" xfId="49514"/>
    <cellStyle name="Note 3 8 3 2 3" xfId="59872"/>
    <cellStyle name="Note 3 8 3 3" xfId="49515"/>
    <cellStyle name="Note 3 8 3 4" xfId="49516"/>
    <cellStyle name="Note 3 8 4" xfId="49517"/>
    <cellStyle name="Note 3 8 4 2" xfId="49518"/>
    <cellStyle name="Note 3 8 4 2 2" xfId="49519"/>
    <cellStyle name="Note 3 8 4 2 3" xfId="59873"/>
    <cellStyle name="Note 3 8 4 3" xfId="49520"/>
    <cellStyle name="Note 3 8 4 4" xfId="49521"/>
    <cellStyle name="Note 3 8 5" xfId="49522"/>
    <cellStyle name="Note 3 8 5 2" xfId="49523"/>
    <cellStyle name="Note 3 8 5 3" xfId="59874"/>
    <cellStyle name="Note 3 8 6" xfId="49524"/>
    <cellStyle name="Note 3 8 7" xfId="49525"/>
    <cellStyle name="Note 3 9" xfId="49526"/>
    <cellStyle name="Note 3 9 2" xfId="49527"/>
    <cellStyle name="Note 3 9 2 2" xfId="49528"/>
    <cellStyle name="Note 3 9 2 2 2" xfId="49529"/>
    <cellStyle name="Note 3 9 2 2 3" xfId="59875"/>
    <cellStyle name="Note 3 9 2 3" xfId="49530"/>
    <cellStyle name="Note 3 9 2 4" xfId="49531"/>
    <cellStyle name="Note 3 9 3" xfId="49532"/>
    <cellStyle name="Note 3 9 3 2" xfId="49533"/>
    <cellStyle name="Note 3 9 3 2 2" xfId="49534"/>
    <cellStyle name="Note 3 9 3 2 3" xfId="59876"/>
    <cellStyle name="Note 3 9 3 3" xfId="49535"/>
    <cellStyle name="Note 3 9 3 4" xfId="49536"/>
    <cellStyle name="Note 3 9 4" xfId="49537"/>
    <cellStyle name="Note 3 9 4 2" xfId="49538"/>
    <cellStyle name="Note 3 9 4 3" xfId="59877"/>
    <cellStyle name="Note 3 9 5" xfId="49539"/>
    <cellStyle name="Note 3 9 6" xfId="49540"/>
    <cellStyle name="Note 4" xfId="49541"/>
    <cellStyle name="Note 4 10" xfId="49542"/>
    <cellStyle name="Note 4 11" xfId="49543"/>
    <cellStyle name="Note 4 12" xfId="60166"/>
    <cellStyle name="Note 4 2" xfId="49544"/>
    <cellStyle name="Note 4 2 10" xfId="49545"/>
    <cellStyle name="Note 4 2 11" xfId="60349"/>
    <cellStyle name="Note 4 2 2" xfId="49546"/>
    <cellStyle name="Note 4 2 2 2" xfId="49547"/>
    <cellStyle name="Note 4 2 2 2 2" xfId="49548"/>
    <cellStyle name="Note 4 2 2 2 2 2" xfId="49549"/>
    <cellStyle name="Note 4 2 2 2 2 2 2" xfId="49550"/>
    <cellStyle name="Note 4 2 2 2 2 2 2 2" xfId="49551"/>
    <cellStyle name="Note 4 2 2 2 2 2 2 3" xfId="59878"/>
    <cellStyle name="Note 4 2 2 2 2 2 3" xfId="49552"/>
    <cellStyle name="Note 4 2 2 2 2 2 4" xfId="49553"/>
    <cellStyle name="Note 4 2 2 2 2 3" xfId="49554"/>
    <cellStyle name="Note 4 2 2 2 2 3 2" xfId="49555"/>
    <cellStyle name="Note 4 2 2 2 2 3 2 2" xfId="49556"/>
    <cellStyle name="Note 4 2 2 2 2 3 2 3" xfId="59879"/>
    <cellStyle name="Note 4 2 2 2 2 3 3" xfId="49557"/>
    <cellStyle name="Note 4 2 2 2 2 3 4" xfId="49558"/>
    <cellStyle name="Note 4 2 2 2 2 4" xfId="49559"/>
    <cellStyle name="Note 4 2 2 2 2 4 2" xfId="49560"/>
    <cellStyle name="Note 4 2 2 2 2 4 3" xfId="59880"/>
    <cellStyle name="Note 4 2 2 2 2 5" xfId="49561"/>
    <cellStyle name="Note 4 2 2 2 2 6" xfId="49562"/>
    <cellStyle name="Note 4 2 2 2 3" xfId="49563"/>
    <cellStyle name="Note 4 2 2 2 3 2" xfId="49564"/>
    <cellStyle name="Note 4 2 2 2 3 2 2" xfId="49565"/>
    <cellStyle name="Note 4 2 2 2 3 2 3" xfId="59881"/>
    <cellStyle name="Note 4 2 2 2 3 3" xfId="49566"/>
    <cellStyle name="Note 4 2 2 2 3 4" xfId="49567"/>
    <cellStyle name="Note 4 2 2 2 4" xfId="49568"/>
    <cellStyle name="Note 4 2 2 2 4 2" xfId="49569"/>
    <cellStyle name="Note 4 2 2 2 4 2 2" xfId="49570"/>
    <cellStyle name="Note 4 2 2 2 4 2 3" xfId="59882"/>
    <cellStyle name="Note 4 2 2 2 4 3" xfId="49571"/>
    <cellStyle name="Note 4 2 2 2 4 4" xfId="49572"/>
    <cellStyle name="Note 4 2 2 2 5" xfId="49573"/>
    <cellStyle name="Note 4 2 2 2 5 2" xfId="49574"/>
    <cellStyle name="Note 4 2 2 2 5 3" xfId="59883"/>
    <cellStyle name="Note 4 2 2 2 6" xfId="49575"/>
    <cellStyle name="Note 4 2 2 2 7" xfId="49576"/>
    <cellStyle name="Note 4 2 2 3" xfId="49577"/>
    <cellStyle name="Note 4 2 2 3 2" xfId="49578"/>
    <cellStyle name="Note 4 2 2 3 2 2" xfId="49579"/>
    <cellStyle name="Note 4 2 2 3 2 2 2" xfId="49580"/>
    <cellStyle name="Note 4 2 2 3 2 2 3" xfId="59884"/>
    <cellStyle name="Note 4 2 2 3 2 3" xfId="49581"/>
    <cellStyle name="Note 4 2 2 3 2 4" xfId="49582"/>
    <cellStyle name="Note 4 2 2 3 3" xfId="49583"/>
    <cellStyle name="Note 4 2 2 3 3 2" xfId="49584"/>
    <cellStyle name="Note 4 2 2 3 3 2 2" xfId="49585"/>
    <cellStyle name="Note 4 2 2 3 3 2 3" xfId="59885"/>
    <cellStyle name="Note 4 2 2 3 3 3" xfId="49586"/>
    <cellStyle name="Note 4 2 2 3 3 4" xfId="49587"/>
    <cellStyle name="Note 4 2 2 3 4" xfId="49588"/>
    <cellStyle name="Note 4 2 2 3 4 2" xfId="49589"/>
    <cellStyle name="Note 4 2 2 3 4 3" xfId="59886"/>
    <cellStyle name="Note 4 2 2 3 5" xfId="49590"/>
    <cellStyle name="Note 4 2 2 3 6" xfId="49591"/>
    <cellStyle name="Note 4 2 2 4" xfId="49592"/>
    <cellStyle name="Note 4 2 2 4 2" xfId="49593"/>
    <cellStyle name="Note 4 2 2 4 2 2" xfId="49594"/>
    <cellStyle name="Note 4 2 2 4 2 3" xfId="59887"/>
    <cellStyle name="Note 4 2 2 4 3" xfId="49595"/>
    <cellStyle name="Note 4 2 2 4 4" xfId="49596"/>
    <cellStyle name="Note 4 2 2 5" xfId="49597"/>
    <cellStyle name="Note 4 2 2 5 2" xfId="49598"/>
    <cellStyle name="Note 4 2 2 5 2 2" xfId="49599"/>
    <cellStyle name="Note 4 2 2 5 2 3" xfId="59888"/>
    <cellStyle name="Note 4 2 2 5 3" xfId="49600"/>
    <cellStyle name="Note 4 2 2 5 4" xfId="49601"/>
    <cellStyle name="Note 4 2 2 6" xfId="49602"/>
    <cellStyle name="Note 4 2 2 6 2" xfId="49603"/>
    <cellStyle name="Note 4 2 2 6 3" xfId="59889"/>
    <cellStyle name="Note 4 2 2 7" xfId="49604"/>
    <cellStyle name="Note 4 2 2 8" xfId="49605"/>
    <cellStyle name="Note 4 2 2 9" xfId="60717"/>
    <cellStyle name="Note 4 2 3" xfId="49606"/>
    <cellStyle name="Note 4 2 3 2" xfId="49607"/>
    <cellStyle name="Note 4 2 3 2 2" xfId="49608"/>
    <cellStyle name="Note 4 2 3 2 2 2" xfId="49609"/>
    <cellStyle name="Note 4 2 3 2 2 2 2" xfId="49610"/>
    <cellStyle name="Note 4 2 3 2 2 2 3" xfId="59890"/>
    <cellStyle name="Note 4 2 3 2 2 3" xfId="49611"/>
    <cellStyle name="Note 4 2 3 2 2 4" xfId="49612"/>
    <cellStyle name="Note 4 2 3 2 3" xfId="49613"/>
    <cellStyle name="Note 4 2 3 2 3 2" xfId="49614"/>
    <cellStyle name="Note 4 2 3 2 3 2 2" xfId="49615"/>
    <cellStyle name="Note 4 2 3 2 3 2 3" xfId="59891"/>
    <cellStyle name="Note 4 2 3 2 3 3" xfId="49616"/>
    <cellStyle name="Note 4 2 3 2 3 4" xfId="49617"/>
    <cellStyle name="Note 4 2 3 2 4" xfId="49618"/>
    <cellStyle name="Note 4 2 3 2 4 2" xfId="49619"/>
    <cellStyle name="Note 4 2 3 2 4 3" xfId="59892"/>
    <cellStyle name="Note 4 2 3 2 5" xfId="49620"/>
    <cellStyle name="Note 4 2 3 2 6" xfId="49621"/>
    <cellStyle name="Note 4 2 3 3" xfId="49622"/>
    <cellStyle name="Note 4 2 3 3 2" xfId="49623"/>
    <cellStyle name="Note 4 2 3 3 2 2" xfId="49624"/>
    <cellStyle name="Note 4 2 3 3 2 3" xfId="59893"/>
    <cellStyle name="Note 4 2 3 3 3" xfId="49625"/>
    <cellStyle name="Note 4 2 3 3 4" xfId="49626"/>
    <cellStyle name="Note 4 2 3 4" xfId="49627"/>
    <cellStyle name="Note 4 2 3 4 2" xfId="49628"/>
    <cellStyle name="Note 4 2 3 4 2 2" xfId="49629"/>
    <cellStyle name="Note 4 2 3 4 2 3" xfId="59894"/>
    <cellStyle name="Note 4 2 3 4 3" xfId="49630"/>
    <cellStyle name="Note 4 2 3 4 4" xfId="49631"/>
    <cellStyle name="Note 4 2 3 5" xfId="49632"/>
    <cellStyle name="Note 4 2 3 5 2" xfId="49633"/>
    <cellStyle name="Note 4 2 3 5 3" xfId="59895"/>
    <cellStyle name="Note 4 2 3 6" xfId="49634"/>
    <cellStyle name="Note 4 2 3 7" xfId="49635"/>
    <cellStyle name="Note 4 2 4" xfId="49636"/>
    <cellStyle name="Note 4 2 4 2" xfId="49637"/>
    <cellStyle name="Note 4 2 4 2 2" xfId="49638"/>
    <cellStyle name="Note 4 2 4 2 2 2" xfId="49639"/>
    <cellStyle name="Note 4 2 4 2 2 3" xfId="59896"/>
    <cellStyle name="Note 4 2 4 2 3" xfId="49640"/>
    <cellStyle name="Note 4 2 4 2 4" xfId="49641"/>
    <cellStyle name="Note 4 2 4 3" xfId="49642"/>
    <cellStyle name="Note 4 2 4 3 2" xfId="49643"/>
    <cellStyle name="Note 4 2 4 3 2 2" xfId="49644"/>
    <cellStyle name="Note 4 2 4 3 2 3" xfId="59897"/>
    <cellStyle name="Note 4 2 4 3 3" xfId="49645"/>
    <cellStyle name="Note 4 2 4 3 4" xfId="49646"/>
    <cellStyle name="Note 4 2 4 4" xfId="49647"/>
    <cellStyle name="Note 4 2 4 4 2" xfId="49648"/>
    <cellStyle name="Note 4 2 4 4 3" xfId="59898"/>
    <cellStyle name="Note 4 2 4 5" xfId="49649"/>
    <cellStyle name="Note 4 2 4 6" xfId="49650"/>
    <cellStyle name="Note 4 2 5" xfId="49651"/>
    <cellStyle name="Note 4 2 5 2" xfId="49652"/>
    <cellStyle name="Note 4 2 5 2 2" xfId="49653"/>
    <cellStyle name="Note 4 2 5 2 2 2" xfId="49654"/>
    <cellStyle name="Note 4 2 5 2 2 3" xfId="59899"/>
    <cellStyle name="Note 4 2 5 2 3" xfId="49655"/>
    <cellStyle name="Note 4 2 5 2 4" xfId="49656"/>
    <cellStyle name="Note 4 2 5 3" xfId="49657"/>
    <cellStyle name="Note 4 2 5 3 2" xfId="49658"/>
    <cellStyle name="Note 4 2 5 3 3" xfId="59900"/>
    <cellStyle name="Note 4 2 5 4" xfId="49659"/>
    <cellStyle name="Note 4 2 5 5" xfId="49660"/>
    <cellStyle name="Note 4 2 6" xfId="49661"/>
    <cellStyle name="Note 4 2 6 2" xfId="49662"/>
    <cellStyle name="Note 4 2 6 2 2" xfId="49663"/>
    <cellStyle name="Note 4 2 6 2 3" xfId="59901"/>
    <cellStyle name="Note 4 2 6 3" xfId="49664"/>
    <cellStyle name="Note 4 2 6 4" xfId="49665"/>
    <cellStyle name="Note 4 2 7" xfId="49666"/>
    <cellStyle name="Note 4 2 7 2" xfId="49667"/>
    <cellStyle name="Note 4 2 7 2 2" xfId="49668"/>
    <cellStyle name="Note 4 2 7 2 3" xfId="59902"/>
    <cellStyle name="Note 4 2 7 3" xfId="49669"/>
    <cellStyle name="Note 4 2 7 4" xfId="49670"/>
    <cellStyle name="Note 4 2 8" xfId="49671"/>
    <cellStyle name="Note 4 2 8 2" xfId="49672"/>
    <cellStyle name="Note 4 2 8 3" xfId="59903"/>
    <cellStyle name="Note 4 2 9" xfId="49673"/>
    <cellStyle name="Note 4 3" xfId="49674"/>
    <cellStyle name="Note 4 3 10" xfId="60534"/>
    <cellStyle name="Note 4 3 2" xfId="49675"/>
    <cellStyle name="Note 4 3 2 2" xfId="49676"/>
    <cellStyle name="Note 4 3 2 2 2" xfId="49677"/>
    <cellStyle name="Note 4 3 2 2 2 2" xfId="49678"/>
    <cellStyle name="Note 4 3 2 2 2 2 2" xfId="49679"/>
    <cellStyle name="Note 4 3 2 2 2 2 3" xfId="59904"/>
    <cellStyle name="Note 4 3 2 2 2 3" xfId="49680"/>
    <cellStyle name="Note 4 3 2 2 2 4" xfId="49681"/>
    <cellStyle name="Note 4 3 2 2 3" xfId="49682"/>
    <cellStyle name="Note 4 3 2 2 3 2" xfId="49683"/>
    <cellStyle name="Note 4 3 2 2 3 2 2" xfId="49684"/>
    <cellStyle name="Note 4 3 2 2 3 2 3" xfId="59905"/>
    <cellStyle name="Note 4 3 2 2 3 3" xfId="49685"/>
    <cellStyle name="Note 4 3 2 2 3 4" xfId="49686"/>
    <cellStyle name="Note 4 3 2 2 4" xfId="49687"/>
    <cellStyle name="Note 4 3 2 2 4 2" xfId="49688"/>
    <cellStyle name="Note 4 3 2 2 4 3" xfId="59906"/>
    <cellStyle name="Note 4 3 2 2 5" xfId="49689"/>
    <cellStyle name="Note 4 3 2 2 6" xfId="49690"/>
    <cellStyle name="Note 4 3 2 3" xfId="49691"/>
    <cellStyle name="Note 4 3 2 3 2" xfId="49692"/>
    <cellStyle name="Note 4 3 2 3 2 2" xfId="49693"/>
    <cellStyle name="Note 4 3 2 3 2 3" xfId="59907"/>
    <cellStyle name="Note 4 3 2 3 3" xfId="49694"/>
    <cellStyle name="Note 4 3 2 3 4" xfId="49695"/>
    <cellStyle name="Note 4 3 2 4" xfId="49696"/>
    <cellStyle name="Note 4 3 2 4 2" xfId="49697"/>
    <cellStyle name="Note 4 3 2 4 2 2" xfId="49698"/>
    <cellStyle name="Note 4 3 2 4 2 3" xfId="59908"/>
    <cellStyle name="Note 4 3 2 4 3" xfId="49699"/>
    <cellStyle name="Note 4 3 2 4 4" xfId="49700"/>
    <cellStyle name="Note 4 3 2 5" xfId="49701"/>
    <cellStyle name="Note 4 3 2 5 2" xfId="49702"/>
    <cellStyle name="Note 4 3 2 5 3" xfId="59909"/>
    <cellStyle name="Note 4 3 2 6" xfId="49703"/>
    <cellStyle name="Note 4 3 2 7" xfId="49704"/>
    <cellStyle name="Note 4 3 3" xfId="49705"/>
    <cellStyle name="Note 4 3 3 2" xfId="49706"/>
    <cellStyle name="Note 4 3 3 2 2" xfId="49707"/>
    <cellStyle name="Note 4 3 3 2 2 2" xfId="49708"/>
    <cellStyle name="Note 4 3 3 2 2 3" xfId="59910"/>
    <cellStyle name="Note 4 3 3 2 3" xfId="49709"/>
    <cellStyle name="Note 4 3 3 2 4" xfId="49710"/>
    <cellStyle name="Note 4 3 3 3" xfId="49711"/>
    <cellStyle name="Note 4 3 3 3 2" xfId="49712"/>
    <cellStyle name="Note 4 3 3 3 2 2" xfId="49713"/>
    <cellStyle name="Note 4 3 3 3 2 3" xfId="59911"/>
    <cellStyle name="Note 4 3 3 3 3" xfId="49714"/>
    <cellStyle name="Note 4 3 3 3 4" xfId="49715"/>
    <cellStyle name="Note 4 3 3 4" xfId="49716"/>
    <cellStyle name="Note 4 3 3 4 2" xfId="49717"/>
    <cellStyle name="Note 4 3 3 4 3" xfId="59912"/>
    <cellStyle name="Note 4 3 3 5" xfId="49718"/>
    <cellStyle name="Note 4 3 3 6" xfId="49719"/>
    <cellStyle name="Note 4 3 4" xfId="49720"/>
    <cellStyle name="Note 4 3 4 2" xfId="49721"/>
    <cellStyle name="Note 4 3 4 2 2" xfId="49722"/>
    <cellStyle name="Note 4 3 4 2 2 2" xfId="49723"/>
    <cellStyle name="Note 4 3 4 2 2 3" xfId="59913"/>
    <cellStyle name="Note 4 3 4 2 3" xfId="49724"/>
    <cellStyle name="Note 4 3 4 2 4" xfId="49725"/>
    <cellStyle name="Note 4 3 4 3" xfId="49726"/>
    <cellStyle name="Note 4 3 4 3 2" xfId="49727"/>
    <cellStyle name="Note 4 3 4 3 3" xfId="59914"/>
    <cellStyle name="Note 4 3 4 4" xfId="49728"/>
    <cellStyle name="Note 4 3 4 5" xfId="49729"/>
    <cellStyle name="Note 4 3 5" xfId="49730"/>
    <cellStyle name="Note 4 3 5 2" xfId="49731"/>
    <cellStyle name="Note 4 3 5 2 2" xfId="49732"/>
    <cellStyle name="Note 4 3 5 2 3" xfId="59915"/>
    <cellStyle name="Note 4 3 5 3" xfId="49733"/>
    <cellStyle name="Note 4 3 5 4" xfId="49734"/>
    <cellStyle name="Note 4 3 6" xfId="49735"/>
    <cellStyle name="Note 4 3 6 2" xfId="49736"/>
    <cellStyle name="Note 4 3 6 2 2" xfId="49737"/>
    <cellStyle name="Note 4 3 6 2 3" xfId="59916"/>
    <cellStyle name="Note 4 3 6 3" xfId="49738"/>
    <cellStyle name="Note 4 3 6 4" xfId="49739"/>
    <cellStyle name="Note 4 3 7" xfId="49740"/>
    <cellStyle name="Note 4 3 7 2" xfId="49741"/>
    <cellStyle name="Note 4 3 7 3" xfId="59917"/>
    <cellStyle name="Note 4 3 8" xfId="49742"/>
    <cellStyle name="Note 4 3 9" xfId="49743"/>
    <cellStyle name="Note 4 4" xfId="49744"/>
    <cellStyle name="Note 4 4 2" xfId="49745"/>
    <cellStyle name="Note 4 4 2 2" xfId="49746"/>
    <cellStyle name="Note 4 4 2 2 2" xfId="49747"/>
    <cellStyle name="Note 4 4 2 2 2 2" xfId="49748"/>
    <cellStyle name="Note 4 4 2 2 2 3" xfId="59918"/>
    <cellStyle name="Note 4 4 2 2 3" xfId="49749"/>
    <cellStyle name="Note 4 4 2 2 4" xfId="49750"/>
    <cellStyle name="Note 4 4 2 3" xfId="49751"/>
    <cellStyle name="Note 4 4 2 3 2" xfId="49752"/>
    <cellStyle name="Note 4 4 2 3 2 2" xfId="49753"/>
    <cellStyle name="Note 4 4 2 3 2 3" xfId="59919"/>
    <cellStyle name="Note 4 4 2 3 3" xfId="49754"/>
    <cellStyle name="Note 4 4 2 3 4" xfId="49755"/>
    <cellStyle name="Note 4 4 2 4" xfId="49756"/>
    <cellStyle name="Note 4 4 2 4 2" xfId="49757"/>
    <cellStyle name="Note 4 4 2 4 3" xfId="59920"/>
    <cellStyle name="Note 4 4 2 5" xfId="49758"/>
    <cellStyle name="Note 4 4 2 6" xfId="49759"/>
    <cellStyle name="Note 4 4 3" xfId="49760"/>
    <cellStyle name="Note 4 4 3 2" xfId="49761"/>
    <cellStyle name="Note 4 4 3 2 2" xfId="49762"/>
    <cellStyle name="Note 4 4 3 2 3" xfId="59921"/>
    <cellStyle name="Note 4 4 3 3" xfId="49763"/>
    <cellStyle name="Note 4 4 3 4" xfId="49764"/>
    <cellStyle name="Note 4 4 4" xfId="49765"/>
    <cellStyle name="Note 4 4 4 2" xfId="49766"/>
    <cellStyle name="Note 4 4 4 2 2" xfId="49767"/>
    <cellStyle name="Note 4 4 4 2 3" xfId="59922"/>
    <cellStyle name="Note 4 4 4 3" xfId="49768"/>
    <cellStyle name="Note 4 4 4 4" xfId="49769"/>
    <cellStyle name="Note 4 4 5" xfId="49770"/>
    <cellStyle name="Note 4 4 5 2" xfId="49771"/>
    <cellStyle name="Note 4 4 5 3" xfId="59923"/>
    <cellStyle name="Note 4 4 6" xfId="49772"/>
    <cellStyle name="Note 4 4 7" xfId="49773"/>
    <cellStyle name="Note 4 5" xfId="49774"/>
    <cellStyle name="Note 4 5 2" xfId="49775"/>
    <cellStyle name="Note 4 5 2 2" xfId="49776"/>
    <cellStyle name="Note 4 5 2 2 2" xfId="49777"/>
    <cellStyle name="Note 4 5 2 2 3" xfId="59924"/>
    <cellStyle name="Note 4 5 2 3" xfId="49778"/>
    <cellStyle name="Note 4 5 2 4" xfId="49779"/>
    <cellStyle name="Note 4 5 3" xfId="49780"/>
    <cellStyle name="Note 4 5 3 2" xfId="49781"/>
    <cellStyle name="Note 4 5 3 2 2" xfId="49782"/>
    <cellStyle name="Note 4 5 3 2 3" xfId="59925"/>
    <cellStyle name="Note 4 5 3 3" xfId="49783"/>
    <cellStyle name="Note 4 5 3 4" xfId="49784"/>
    <cellStyle name="Note 4 5 4" xfId="49785"/>
    <cellStyle name="Note 4 5 4 2" xfId="49786"/>
    <cellStyle name="Note 4 5 4 3" xfId="59926"/>
    <cellStyle name="Note 4 5 5" xfId="49787"/>
    <cellStyle name="Note 4 5 6" xfId="49788"/>
    <cellStyle name="Note 4 6" xfId="49789"/>
    <cellStyle name="Note 4 6 2" xfId="49790"/>
    <cellStyle name="Note 4 6 2 2" xfId="49791"/>
    <cellStyle name="Note 4 6 2 2 2" xfId="49792"/>
    <cellStyle name="Note 4 6 2 2 3" xfId="59927"/>
    <cellStyle name="Note 4 6 2 3" xfId="49793"/>
    <cellStyle name="Note 4 6 2 4" xfId="49794"/>
    <cellStyle name="Note 4 6 3" xfId="49795"/>
    <cellStyle name="Note 4 6 3 2" xfId="49796"/>
    <cellStyle name="Note 4 6 3 3" xfId="59928"/>
    <cellStyle name="Note 4 6 4" xfId="49797"/>
    <cellStyle name="Note 4 6 5" xfId="49798"/>
    <cellStyle name="Note 4 7" xfId="49799"/>
    <cellStyle name="Note 4 7 2" xfId="49800"/>
    <cellStyle name="Note 4 7 2 2" xfId="49801"/>
    <cellStyle name="Note 4 7 2 3" xfId="59929"/>
    <cellStyle name="Note 4 7 3" xfId="49802"/>
    <cellStyle name="Note 4 7 4" xfId="49803"/>
    <cellStyle name="Note 4 8" xfId="49804"/>
    <cellStyle name="Note 4 8 2" xfId="49805"/>
    <cellStyle name="Note 4 8 2 2" xfId="49806"/>
    <cellStyle name="Note 4 8 2 3" xfId="59930"/>
    <cellStyle name="Note 4 8 3" xfId="49807"/>
    <cellStyle name="Note 4 8 4" xfId="49808"/>
    <cellStyle name="Note 4 9" xfId="49809"/>
    <cellStyle name="Note 4 9 2" xfId="49810"/>
    <cellStyle name="Note 4 9 3" xfId="59931"/>
    <cellStyle name="Note 5" xfId="49811"/>
    <cellStyle name="Note 5 2" xfId="49812"/>
    <cellStyle name="Note 5 2 2" xfId="49813"/>
    <cellStyle name="Note 5 2 2 2" xfId="49814"/>
    <cellStyle name="Note 5 2 2 2 2" xfId="49815"/>
    <cellStyle name="Note 5 2 2 2 2 2" xfId="49816"/>
    <cellStyle name="Note 5 2 2 2 2 3" xfId="59932"/>
    <cellStyle name="Note 5 2 2 2 3" xfId="49817"/>
    <cellStyle name="Note 5 2 2 2 4" xfId="49818"/>
    <cellStyle name="Note 5 2 2 3" xfId="49819"/>
    <cellStyle name="Note 5 2 2 3 2" xfId="49820"/>
    <cellStyle name="Note 5 2 2 3 2 2" xfId="49821"/>
    <cellStyle name="Note 5 2 2 3 2 3" xfId="59933"/>
    <cellStyle name="Note 5 2 2 3 3" xfId="49822"/>
    <cellStyle name="Note 5 2 2 3 4" xfId="49823"/>
    <cellStyle name="Note 5 2 2 4" xfId="49824"/>
    <cellStyle name="Note 5 2 2 4 2" xfId="49825"/>
    <cellStyle name="Note 5 2 2 4 3" xfId="59934"/>
    <cellStyle name="Note 5 2 2 5" xfId="49826"/>
    <cellStyle name="Note 5 2 2 6" xfId="49827"/>
    <cellStyle name="Note 5 2 2 7" xfId="60731"/>
    <cellStyle name="Note 5 2 3" xfId="49828"/>
    <cellStyle name="Note 5 2 3 2" xfId="49829"/>
    <cellStyle name="Note 5 2 3 2 2" xfId="49830"/>
    <cellStyle name="Note 5 2 3 2 3" xfId="59935"/>
    <cellStyle name="Note 5 2 3 3" xfId="49831"/>
    <cellStyle name="Note 5 2 3 4" xfId="49832"/>
    <cellStyle name="Note 5 2 4" xfId="49833"/>
    <cellStyle name="Note 5 2 4 2" xfId="49834"/>
    <cellStyle name="Note 5 2 4 2 2" xfId="49835"/>
    <cellStyle name="Note 5 2 4 2 3" xfId="59936"/>
    <cellStyle name="Note 5 2 4 3" xfId="49836"/>
    <cellStyle name="Note 5 2 4 4" xfId="49837"/>
    <cellStyle name="Note 5 2 5" xfId="49838"/>
    <cellStyle name="Note 5 2 5 2" xfId="49839"/>
    <cellStyle name="Note 5 2 5 3" xfId="59937"/>
    <cellStyle name="Note 5 2 6" xfId="49840"/>
    <cellStyle name="Note 5 2 7" xfId="49841"/>
    <cellStyle name="Note 5 2 8" xfId="60363"/>
    <cellStyle name="Note 5 3" xfId="49842"/>
    <cellStyle name="Note 5 3 2" xfId="49843"/>
    <cellStyle name="Note 5 3 2 2" xfId="49844"/>
    <cellStyle name="Note 5 3 2 2 2" xfId="49845"/>
    <cellStyle name="Note 5 3 2 2 3" xfId="59938"/>
    <cellStyle name="Note 5 3 2 3" xfId="49846"/>
    <cellStyle name="Note 5 3 2 4" xfId="49847"/>
    <cellStyle name="Note 5 3 3" xfId="49848"/>
    <cellStyle name="Note 5 3 3 2" xfId="49849"/>
    <cellStyle name="Note 5 3 3 2 2" xfId="49850"/>
    <cellStyle name="Note 5 3 3 2 3" xfId="59939"/>
    <cellStyle name="Note 5 3 3 3" xfId="49851"/>
    <cellStyle name="Note 5 3 3 4" xfId="49852"/>
    <cellStyle name="Note 5 3 4" xfId="49853"/>
    <cellStyle name="Note 5 3 4 2" xfId="49854"/>
    <cellStyle name="Note 5 3 4 3" xfId="59940"/>
    <cellStyle name="Note 5 3 5" xfId="49855"/>
    <cellStyle name="Note 5 3 6" xfId="49856"/>
    <cellStyle name="Note 5 3 7" xfId="60548"/>
    <cellStyle name="Note 5 4" xfId="49857"/>
    <cellStyle name="Note 5 4 2" xfId="49858"/>
    <cellStyle name="Note 5 4 2 2" xfId="49859"/>
    <cellStyle name="Note 5 4 2 3" xfId="59941"/>
    <cellStyle name="Note 5 4 3" xfId="49860"/>
    <cellStyle name="Note 5 4 4" xfId="49861"/>
    <cellStyle name="Note 5 5" xfId="49862"/>
    <cellStyle name="Note 5 5 2" xfId="49863"/>
    <cellStyle name="Note 5 5 2 2" xfId="49864"/>
    <cellStyle name="Note 5 5 2 3" xfId="59942"/>
    <cellStyle name="Note 5 5 3" xfId="49865"/>
    <cellStyle name="Note 5 5 4" xfId="49866"/>
    <cellStyle name="Note 5 6" xfId="49867"/>
    <cellStyle name="Note 5 6 2" xfId="49868"/>
    <cellStyle name="Note 5 6 3" xfId="59943"/>
    <cellStyle name="Note 5 7" xfId="49869"/>
    <cellStyle name="Note 5 8" xfId="49870"/>
    <cellStyle name="Note 5 9" xfId="60180"/>
    <cellStyle name="Note 6" xfId="49871"/>
    <cellStyle name="Note 6 2" xfId="49872"/>
    <cellStyle name="Note 6 2 2" xfId="49873"/>
    <cellStyle name="Note 6 2 2 2" xfId="49874"/>
    <cellStyle name="Note 6 2 2 2 2" xfId="49875"/>
    <cellStyle name="Note 6 2 2 2 3" xfId="59944"/>
    <cellStyle name="Note 6 2 2 3" xfId="49876"/>
    <cellStyle name="Note 6 2 2 4" xfId="49877"/>
    <cellStyle name="Note 6 2 2 5" xfId="60745"/>
    <cellStyle name="Note 6 2 3" xfId="49878"/>
    <cellStyle name="Note 6 2 3 2" xfId="49879"/>
    <cellStyle name="Note 6 2 3 2 2" xfId="49880"/>
    <cellStyle name="Note 6 2 3 2 3" xfId="59945"/>
    <cellStyle name="Note 6 2 3 3" xfId="49881"/>
    <cellStyle name="Note 6 2 3 4" xfId="49882"/>
    <cellStyle name="Note 6 2 4" xfId="49883"/>
    <cellStyle name="Note 6 2 4 2" xfId="49884"/>
    <cellStyle name="Note 6 2 4 3" xfId="59946"/>
    <cellStyle name="Note 6 2 5" xfId="49885"/>
    <cellStyle name="Note 6 2 6" xfId="49886"/>
    <cellStyle name="Note 6 2 7" xfId="60377"/>
    <cellStyle name="Note 6 3" xfId="49887"/>
    <cellStyle name="Note 6 3 2" xfId="49888"/>
    <cellStyle name="Note 6 3 2 2" xfId="49889"/>
    <cellStyle name="Note 6 3 2 3" xfId="59947"/>
    <cellStyle name="Note 6 3 3" xfId="49890"/>
    <cellStyle name="Note 6 3 4" xfId="49891"/>
    <cellStyle name="Note 6 3 5" xfId="60562"/>
    <cellStyle name="Note 6 4" xfId="49892"/>
    <cellStyle name="Note 6 4 2" xfId="49893"/>
    <cellStyle name="Note 6 4 2 2" xfId="49894"/>
    <cellStyle name="Note 6 4 2 3" xfId="59948"/>
    <cellStyle name="Note 6 4 3" xfId="49895"/>
    <cellStyle name="Note 6 4 4" xfId="49896"/>
    <cellStyle name="Note 6 5" xfId="49897"/>
    <cellStyle name="Note 6 5 2" xfId="49898"/>
    <cellStyle name="Note 6 5 3" xfId="59949"/>
    <cellStyle name="Note 6 6" xfId="49899"/>
    <cellStyle name="Note 6 7" xfId="49900"/>
    <cellStyle name="Note 6 8" xfId="60194"/>
    <cellStyle name="Note 7" xfId="49901"/>
    <cellStyle name="Note 7 2" xfId="49902"/>
    <cellStyle name="Note 7 2 2" xfId="49903"/>
    <cellStyle name="Note 7 2 2 2" xfId="49904"/>
    <cellStyle name="Note 7 2 2 3" xfId="59950"/>
    <cellStyle name="Note 7 2 2 4" xfId="60759"/>
    <cellStyle name="Note 7 2 3" xfId="49905"/>
    <cellStyle name="Note 7 2 4" xfId="49906"/>
    <cellStyle name="Note 7 2 5" xfId="60391"/>
    <cellStyle name="Note 7 3" xfId="49907"/>
    <cellStyle name="Note 7 3 2" xfId="49908"/>
    <cellStyle name="Note 7 3 2 2" xfId="49909"/>
    <cellStyle name="Note 7 3 2 3" xfId="59951"/>
    <cellStyle name="Note 7 3 3" xfId="49910"/>
    <cellStyle name="Note 7 3 4" xfId="49911"/>
    <cellStyle name="Note 7 3 5" xfId="60576"/>
    <cellStyle name="Note 7 4" xfId="49912"/>
    <cellStyle name="Note 7 4 2" xfId="49913"/>
    <cellStyle name="Note 7 4 3" xfId="59952"/>
    <cellStyle name="Note 7 5" xfId="49914"/>
    <cellStyle name="Note 7 6" xfId="49915"/>
    <cellStyle name="Note 7 7" xfId="60208"/>
    <cellStyle name="Note 8" xfId="49916"/>
    <cellStyle name="Note 8 2" xfId="49917"/>
    <cellStyle name="Note 8 2 2" xfId="49918"/>
    <cellStyle name="Note 8 2 2 2" xfId="60773"/>
    <cellStyle name="Note 8 2 3" xfId="59953"/>
    <cellStyle name="Note 8 2 4" xfId="60405"/>
    <cellStyle name="Note 8 3" xfId="49919"/>
    <cellStyle name="Note 8 3 2" xfId="60590"/>
    <cellStyle name="Note 8 4" xfId="49920"/>
    <cellStyle name="Note 8 5" xfId="60222"/>
    <cellStyle name="Note 9" xfId="49921"/>
    <cellStyle name="Note 9 2" xfId="49922"/>
    <cellStyle name="Note 9 2 2" xfId="59988"/>
    <cellStyle name="Note 9 2 2 2" xfId="60787"/>
    <cellStyle name="Note 9 2 3" xfId="60419"/>
    <cellStyle name="Note 9 3" xfId="59954"/>
    <cellStyle name="Note 9 3 2" xfId="60604"/>
    <cellStyle name="Note 9 4" xfId="60236"/>
    <cellStyle name="Output 2" xfId="60117"/>
    <cellStyle name="Output Amounts" xfId="2"/>
    <cellStyle name="Output Column Headings" xfId="3"/>
    <cellStyle name="Output Line Items" xfId="4"/>
    <cellStyle name="Output Report Heading" xfId="5"/>
    <cellStyle name="Output Report Title" xfId="6"/>
    <cellStyle name="Percent 2" xfId="1"/>
    <cellStyle name="Percent 3" xfId="59993"/>
    <cellStyle name="R00A" xfId="60037"/>
    <cellStyle name="R00B" xfId="60038"/>
    <cellStyle name="R00L" xfId="60039"/>
    <cellStyle name="R01A" xfId="60040"/>
    <cellStyle name="R01B" xfId="60041"/>
    <cellStyle name="R01H" xfId="60042"/>
    <cellStyle name="R01L" xfId="60043"/>
    <cellStyle name="R02A" xfId="60044"/>
    <cellStyle name="R02B" xfId="60045"/>
    <cellStyle name="R02B 2" xfId="60046"/>
    <cellStyle name="R02B 3" xfId="60047"/>
    <cellStyle name="R02H" xfId="60048"/>
    <cellStyle name="R02L" xfId="60049"/>
    <cellStyle name="R03A" xfId="60050"/>
    <cellStyle name="R03B" xfId="60051"/>
    <cellStyle name="R03H" xfId="60052"/>
    <cellStyle name="R03L" xfId="60053"/>
    <cellStyle name="R04A" xfId="60054"/>
    <cellStyle name="R04B" xfId="60055"/>
    <cellStyle name="R04H" xfId="60056"/>
    <cellStyle name="R04L" xfId="60057"/>
    <cellStyle name="R05A" xfId="60058"/>
    <cellStyle name="R05B" xfId="60059"/>
    <cellStyle name="R05H" xfId="60060"/>
    <cellStyle name="R05L" xfId="60061"/>
    <cellStyle name="R06A" xfId="60062"/>
    <cellStyle name="R06B" xfId="60063"/>
    <cellStyle name="R06H" xfId="60064"/>
    <cellStyle name="R06L" xfId="60065"/>
    <cellStyle name="R07A" xfId="60066"/>
    <cellStyle name="R07B" xfId="60067"/>
    <cellStyle name="R07H" xfId="60068"/>
    <cellStyle name="R07L" xfId="60069"/>
    <cellStyle name="single underline" xfId="59996"/>
    <cellStyle name="spacer column" xfId="59997"/>
    <cellStyle name="StyleName1" xfId="59998"/>
    <cellStyle name="StyleName2" xfId="59999"/>
    <cellStyle name="StyleName3" xfId="60000"/>
    <cellStyle name="StyleName4" xfId="60001"/>
    <cellStyle name="StyleName5" xfId="60002"/>
    <cellStyle name="StyleName6" xfId="60003"/>
    <cellStyle name="StyleName7" xfId="60004"/>
    <cellStyle name="StyleName8" xfId="60005"/>
    <cellStyle name="Title" xfId="60108" builtinId="15" customBuiltin="1"/>
    <cellStyle name="Total 2" xfId="60123"/>
    <cellStyle name="Warning Text 2" xfId="601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3333CC"/>
                </a:solidFill>
                <a:latin typeface="Arial"/>
                <a:ea typeface="Arial"/>
                <a:cs typeface="Arial"/>
              </a:defRPr>
            </a:pPr>
            <a:r>
              <a:rPr lang="en-US"/>
              <a:t>SHORT-TERM INVESTMENT POOL 
INTEREST EARNED</a:t>
            </a:r>
          </a:p>
        </c:rich>
      </c:tx>
      <c:layout>
        <c:manualLayout>
          <c:xMode val="edge"/>
          <c:yMode val="edge"/>
          <c:x val="0.27699856666852812"/>
          <c:y val="2.9177718832891247E-2"/>
        </c:manualLayout>
      </c:layout>
      <c:overlay val="0"/>
      <c:spPr>
        <a:noFill/>
        <a:ln w="25400">
          <a:noFill/>
        </a:ln>
      </c:spPr>
    </c:title>
    <c:autoTitleDeleted val="0"/>
    <c:plotArea>
      <c:layout>
        <c:manualLayout>
          <c:layoutTarget val="inner"/>
          <c:xMode val="edge"/>
          <c:yMode val="edge"/>
          <c:x val="0.10990351126527753"/>
          <c:y val="0.18125552608311229"/>
          <c:w val="0.78915358984382267"/>
          <c:h val="0.614500442086649"/>
        </c:manualLayout>
      </c:layout>
      <c:lineChart>
        <c:grouping val="stacked"/>
        <c:varyColors val="0"/>
        <c:ser>
          <c:idx val="0"/>
          <c:order val="0"/>
          <c:tx>
            <c:v>Interest Income</c:v>
          </c:tx>
          <c:spPr>
            <a:ln w="25400">
              <a:solidFill>
                <a:srgbClr val="000080"/>
              </a:solidFill>
              <a:prstDash val="solid"/>
            </a:ln>
          </c:spPr>
          <c:marker>
            <c:symbol val="circle"/>
            <c:size val="5"/>
            <c:spPr>
              <a:solidFill>
                <a:srgbClr val="000080"/>
              </a:solidFill>
              <a:ln>
                <a:solidFill>
                  <a:srgbClr val="000080"/>
                </a:solidFill>
                <a:prstDash val="solid"/>
              </a:ln>
            </c:spPr>
          </c:marker>
          <c:cat>
            <c:strRef>
              <c:f>'SCH 28'!$C$8:$L$8</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'SCH 28'!$C$14:$L$14</c:f>
              <c:numCache>
                <c:formatCode>_("$"* #,##0.000_);_("$"* \(#,##0.000\);_("$"* "-"???_);_(@_)</c:formatCode>
                <c:ptCount val="10"/>
                <c:pt idx="0">
                  <c:v>22.359000000000002</c:v>
                </c:pt>
                <c:pt idx="1">
                  <c:v>18.222999999999999</c:v>
                </c:pt>
                <c:pt idx="2">
                  <c:v>11.452</c:v>
                </c:pt>
                <c:pt idx="3">
                  <c:v>10.852</c:v>
                </c:pt>
                <c:pt idx="4">
                  <c:v>9.9779999999999998</c:v>
                </c:pt>
                <c:pt idx="5">
                  <c:v>9.2880000000000003</c:v>
                </c:pt>
                <c:pt idx="6">
                  <c:v>34.283000000000001</c:v>
                </c:pt>
                <c:pt idx="7">
                  <c:v>75.093000000000004</c:v>
                </c:pt>
                <c:pt idx="8">
                  <c:v>182.25</c:v>
                </c:pt>
                <c:pt idx="9">
                  <c:v>379.42500000000001</c:v>
                </c:pt>
              </c:numCache>
            </c:numRef>
          </c:val>
          <c:smooth val="0"/>
        </c:ser>
        <c:dLbls>
          <c:showLegendKey val="0"/>
          <c:showVal val="0"/>
          <c:showCatName val="0"/>
          <c:showSerName val="0"/>
          <c:showPercent val="0"/>
          <c:showBubbleSize val="0"/>
        </c:dLbls>
        <c:marker val="1"/>
        <c:smooth val="0"/>
        <c:axId val="774801112"/>
        <c:axId val="774808168"/>
      </c:lineChart>
      <c:catAx>
        <c:axId val="774801112"/>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US" sz="1050"/>
                  <a:t>FISCAL YEARS</a:t>
                </a:r>
              </a:p>
            </c:rich>
          </c:tx>
          <c:layout>
            <c:manualLayout>
              <c:xMode val="edge"/>
              <c:yMode val="edge"/>
              <c:x val="0.42149811060851439"/>
              <c:y val="0.9425287356321838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050" b="0" i="0" u="none" strike="noStrike" baseline="0">
                <a:solidFill>
                  <a:srgbClr val="000000"/>
                </a:solidFill>
                <a:latin typeface="Times New Roman"/>
                <a:ea typeface="Times New Roman"/>
                <a:cs typeface="Times New Roman"/>
              </a:defRPr>
            </a:pPr>
            <a:endParaRPr lang="en-US"/>
          </a:p>
        </c:txPr>
        <c:crossAx val="774808168"/>
        <c:crossesAt val="0"/>
        <c:auto val="1"/>
        <c:lblAlgn val="ctr"/>
        <c:lblOffset val="100"/>
        <c:tickLblSkip val="1"/>
        <c:tickMarkSkip val="1"/>
        <c:noMultiLvlLbl val="0"/>
      </c:catAx>
      <c:valAx>
        <c:axId val="774808168"/>
        <c:scaling>
          <c:orientation val="minMax"/>
          <c:max val="400"/>
          <c:min val="0"/>
        </c:scaling>
        <c:delete val="0"/>
        <c:axPos val="l"/>
        <c:majorGridlines>
          <c:spPr>
            <a:ln w="3175">
              <a:solidFill>
                <a:srgbClr val="000000"/>
              </a:solidFill>
              <a:prstDash val="solid"/>
            </a:ln>
          </c:spPr>
        </c:majorGridlines>
        <c:minorGridlines/>
        <c:title>
          <c:tx>
            <c:rich>
              <a:bodyPr/>
              <a:lstStyle/>
              <a:p>
                <a:pPr>
                  <a:defRPr sz="1050" b="1" i="0" u="none" strike="noStrike" baseline="0">
                    <a:solidFill>
                      <a:srgbClr val="000000"/>
                    </a:solidFill>
                    <a:latin typeface="Arial"/>
                    <a:ea typeface="Arial"/>
                    <a:cs typeface="Arial"/>
                  </a:defRPr>
                </a:pPr>
                <a:r>
                  <a:rPr lang="en-US" sz="1050"/>
                  <a:t>AMOUNTS (millions)</a:t>
                </a:r>
              </a:p>
            </c:rich>
          </c:tx>
          <c:layout>
            <c:manualLayout>
              <c:xMode val="edge"/>
              <c:yMode val="edge"/>
              <c:x val="2.4625751568287998E-2"/>
              <c:y val="0.363395225464191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774801112"/>
        <c:crosses val="autoZero"/>
        <c:crossBetween val="between"/>
        <c:majorUnit val="50"/>
        <c:minorUnit val="50"/>
      </c:valAx>
      <c:spPr>
        <a:solidFill>
          <a:srgbClr val="C0C0C0"/>
        </a:solidFill>
        <a:ln w="12700">
          <a:solidFill>
            <a:srgbClr val="C0C0C0"/>
          </a:solidFill>
          <a:prstDash val="solid"/>
        </a:ln>
      </c:spPr>
    </c:plotArea>
    <c:plotVisOnly val="1"/>
    <c:dispBlanksAs val="zero"/>
    <c:showDLblsOverMax val="0"/>
  </c:chart>
  <c:spPr>
    <a:solidFill>
      <a:srgbClr val="FFFFFF"/>
    </a:solidFill>
    <a:ln w="3175">
      <a:solidFill>
        <a:srgbClr val="000000"/>
      </a:solidFill>
      <a:prstDash val="solid"/>
    </a:ln>
    <a:scene3d>
      <a:camera prst="orthographicFront"/>
      <a:lightRig rig="threePt" dir="t"/>
    </a:scene3d>
    <a:sp3d>
      <a:bevelT/>
    </a:sp3d>
  </c:spPr>
  <c:txPr>
    <a:bodyPr/>
    <a:lstStyle/>
    <a:p>
      <a:pPr>
        <a:defRPr sz="16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Arial"/>
                <a:ea typeface="Arial"/>
                <a:cs typeface="Arial"/>
              </a:defRPr>
            </a:pPr>
            <a:r>
              <a:rPr lang="en-US"/>
              <a:t>TEMPORARY LOANS OUTSTANDING</a:t>
            </a:r>
          </a:p>
        </c:rich>
      </c:tx>
      <c:layout>
        <c:manualLayout>
          <c:xMode val="edge"/>
          <c:yMode val="edge"/>
          <c:x val="0.37883959044368598"/>
          <c:y val="1.9174920076127703E-2"/>
        </c:manualLayout>
      </c:layout>
      <c:overlay val="0"/>
      <c:spPr>
        <a:noFill/>
        <a:ln w="25400">
          <a:noFill/>
        </a:ln>
      </c:spPr>
    </c:title>
    <c:autoTitleDeleted val="0"/>
    <c:view3D>
      <c:rotX val="15"/>
      <c:rotY val="20"/>
      <c:rAngAx val="1"/>
    </c:view3D>
    <c:floor>
      <c:thickness val="0"/>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7406143344711464"/>
          <c:y val="0.10807682224726529"/>
          <c:w val="0.82138794084183042"/>
          <c:h val="0.65543363169314073"/>
        </c:manualLayout>
      </c:layout>
      <c:bar3DChart>
        <c:barDir val="col"/>
        <c:grouping val="clustered"/>
        <c:varyColors val="0"/>
        <c:ser>
          <c:idx val="1"/>
          <c:order val="0"/>
          <c:tx>
            <c:v>Series 2</c:v>
          </c:tx>
          <c:spPr>
            <a:scene3d>
              <a:camera prst="orthographicFront"/>
              <a:lightRig rig="threePt" dir="t"/>
            </a:scene3d>
            <a:sp3d>
              <a:bevelT/>
              <a:bevelB/>
            </a:sp3d>
          </c:spPr>
          <c:invertIfNegative val="0"/>
          <c:dPt>
            <c:idx val="0"/>
            <c:invertIfNegative val="0"/>
            <c:bubble3D val="0"/>
            <c:spPr>
              <a:solidFill>
                <a:schemeClr val="tx2">
                  <a:lumMod val="60000"/>
                  <a:lumOff val="40000"/>
                </a:schemeClr>
              </a:solidFill>
              <a:scene3d>
                <a:camera prst="orthographicFront"/>
                <a:lightRig rig="threePt" dir="t"/>
              </a:scene3d>
              <a:sp3d>
                <a:bevelT/>
                <a:bevelB/>
              </a:sp3d>
            </c:spPr>
          </c:dPt>
          <c:dPt>
            <c:idx val="1"/>
            <c:invertIfNegative val="0"/>
            <c:bubble3D val="0"/>
            <c:spPr>
              <a:solidFill>
                <a:schemeClr val="tx2">
                  <a:lumMod val="60000"/>
                  <a:lumOff val="40000"/>
                </a:schemeClr>
              </a:solidFill>
              <a:scene3d>
                <a:camera prst="orthographicFront"/>
                <a:lightRig rig="threePt" dir="t"/>
              </a:scene3d>
              <a:sp3d>
                <a:bevelT/>
                <a:bevelB/>
              </a:sp3d>
            </c:spPr>
          </c:dPt>
          <c:dPt>
            <c:idx val="2"/>
            <c:invertIfNegative val="0"/>
            <c:bubble3D val="0"/>
            <c:spPr>
              <a:solidFill>
                <a:schemeClr val="tx2">
                  <a:lumMod val="60000"/>
                  <a:lumOff val="40000"/>
                </a:schemeClr>
              </a:solidFill>
              <a:scene3d>
                <a:camera prst="orthographicFront"/>
                <a:lightRig rig="threePt" dir="t"/>
              </a:scene3d>
              <a:sp3d>
                <a:bevelT/>
                <a:bevelB/>
              </a:sp3d>
            </c:spPr>
          </c:dPt>
          <c:dPt>
            <c:idx val="3"/>
            <c:invertIfNegative val="0"/>
            <c:bubble3D val="0"/>
            <c:spPr>
              <a:solidFill>
                <a:schemeClr val="tx2">
                  <a:lumMod val="60000"/>
                  <a:lumOff val="40000"/>
                </a:schemeClr>
              </a:solidFill>
              <a:scene3d>
                <a:camera prst="orthographicFront"/>
                <a:lightRig rig="threePt" dir="t"/>
              </a:scene3d>
              <a:sp3d>
                <a:bevelT/>
                <a:bevelB/>
              </a:sp3d>
            </c:spPr>
          </c:dPt>
          <c:dPt>
            <c:idx val="4"/>
            <c:invertIfNegative val="0"/>
            <c:bubble3D val="0"/>
            <c:spPr>
              <a:solidFill>
                <a:schemeClr val="tx2">
                  <a:lumMod val="60000"/>
                  <a:lumOff val="40000"/>
                </a:schemeClr>
              </a:solidFill>
              <a:scene3d>
                <a:camera prst="orthographicFront"/>
                <a:lightRig rig="threePt" dir="t"/>
              </a:scene3d>
              <a:sp3d>
                <a:bevelT/>
                <a:bevelB/>
              </a:sp3d>
            </c:spPr>
          </c:dPt>
          <c:dPt>
            <c:idx val="5"/>
            <c:invertIfNegative val="0"/>
            <c:bubble3D val="0"/>
            <c:spPr>
              <a:solidFill>
                <a:schemeClr val="tx2">
                  <a:lumMod val="60000"/>
                  <a:lumOff val="40000"/>
                </a:schemeClr>
              </a:solidFill>
              <a:scene3d>
                <a:camera prst="orthographicFront"/>
                <a:lightRig rig="threePt" dir="t"/>
              </a:scene3d>
              <a:sp3d>
                <a:bevelT/>
                <a:bevelB/>
              </a:sp3d>
            </c:spPr>
          </c:dPt>
          <c:dPt>
            <c:idx val="6"/>
            <c:invertIfNegative val="0"/>
            <c:bubble3D val="0"/>
            <c:spPr>
              <a:solidFill>
                <a:schemeClr val="tx2">
                  <a:lumMod val="60000"/>
                  <a:lumOff val="40000"/>
                </a:schemeClr>
              </a:solidFill>
              <a:scene3d>
                <a:camera prst="orthographicFront"/>
                <a:lightRig rig="threePt" dir="t"/>
              </a:scene3d>
              <a:sp3d>
                <a:bevelT/>
                <a:bevelB/>
              </a:sp3d>
            </c:spPr>
          </c:dPt>
          <c:dPt>
            <c:idx val="7"/>
            <c:invertIfNegative val="0"/>
            <c:bubble3D val="0"/>
            <c:spPr>
              <a:solidFill>
                <a:schemeClr val="tx2">
                  <a:lumMod val="60000"/>
                  <a:lumOff val="40000"/>
                </a:schemeClr>
              </a:solidFill>
              <a:scene3d>
                <a:camera prst="orthographicFront"/>
                <a:lightRig rig="threePt" dir="t"/>
              </a:scene3d>
              <a:sp3d>
                <a:bevelT/>
                <a:bevelB/>
              </a:sp3d>
            </c:spPr>
          </c:dPt>
          <c:dPt>
            <c:idx val="8"/>
            <c:invertIfNegative val="0"/>
            <c:bubble3D val="0"/>
            <c:spPr>
              <a:solidFill>
                <a:schemeClr val="tx2">
                  <a:lumMod val="60000"/>
                  <a:lumOff val="40000"/>
                </a:schemeClr>
              </a:solidFill>
              <a:scene3d>
                <a:camera prst="orthographicFront"/>
                <a:lightRig rig="threePt" dir="t"/>
              </a:scene3d>
              <a:sp3d>
                <a:bevelT/>
                <a:bevelB/>
              </a:sp3d>
            </c:spPr>
          </c:dPt>
          <c:dPt>
            <c:idx val="9"/>
            <c:invertIfNegative val="0"/>
            <c:bubble3D val="0"/>
            <c:spPr>
              <a:solidFill>
                <a:schemeClr val="tx2">
                  <a:lumMod val="60000"/>
                  <a:lumOff val="40000"/>
                </a:schemeClr>
              </a:solidFill>
              <a:scene3d>
                <a:camera prst="orthographicFront"/>
                <a:lightRig rig="threePt" dir="t"/>
              </a:scene3d>
              <a:sp3d>
                <a:bevelT/>
                <a:bevelB/>
              </a:sp3d>
            </c:spPr>
          </c:dPt>
          <c:cat>
            <c:strRef>
              <c:f>'SCH 31'!$E$11:$N$11</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'SCH 31'!$E$20:$N$20</c:f>
              <c:numCache>
                <c:formatCode>_("$"* #,##0.00_);_("$"* \(#,##0.00\);_("$"* "-"??_);_(@_)</c:formatCode>
                <c:ptCount val="10"/>
                <c:pt idx="0">
                  <c:v>1485577531.04</c:v>
                </c:pt>
                <c:pt idx="1">
                  <c:v>1656170821.3399999</c:v>
                </c:pt>
                <c:pt idx="2">
                  <c:v>1765039149.8599999</c:v>
                </c:pt>
                <c:pt idx="3">
                  <c:v>1793923788.2</c:v>
                </c:pt>
                <c:pt idx="4">
                  <c:v>2243584283.1599998</c:v>
                </c:pt>
                <c:pt idx="5">
                  <c:v>2304764163.1799998</c:v>
                </c:pt>
                <c:pt idx="6">
                  <c:v>2749143834.27</c:v>
                </c:pt>
                <c:pt idx="7">
                  <c:v>2758577982.8699999</c:v>
                </c:pt>
                <c:pt idx="8">
                  <c:v>3090418827.4000001</c:v>
                </c:pt>
                <c:pt idx="9">
                  <c:v>5404884732.75</c:v>
                </c:pt>
              </c:numCache>
            </c:numRef>
          </c:val>
        </c:ser>
        <c:dLbls>
          <c:showLegendKey val="0"/>
          <c:showVal val="0"/>
          <c:showCatName val="0"/>
          <c:showSerName val="0"/>
          <c:showPercent val="0"/>
          <c:showBubbleSize val="0"/>
        </c:dLbls>
        <c:gapWidth val="107"/>
        <c:shape val="box"/>
        <c:axId val="774804640"/>
        <c:axId val="774805032"/>
        <c:axId val="0"/>
      </c:bar3DChart>
      <c:catAx>
        <c:axId val="774804640"/>
        <c:scaling>
          <c:orientation val="minMax"/>
        </c:scaling>
        <c:delete val="0"/>
        <c:axPos val="b"/>
        <c:minorGridlines/>
        <c:title>
          <c:tx>
            <c:rich>
              <a:bodyPr/>
              <a:lstStyle/>
              <a:p>
                <a:pPr>
                  <a:defRPr sz="1200" b="1" i="0" u="none" strike="noStrike" baseline="0">
                    <a:solidFill>
                      <a:srgbClr val="000000"/>
                    </a:solidFill>
                    <a:latin typeface="Arial"/>
                    <a:ea typeface="Arial"/>
                    <a:cs typeface="Arial"/>
                  </a:defRPr>
                </a:pPr>
                <a:r>
                  <a:rPr lang="en-US" sz="1200"/>
                  <a:t>FISCAL YEARS</a:t>
                </a:r>
              </a:p>
            </c:rich>
          </c:tx>
          <c:layout>
            <c:manualLayout>
              <c:xMode val="edge"/>
              <c:yMode val="edge"/>
              <c:x val="0.52673492605233219"/>
              <c:y val="0.880303148949498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en-US"/>
          </a:p>
        </c:txPr>
        <c:crossAx val="774805032"/>
        <c:crosses val="autoZero"/>
        <c:auto val="1"/>
        <c:lblAlgn val="ctr"/>
        <c:lblOffset val="100"/>
        <c:noMultiLvlLbl val="0"/>
      </c:catAx>
      <c:valAx>
        <c:axId val="774805032"/>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1200"/>
                  <a:t>AMOUNTS  (Millions)
</a:t>
                </a:r>
              </a:p>
            </c:rich>
          </c:tx>
          <c:layout>
            <c:manualLayout>
              <c:xMode val="edge"/>
              <c:yMode val="edge"/>
              <c:x val="2.5593030256525283E-2"/>
              <c:y val="0.3434053659959172"/>
            </c:manualLayout>
          </c:layout>
          <c:overlay val="0"/>
          <c:spPr>
            <a:noFill/>
            <a:ln w="25400">
              <a:noFill/>
            </a:ln>
          </c:spPr>
        </c:title>
        <c:numFmt formatCode="\$#,##0" sourceLinked="0"/>
        <c:majorTickMark val="out"/>
        <c:minorTickMark val="none"/>
        <c:tickLblPos val="nextTo"/>
        <c:txPr>
          <a:bodyPr rot="0" vert="horz"/>
          <a:lstStyle/>
          <a:p>
            <a:pPr>
              <a:defRPr sz="1200"/>
            </a:pPr>
            <a:endParaRPr lang="en-US"/>
          </a:p>
        </c:txPr>
        <c:crossAx val="774804640"/>
        <c:crosses val="autoZero"/>
        <c:crossBetween val="between"/>
        <c:majorUnit val="200000000"/>
        <c:dispUnits>
          <c:builtInUnit val="millions"/>
        </c:dispUnits>
      </c:valAx>
    </c:plotArea>
    <c:plotVisOnly val="1"/>
    <c:dispBlanksAs val="gap"/>
    <c:showDLblsOverMax val="0"/>
  </c:chart>
  <c:spPr>
    <a:ln w="9525">
      <a:noFill/>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4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657225</xdr:colOff>
      <xdr:row>9</xdr:row>
      <xdr:rowOff>38100</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9050"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885825</xdr:colOff>
      <xdr:row>17</xdr:row>
      <xdr:rowOff>133350</xdr:rowOff>
    </xdr:from>
    <xdr:to>
      <xdr:col>10</xdr:col>
      <xdr:colOff>485775</xdr:colOff>
      <xdr:row>36</xdr:row>
      <xdr:rowOff>104775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50800</xdr:colOff>
      <xdr:row>26</xdr:row>
      <xdr:rowOff>76200</xdr:rowOff>
    </xdr:from>
    <xdr:to>
      <xdr:col>10</xdr:col>
      <xdr:colOff>1231900</xdr:colOff>
      <xdr:row>59</xdr:row>
      <xdr:rowOff>88900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2.bin"/><Relationship Id="rId3" Type="http://schemas.openxmlformats.org/officeDocument/2006/relationships/printerSettings" Target="../printerSettings/printerSettings3.bin"/><Relationship Id="rId7"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7.bin"/><Relationship Id="rId7" Type="http://schemas.openxmlformats.org/officeDocument/2006/relationships/customProperty" Target="../customProperty8.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9.bin"/><Relationship Id="rId7" Type="http://schemas.openxmlformats.org/officeDocument/2006/relationships/customProperty" Target="../customProperty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customProperty" Target="../customProperty10.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65.bin"/><Relationship Id="rId7" Type="http://schemas.openxmlformats.org/officeDocument/2006/relationships/customProperty" Target="../customProperty11.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customProperty" Target="../customProperty12.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7" Type="http://schemas.openxmlformats.org/officeDocument/2006/relationships/customProperty" Target="../customProperty3.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77.bin"/><Relationship Id="rId7" Type="http://schemas.openxmlformats.org/officeDocument/2006/relationships/customProperty" Target="../customProperty13.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5" Type="http://schemas.openxmlformats.org/officeDocument/2006/relationships/printerSettings" Target="../printerSettings/printerSettings179.bin"/><Relationship Id="rId4" Type="http://schemas.openxmlformats.org/officeDocument/2006/relationships/printerSettings" Target="../printerSettings/printerSettings17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83.bin"/><Relationship Id="rId7" Type="http://schemas.openxmlformats.org/officeDocument/2006/relationships/customProperty" Target="../customProperty14.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5" Type="http://schemas.openxmlformats.org/officeDocument/2006/relationships/printerSettings" Target="../printerSettings/printerSettings185.bin"/><Relationship Id="rId4" Type="http://schemas.openxmlformats.org/officeDocument/2006/relationships/printerSettings" Target="../printerSettings/printerSettings18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89.bin"/><Relationship Id="rId7" Type="http://schemas.openxmlformats.org/officeDocument/2006/relationships/customProperty" Target="../customProperty15.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6" Type="http://schemas.openxmlformats.org/officeDocument/2006/relationships/printerSettings" Target="../printerSettings/printerSettings192.bin"/><Relationship Id="rId5" Type="http://schemas.openxmlformats.org/officeDocument/2006/relationships/printerSettings" Target="../printerSettings/printerSettings191.bin"/><Relationship Id="rId4" Type="http://schemas.openxmlformats.org/officeDocument/2006/relationships/printerSettings" Target="../printerSettings/printerSettings19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95.bin"/><Relationship Id="rId7" Type="http://schemas.openxmlformats.org/officeDocument/2006/relationships/customProperty" Target="../customProperty16.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201.bin"/><Relationship Id="rId7" Type="http://schemas.openxmlformats.org/officeDocument/2006/relationships/customProperty" Target="../customProperty17.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5" Type="http://schemas.openxmlformats.org/officeDocument/2006/relationships/printerSettings" Target="../printerSettings/printerSettings203.bin"/><Relationship Id="rId4" Type="http://schemas.openxmlformats.org/officeDocument/2006/relationships/printerSettings" Target="../printerSettings/printerSettings202.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207.bin"/><Relationship Id="rId7" Type="http://schemas.openxmlformats.org/officeDocument/2006/relationships/drawing" Target="../drawings/drawing2.xml"/><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5" Type="http://schemas.openxmlformats.org/officeDocument/2006/relationships/printerSettings" Target="../printerSettings/printerSettings209.bin"/><Relationship Id="rId4" Type="http://schemas.openxmlformats.org/officeDocument/2006/relationships/printerSettings" Target="../printerSettings/printerSettings208.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213.bin"/><Relationship Id="rId7" Type="http://schemas.openxmlformats.org/officeDocument/2006/relationships/customProperty" Target="../customProperty18.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219.bin"/><Relationship Id="rId7" Type="http://schemas.openxmlformats.org/officeDocument/2006/relationships/customProperty" Target="../customProperty19.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225.bin"/><Relationship Id="rId7" Type="http://schemas.openxmlformats.org/officeDocument/2006/relationships/drawing" Target="../drawings/drawing3.xml"/><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 Id="rId6" Type="http://schemas.openxmlformats.org/officeDocument/2006/relationships/printerSettings" Target="../printerSettings/printerSettings228.bin"/><Relationship Id="rId5" Type="http://schemas.openxmlformats.org/officeDocument/2006/relationships/printerSettings" Target="../printerSettings/printerSettings227.bin"/><Relationship Id="rId4" Type="http://schemas.openxmlformats.org/officeDocument/2006/relationships/printerSettings" Target="../printerSettings/printerSettings22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231.bin"/><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5" Type="http://schemas.openxmlformats.org/officeDocument/2006/relationships/printerSettings" Target="../printerSettings/printerSettings233.bin"/><Relationship Id="rId4" Type="http://schemas.openxmlformats.org/officeDocument/2006/relationships/printerSettings" Target="../printerSettings/printerSettings23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7" Type="http://schemas.openxmlformats.org/officeDocument/2006/relationships/customProperty" Target="../customProperty4.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237.bin"/><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5" Type="http://schemas.openxmlformats.org/officeDocument/2006/relationships/printerSettings" Target="../printerSettings/printerSettings239.bin"/><Relationship Id="rId4" Type="http://schemas.openxmlformats.org/officeDocument/2006/relationships/printerSettings" Target="../printerSettings/printerSettings238.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3.bin"/><Relationship Id="rId7" Type="http://schemas.openxmlformats.org/officeDocument/2006/relationships/customProperty" Target="../customProperty5.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customProperty" Target="../customProperty6.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ustomProperty" Target="../customProperty7.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6:IU70"/>
  <sheetViews>
    <sheetView showGridLines="0" tabSelected="1" showOutlineSymbols="0" zoomScaleNormal="100" zoomScaleSheetLayoutView="100" workbookViewId="0"/>
  </sheetViews>
  <sheetFormatPr defaultColWidth="8.84375" defaultRowHeight="12.5"/>
  <cols>
    <col min="1" max="1" width="10" style="1259" customWidth="1"/>
    <col min="2" max="2" width="20.53515625" style="1259" customWidth="1"/>
    <col min="3" max="3" width="2.69140625" style="1259" customWidth="1"/>
    <col min="4" max="4" width="18.69140625" style="1259" customWidth="1"/>
    <col min="5" max="7" width="9.69140625" style="1259" customWidth="1"/>
    <col min="8" max="8" width="15.69140625" style="1259" customWidth="1"/>
    <col min="9" max="9" width="12" style="1259" customWidth="1"/>
    <col min="10" max="10" width="6.69140625" style="1259" customWidth="1"/>
    <col min="11" max="11" width="13.69140625" style="1259" customWidth="1"/>
    <col min="12" max="256" width="9.69140625" style="1259"/>
    <col min="257" max="257" width="10" style="1259" customWidth="1"/>
    <col min="258" max="258" width="20.53515625" style="1259" customWidth="1"/>
    <col min="259" max="259" width="2.69140625" style="1259" customWidth="1"/>
    <col min="260" max="260" width="18.69140625" style="1259" customWidth="1"/>
    <col min="261" max="263" width="9.69140625" style="1259" customWidth="1"/>
    <col min="264" max="264" width="15.69140625" style="1259" customWidth="1"/>
    <col min="265" max="265" width="12" style="1259" customWidth="1"/>
    <col min="266" max="266" width="6.69140625" style="1259" customWidth="1"/>
    <col min="267" max="267" width="13.69140625" style="1259" customWidth="1"/>
    <col min="268" max="512" width="9.69140625" style="1259"/>
    <col min="513" max="513" width="10" style="1259" customWidth="1"/>
    <col min="514" max="514" width="20.53515625" style="1259" customWidth="1"/>
    <col min="515" max="515" width="2.69140625" style="1259" customWidth="1"/>
    <col min="516" max="516" width="18.69140625" style="1259" customWidth="1"/>
    <col min="517" max="519" width="9.69140625" style="1259" customWidth="1"/>
    <col min="520" max="520" width="15.69140625" style="1259" customWidth="1"/>
    <col min="521" max="521" width="12" style="1259" customWidth="1"/>
    <col min="522" max="522" width="6.69140625" style="1259" customWidth="1"/>
    <col min="523" max="523" width="13.69140625" style="1259" customWidth="1"/>
    <col min="524" max="768" width="9.69140625" style="1259"/>
    <col min="769" max="769" width="10" style="1259" customWidth="1"/>
    <col min="770" max="770" width="20.53515625" style="1259" customWidth="1"/>
    <col min="771" max="771" width="2.69140625" style="1259" customWidth="1"/>
    <col min="772" max="772" width="18.69140625" style="1259" customWidth="1"/>
    <col min="773" max="775" width="9.69140625" style="1259" customWidth="1"/>
    <col min="776" max="776" width="15.69140625" style="1259" customWidth="1"/>
    <col min="777" max="777" width="12" style="1259" customWidth="1"/>
    <col min="778" max="778" width="6.69140625" style="1259" customWidth="1"/>
    <col min="779" max="779" width="13.69140625" style="1259" customWidth="1"/>
    <col min="780" max="1024" width="8.84375" style="1259"/>
    <col min="1025" max="1025" width="10" style="1259" customWidth="1"/>
    <col min="1026" max="1026" width="20.53515625" style="1259" customWidth="1"/>
    <col min="1027" max="1027" width="2.69140625" style="1259" customWidth="1"/>
    <col min="1028" max="1028" width="18.69140625" style="1259" customWidth="1"/>
    <col min="1029" max="1031" width="9.69140625" style="1259" customWidth="1"/>
    <col min="1032" max="1032" width="15.69140625" style="1259" customWidth="1"/>
    <col min="1033" max="1033" width="12" style="1259" customWidth="1"/>
    <col min="1034" max="1034" width="6.69140625" style="1259" customWidth="1"/>
    <col min="1035" max="1035" width="13.69140625" style="1259" customWidth="1"/>
    <col min="1036" max="1280" width="9.69140625" style="1259"/>
    <col min="1281" max="1281" width="10" style="1259" customWidth="1"/>
    <col min="1282" max="1282" width="20.53515625" style="1259" customWidth="1"/>
    <col min="1283" max="1283" width="2.69140625" style="1259" customWidth="1"/>
    <col min="1284" max="1284" width="18.69140625" style="1259" customWidth="1"/>
    <col min="1285" max="1287" width="9.69140625" style="1259" customWidth="1"/>
    <col min="1288" max="1288" width="15.69140625" style="1259" customWidth="1"/>
    <col min="1289" max="1289" width="12" style="1259" customWidth="1"/>
    <col min="1290" max="1290" width="6.69140625" style="1259" customWidth="1"/>
    <col min="1291" max="1291" width="13.69140625" style="1259" customWidth="1"/>
    <col min="1292" max="1536" width="9.69140625" style="1259"/>
    <col min="1537" max="1537" width="10" style="1259" customWidth="1"/>
    <col min="1538" max="1538" width="20.53515625" style="1259" customWidth="1"/>
    <col min="1539" max="1539" width="2.69140625" style="1259" customWidth="1"/>
    <col min="1540" max="1540" width="18.69140625" style="1259" customWidth="1"/>
    <col min="1541" max="1543" width="9.69140625" style="1259" customWidth="1"/>
    <col min="1544" max="1544" width="15.69140625" style="1259" customWidth="1"/>
    <col min="1545" max="1545" width="12" style="1259" customWidth="1"/>
    <col min="1546" max="1546" width="6.69140625" style="1259" customWidth="1"/>
    <col min="1547" max="1547" width="13.69140625" style="1259" customWidth="1"/>
    <col min="1548" max="1792" width="9.69140625" style="1259"/>
    <col min="1793" max="1793" width="10" style="1259" customWidth="1"/>
    <col min="1794" max="1794" width="20.53515625" style="1259" customWidth="1"/>
    <col min="1795" max="1795" width="2.69140625" style="1259" customWidth="1"/>
    <col min="1796" max="1796" width="18.69140625" style="1259" customWidth="1"/>
    <col min="1797" max="1799" width="9.69140625" style="1259" customWidth="1"/>
    <col min="1800" max="1800" width="15.69140625" style="1259" customWidth="1"/>
    <col min="1801" max="1801" width="12" style="1259" customWidth="1"/>
    <col min="1802" max="1802" width="6.69140625" style="1259" customWidth="1"/>
    <col min="1803" max="1803" width="13.69140625" style="1259" customWidth="1"/>
    <col min="1804" max="2048" width="8.84375" style="1259"/>
    <col min="2049" max="2049" width="10" style="1259" customWidth="1"/>
    <col min="2050" max="2050" width="20.53515625" style="1259" customWidth="1"/>
    <col min="2051" max="2051" width="2.69140625" style="1259" customWidth="1"/>
    <col min="2052" max="2052" width="18.69140625" style="1259" customWidth="1"/>
    <col min="2053" max="2055" width="9.69140625" style="1259" customWidth="1"/>
    <col min="2056" max="2056" width="15.69140625" style="1259" customWidth="1"/>
    <col min="2057" max="2057" width="12" style="1259" customWidth="1"/>
    <col min="2058" max="2058" width="6.69140625" style="1259" customWidth="1"/>
    <col min="2059" max="2059" width="13.69140625" style="1259" customWidth="1"/>
    <col min="2060" max="2304" width="9.69140625" style="1259"/>
    <col min="2305" max="2305" width="10" style="1259" customWidth="1"/>
    <col min="2306" max="2306" width="20.53515625" style="1259" customWidth="1"/>
    <col min="2307" max="2307" width="2.69140625" style="1259" customWidth="1"/>
    <col min="2308" max="2308" width="18.69140625" style="1259" customWidth="1"/>
    <col min="2309" max="2311" width="9.69140625" style="1259" customWidth="1"/>
    <col min="2312" max="2312" width="15.69140625" style="1259" customWidth="1"/>
    <col min="2313" max="2313" width="12" style="1259" customWidth="1"/>
    <col min="2314" max="2314" width="6.69140625" style="1259" customWidth="1"/>
    <col min="2315" max="2315" width="13.69140625" style="1259" customWidth="1"/>
    <col min="2316" max="2560" width="9.69140625" style="1259"/>
    <col min="2561" max="2561" width="10" style="1259" customWidth="1"/>
    <col min="2562" max="2562" width="20.53515625" style="1259" customWidth="1"/>
    <col min="2563" max="2563" width="2.69140625" style="1259" customWidth="1"/>
    <col min="2564" max="2564" width="18.69140625" style="1259" customWidth="1"/>
    <col min="2565" max="2567" width="9.69140625" style="1259" customWidth="1"/>
    <col min="2568" max="2568" width="15.69140625" style="1259" customWidth="1"/>
    <col min="2569" max="2569" width="12" style="1259" customWidth="1"/>
    <col min="2570" max="2570" width="6.69140625" style="1259" customWidth="1"/>
    <col min="2571" max="2571" width="13.69140625" style="1259" customWidth="1"/>
    <col min="2572" max="2816" width="9.69140625" style="1259"/>
    <col min="2817" max="2817" width="10" style="1259" customWidth="1"/>
    <col min="2818" max="2818" width="20.53515625" style="1259" customWidth="1"/>
    <col min="2819" max="2819" width="2.69140625" style="1259" customWidth="1"/>
    <col min="2820" max="2820" width="18.69140625" style="1259" customWidth="1"/>
    <col min="2821" max="2823" width="9.69140625" style="1259" customWidth="1"/>
    <col min="2824" max="2824" width="15.69140625" style="1259" customWidth="1"/>
    <col min="2825" max="2825" width="12" style="1259" customWidth="1"/>
    <col min="2826" max="2826" width="6.69140625" style="1259" customWidth="1"/>
    <col min="2827" max="2827" width="13.69140625" style="1259" customWidth="1"/>
    <col min="2828" max="3072" width="8.84375" style="1259"/>
    <col min="3073" max="3073" width="10" style="1259" customWidth="1"/>
    <col min="3074" max="3074" width="20.53515625" style="1259" customWidth="1"/>
    <col min="3075" max="3075" width="2.69140625" style="1259" customWidth="1"/>
    <col min="3076" max="3076" width="18.69140625" style="1259" customWidth="1"/>
    <col min="3077" max="3079" width="9.69140625" style="1259" customWidth="1"/>
    <col min="3080" max="3080" width="15.69140625" style="1259" customWidth="1"/>
    <col min="3081" max="3081" width="12" style="1259" customWidth="1"/>
    <col min="3082" max="3082" width="6.69140625" style="1259" customWidth="1"/>
    <col min="3083" max="3083" width="13.69140625" style="1259" customWidth="1"/>
    <col min="3084" max="3328" width="9.69140625" style="1259"/>
    <col min="3329" max="3329" width="10" style="1259" customWidth="1"/>
    <col min="3330" max="3330" width="20.53515625" style="1259" customWidth="1"/>
    <col min="3331" max="3331" width="2.69140625" style="1259" customWidth="1"/>
    <col min="3332" max="3332" width="18.69140625" style="1259" customWidth="1"/>
    <col min="3333" max="3335" width="9.69140625" style="1259" customWidth="1"/>
    <col min="3336" max="3336" width="15.69140625" style="1259" customWidth="1"/>
    <col min="3337" max="3337" width="12" style="1259" customWidth="1"/>
    <col min="3338" max="3338" width="6.69140625" style="1259" customWidth="1"/>
    <col min="3339" max="3339" width="13.69140625" style="1259" customWidth="1"/>
    <col min="3340" max="3584" width="9.69140625" style="1259"/>
    <col min="3585" max="3585" width="10" style="1259" customWidth="1"/>
    <col min="3586" max="3586" width="20.53515625" style="1259" customWidth="1"/>
    <col min="3587" max="3587" width="2.69140625" style="1259" customWidth="1"/>
    <col min="3588" max="3588" width="18.69140625" style="1259" customWidth="1"/>
    <col min="3589" max="3591" width="9.69140625" style="1259" customWidth="1"/>
    <col min="3592" max="3592" width="15.69140625" style="1259" customWidth="1"/>
    <col min="3593" max="3593" width="12" style="1259" customWidth="1"/>
    <col min="3594" max="3594" width="6.69140625" style="1259" customWidth="1"/>
    <col min="3595" max="3595" width="13.69140625" style="1259" customWidth="1"/>
    <col min="3596" max="3840" width="9.69140625" style="1259"/>
    <col min="3841" max="3841" width="10" style="1259" customWidth="1"/>
    <col min="3842" max="3842" width="20.53515625" style="1259" customWidth="1"/>
    <col min="3843" max="3843" width="2.69140625" style="1259" customWidth="1"/>
    <col min="3844" max="3844" width="18.69140625" style="1259" customWidth="1"/>
    <col min="3845" max="3847" width="9.69140625" style="1259" customWidth="1"/>
    <col min="3848" max="3848" width="15.69140625" style="1259" customWidth="1"/>
    <col min="3849" max="3849" width="12" style="1259" customWidth="1"/>
    <col min="3850" max="3850" width="6.69140625" style="1259" customWidth="1"/>
    <col min="3851" max="3851" width="13.69140625" style="1259" customWidth="1"/>
    <col min="3852" max="4096" width="8.84375" style="1259"/>
    <col min="4097" max="4097" width="10" style="1259" customWidth="1"/>
    <col min="4098" max="4098" width="20.53515625" style="1259" customWidth="1"/>
    <col min="4099" max="4099" width="2.69140625" style="1259" customWidth="1"/>
    <col min="4100" max="4100" width="18.69140625" style="1259" customWidth="1"/>
    <col min="4101" max="4103" width="9.69140625" style="1259" customWidth="1"/>
    <col min="4104" max="4104" width="15.69140625" style="1259" customWidth="1"/>
    <col min="4105" max="4105" width="12" style="1259" customWidth="1"/>
    <col min="4106" max="4106" width="6.69140625" style="1259" customWidth="1"/>
    <col min="4107" max="4107" width="13.69140625" style="1259" customWidth="1"/>
    <col min="4108" max="4352" width="9.69140625" style="1259"/>
    <col min="4353" max="4353" width="10" style="1259" customWidth="1"/>
    <col min="4354" max="4354" width="20.53515625" style="1259" customWidth="1"/>
    <col min="4355" max="4355" width="2.69140625" style="1259" customWidth="1"/>
    <col min="4356" max="4356" width="18.69140625" style="1259" customWidth="1"/>
    <col min="4357" max="4359" width="9.69140625" style="1259" customWidth="1"/>
    <col min="4360" max="4360" width="15.69140625" style="1259" customWidth="1"/>
    <col min="4361" max="4361" width="12" style="1259" customWidth="1"/>
    <col min="4362" max="4362" width="6.69140625" style="1259" customWidth="1"/>
    <col min="4363" max="4363" width="13.69140625" style="1259" customWidth="1"/>
    <col min="4364" max="4608" width="9.69140625" style="1259"/>
    <col min="4609" max="4609" width="10" style="1259" customWidth="1"/>
    <col min="4610" max="4610" width="20.53515625" style="1259" customWidth="1"/>
    <col min="4611" max="4611" width="2.69140625" style="1259" customWidth="1"/>
    <col min="4612" max="4612" width="18.69140625" style="1259" customWidth="1"/>
    <col min="4613" max="4615" width="9.69140625" style="1259" customWidth="1"/>
    <col min="4616" max="4616" width="15.69140625" style="1259" customWidth="1"/>
    <col min="4617" max="4617" width="12" style="1259" customWidth="1"/>
    <col min="4618" max="4618" width="6.69140625" style="1259" customWidth="1"/>
    <col min="4619" max="4619" width="13.69140625" style="1259" customWidth="1"/>
    <col min="4620" max="4864" width="9.69140625" style="1259"/>
    <col min="4865" max="4865" width="10" style="1259" customWidth="1"/>
    <col min="4866" max="4866" width="20.53515625" style="1259" customWidth="1"/>
    <col min="4867" max="4867" width="2.69140625" style="1259" customWidth="1"/>
    <col min="4868" max="4868" width="18.69140625" style="1259" customWidth="1"/>
    <col min="4869" max="4871" width="9.69140625" style="1259" customWidth="1"/>
    <col min="4872" max="4872" width="15.69140625" style="1259" customWidth="1"/>
    <col min="4873" max="4873" width="12" style="1259" customWidth="1"/>
    <col min="4874" max="4874" width="6.69140625" style="1259" customWidth="1"/>
    <col min="4875" max="4875" width="13.69140625" style="1259" customWidth="1"/>
    <col min="4876" max="5120" width="8.84375" style="1259"/>
    <col min="5121" max="5121" width="10" style="1259" customWidth="1"/>
    <col min="5122" max="5122" width="20.53515625" style="1259" customWidth="1"/>
    <col min="5123" max="5123" width="2.69140625" style="1259" customWidth="1"/>
    <col min="5124" max="5124" width="18.69140625" style="1259" customWidth="1"/>
    <col min="5125" max="5127" width="9.69140625" style="1259" customWidth="1"/>
    <col min="5128" max="5128" width="15.69140625" style="1259" customWidth="1"/>
    <col min="5129" max="5129" width="12" style="1259" customWidth="1"/>
    <col min="5130" max="5130" width="6.69140625" style="1259" customWidth="1"/>
    <col min="5131" max="5131" width="13.69140625" style="1259" customWidth="1"/>
    <col min="5132" max="5376" width="9.69140625" style="1259"/>
    <col min="5377" max="5377" width="10" style="1259" customWidth="1"/>
    <col min="5378" max="5378" width="20.53515625" style="1259" customWidth="1"/>
    <col min="5379" max="5379" width="2.69140625" style="1259" customWidth="1"/>
    <col min="5380" max="5380" width="18.69140625" style="1259" customWidth="1"/>
    <col min="5381" max="5383" width="9.69140625" style="1259" customWidth="1"/>
    <col min="5384" max="5384" width="15.69140625" style="1259" customWidth="1"/>
    <col min="5385" max="5385" width="12" style="1259" customWidth="1"/>
    <col min="5386" max="5386" width="6.69140625" style="1259" customWidth="1"/>
    <col min="5387" max="5387" width="13.69140625" style="1259" customWidth="1"/>
    <col min="5388" max="5632" width="9.69140625" style="1259"/>
    <col min="5633" max="5633" width="10" style="1259" customWidth="1"/>
    <col min="5634" max="5634" width="20.53515625" style="1259" customWidth="1"/>
    <col min="5635" max="5635" width="2.69140625" style="1259" customWidth="1"/>
    <col min="5636" max="5636" width="18.69140625" style="1259" customWidth="1"/>
    <col min="5637" max="5639" width="9.69140625" style="1259" customWidth="1"/>
    <col min="5640" max="5640" width="15.69140625" style="1259" customWidth="1"/>
    <col min="5641" max="5641" width="12" style="1259" customWidth="1"/>
    <col min="5642" max="5642" width="6.69140625" style="1259" customWidth="1"/>
    <col min="5643" max="5643" width="13.69140625" style="1259" customWidth="1"/>
    <col min="5644" max="5888" width="9.69140625" style="1259"/>
    <col min="5889" max="5889" width="10" style="1259" customWidth="1"/>
    <col min="5890" max="5890" width="20.53515625" style="1259" customWidth="1"/>
    <col min="5891" max="5891" width="2.69140625" style="1259" customWidth="1"/>
    <col min="5892" max="5892" width="18.69140625" style="1259" customWidth="1"/>
    <col min="5893" max="5895" width="9.69140625" style="1259" customWidth="1"/>
    <col min="5896" max="5896" width="15.69140625" style="1259" customWidth="1"/>
    <col min="5897" max="5897" width="12" style="1259" customWidth="1"/>
    <col min="5898" max="5898" width="6.69140625" style="1259" customWidth="1"/>
    <col min="5899" max="5899" width="13.69140625" style="1259" customWidth="1"/>
    <col min="5900" max="6144" width="8.84375" style="1259"/>
    <col min="6145" max="6145" width="10" style="1259" customWidth="1"/>
    <col min="6146" max="6146" width="20.53515625" style="1259" customWidth="1"/>
    <col min="6147" max="6147" width="2.69140625" style="1259" customWidth="1"/>
    <col min="6148" max="6148" width="18.69140625" style="1259" customWidth="1"/>
    <col min="6149" max="6151" width="9.69140625" style="1259" customWidth="1"/>
    <col min="6152" max="6152" width="15.69140625" style="1259" customWidth="1"/>
    <col min="6153" max="6153" width="12" style="1259" customWidth="1"/>
    <col min="6154" max="6154" width="6.69140625" style="1259" customWidth="1"/>
    <col min="6155" max="6155" width="13.69140625" style="1259" customWidth="1"/>
    <col min="6156" max="6400" width="9.69140625" style="1259"/>
    <col min="6401" max="6401" width="10" style="1259" customWidth="1"/>
    <col min="6402" max="6402" width="20.53515625" style="1259" customWidth="1"/>
    <col min="6403" max="6403" width="2.69140625" style="1259" customWidth="1"/>
    <col min="6404" max="6404" width="18.69140625" style="1259" customWidth="1"/>
    <col min="6405" max="6407" width="9.69140625" style="1259" customWidth="1"/>
    <col min="6408" max="6408" width="15.69140625" style="1259" customWidth="1"/>
    <col min="6409" max="6409" width="12" style="1259" customWidth="1"/>
    <col min="6410" max="6410" width="6.69140625" style="1259" customWidth="1"/>
    <col min="6411" max="6411" width="13.69140625" style="1259" customWidth="1"/>
    <col min="6412" max="6656" width="9.69140625" style="1259"/>
    <col min="6657" max="6657" width="10" style="1259" customWidth="1"/>
    <col min="6658" max="6658" width="20.53515625" style="1259" customWidth="1"/>
    <col min="6659" max="6659" width="2.69140625" style="1259" customWidth="1"/>
    <col min="6660" max="6660" width="18.69140625" style="1259" customWidth="1"/>
    <col min="6661" max="6663" width="9.69140625" style="1259" customWidth="1"/>
    <col min="6664" max="6664" width="15.69140625" style="1259" customWidth="1"/>
    <col min="6665" max="6665" width="12" style="1259" customWidth="1"/>
    <col min="6666" max="6666" width="6.69140625" style="1259" customWidth="1"/>
    <col min="6667" max="6667" width="13.69140625" style="1259" customWidth="1"/>
    <col min="6668" max="6912" width="9.69140625" style="1259"/>
    <col min="6913" max="6913" width="10" style="1259" customWidth="1"/>
    <col min="6914" max="6914" width="20.53515625" style="1259" customWidth="1"/>
    <col min="6915" max="6915" width="2.69140625" style="1259" customWidth="1"/>
    <col min="6916" max="6916" width="18.69140625" style="1259" customWidth="1"/>
    <col min="6917" max="6919" width="9.69140625" style="1259" customWidth="1"/>
    <col min="6920" max="6920" width="15.69140625" style="1259" customWidth="1"/>
    <col min="6921" max="6921" width="12" style="1259" customWidth="1"/>
    <col min="6922" max="6922" width="6.69140625" style="1259" customWidth="1"/>
    <col min="6923" max="6923" width="13.69140625" style="1259" customWidth="1"/>
    <col min="6924" max="7168" width="8.84375" style="1259"/>
    <col min="7169" max="7169" width="10" style="1259" customWidth="1"/>
    <col min="7170" max="7170" width="20.53515625" style="1259" customWidth="1"/>
    <col min="7171" max="7171" width="2.69140625" style="1259" customWidth="1"/>
    <col min="7172" max="7172" width="18.69140625" style="1259" customWidth="1"/>
    <col min="7173" max="7175" width="9.69140625" style="1259" customWidth="1"/>
    <col min="7176" max="7176" width="15.69140625" style="1259" customWidth="1"/>
    <col min="7177" max="7177" width="12" style="1259" customWidth="1"/>
    <col min="7178" max="7178" width="6.69140625" style="1259" customWidth="1"/>
    <col min="7179" max="7179" width="13.69140625" style="1259" customWidth="1"/>
    <col min="7180" max="7424" width="9.69140625" style="1259"/>
    <col min="7425" max="7425" width="10" style="1259" customWidth="1"/>
    <col min="7426" max="7426" width="20.53515625" style="1259" customWidth="1"/>
    <col min="7427" max="7427" width="2.69140625" style="1259" customWidth="1"/>
    <col min="7428" max="7428" width="18.69140625" style="1259" customWidth="1"/>
    <col min="7429" max="7431" width="9.69140625" style="1259" customWidth="1"/>
    <col min="7432" max="7432" width="15.69140625" style="1259" customWidth="1"/>
    <col min="7433" max="7433" width="12" style="1259" customWidth="1"/>
    <col min="7434" max="7434" width="6.69140625" style="1259" customWidth="1"/>
    <col min="7435" max="7435" width="13.69140625" style="1259" customWidth="1"/>
    <col min="7436" max="7680" width="9.69140625" style="1259"/>
    <col min="7681" max="7681" width="10" style="1259" customWidth="1"/>
    <col min="7682" max="7682" width="20.53515625" style="1259" customWidth="1"/>
    <col min="7683" max="7683" width="2.69140625" style="1259" customWidth="1"/>
    <col min="7684" max="7684" width="18.69140625" style="1259" customWidth="1"/>
    <col min="7685" max="7687" width="9.69140625" style="1259" customWidth="1"/>
    <col min="7688" max="7688" width="15.69140625" style="1259" customWidth="1"/>
    <col min="7689" max="7689" width="12" style="1259" customWidth="1"/>
    <col min="7690" max="7690" width="6.69140625" style="1259" customWidth="1"/>
    <col min="7691" max="7691" width="13.69140625" style="1259" customWidth="1"/>
    <col min="7692" max="7936" width="9.69140625" style="1259"/>
    <col min="7937" max="7937" width="10" style="1259" customWidth="1"/>
    <col min="7938" max="7938" width="20.53515625" style="1259" customWidth="1"/>
    <col min="7939" max="7939" width="2.69140625" style="1259" customWidth="1"/>
    <col min="7940" max="7940" width="18.69140625" style="1259" customWidth="1"/>
    <col min="7941" max="7943" width="9.69140625" style="1259" customWidth="1"/>
    <col min="7944" max="7944" width="15.69140625" style="1259" customWidth="1"/>
    <col min="7945" max="7945" width="12" style="1259" customWidth="1"/>
    <col min="7946" max="7946" width="6.69140625" style="1259" customWidth="1"/>
    <col min="7947" max="7947" width="13.69140625" style="1259" customWidth="1"/>
    <col min="7948" max="8192" width="8.84375" style="1259"/>
    <col min="8193" max="8193" width="10" style="1259" customWidth="1"/>
    <col min="8194" max="8194" width="20.53515625" style="1259" customWidth="1"/>
    <col min="8195" max="8195" width="2.69140625" style="1259" customWidth="1"/>
    <col min="8196" max="8196" width="18.69140625" style="1259" customWidth="1"/>
    <col min="8197" max="8199" width="9.69140625" style="1259" customWidth="1"/>
    <col min="8200" max="8200" width="15.69140625" style="1259" customWidth="1"/>
    <col min="8201" max="8201" width="12" style="1259" customWidth="1"/>
    <col min="8202" max="8202" width="6.69140625" style="1259" customWidth="1"/>
    <col min="8203" max="8203" width="13.69140625" style="1259" customWidth="1"/>
    <col min="8204" max="8448" width="9.69140625" style="1259"/>
    <col min="8449" max="8449" width="10" style="1259" customWidth="1"/>
    <col min="8450" max="8450" width="20.53515625" style="1259" customWidth="1"/>
    <col min="8451" max="8451" width="2.69140625" style="1259" customWidth="1"/>
    <col min="8452" max="8452" width="18.69140625" style="1259" customWidth="1"/>
    <col min="8453" max="8455" width="9.69140625" style="1259" customWidth="1"/>
    <col min="8456" max="8456" width="15.69140625" style="1259" customWidth="1"/>
    <col min="8457" max="8457" width="12" style="1259" customWidth="1"/>
    <col min="8458" max="8458" width="6.69140625" style="1259" customWidth="1"/>
    <col min="8459" max="8459" width="13.69140625" style="1259" customWidth="1"/>
    <col min="8460" max="8704" width="9.69140625" style="1259"/>
    <col min="8705" max="8705" width="10" style="1259" customWidth="1"/>
    <col min="8706" max="8706" width="20.53515625" style="1259" customWidth="1"/>
    <col min="8707" max="8707" width="2.69140625" style="1259" customWidth="1"/>
    <col min="8708" max="8708" width="18.69140625" style="1259" customWidth="1"/>
    <col min="8709" max="8711" width="9.69140625" style="1259" customWidth="1"/>
    <col min="8712" max="8712" width="15.69140625" style="1259" customWidth="1"/>
    <col min="8713" max="8713" width="12" style="1259" customWidth="1"/>
    <col min="8714" max="8714" width="6.69140625" style="1259" customWidth="1"/>
    <col min="8715" max="8715" width="13.69140625" style="1259" customWidth="1"/>
    <col min="8716" max="8960" width="9.69140625" style="1259"/>
    <col min="8961" max="8961" width="10" style="1259" customWidth="1"/>
    <col min="8962" max="8962" width="20.53515625" style="1259" customWidth="1"/>
    <col min="8963" max="8963" width="2.69140625" style="1259" customWidth="1"/>
    <col min="8964" max="8964" width="18.69140625" style="1259" customWidth="1"/>
    <col min="8965" max="8967" width="9.69140625" style="1259" customWidth="1"/>
    <col min="8968" max="8968" width="15.69140625" style="1259" customWidth="1"/>
    <col min="8969" max="8969" width="12" style="1259" customWidth="1"/>
    <col min="8970" max="8970" width="6.69140625" style="1259" customWidth="1"/>
    <col min="8971" max="8971" width="13.69140625" style="1259" customWidth="1"/>
    <col min="8972" max="9216" width="8.84375" style="1259"/>
    <col min="9217" max="9217" width="10" style="1259" customWidth="1"/>
    <col min="9218" max="9218" width="20.53515625" style="1259" customWidth="1"/>
    <col min="9219" max="9219" width="2.69140625" style="1259" customWidth="1"/>
    <col min="9220" max="9220" width="18.69140625" style="1259" customWidth="1"/>
    <col min="9221" max="9223" width="9.69140625" style="1259" customWidth="1"/>
    <col min="9224" max="9224" width="15.69140625" style="1259" customWidth="1"/>
    <col min="9225" max="9225" width="12" style="1259" customWidth="1"/>
    <col min="9226" max="9226" width="6.69140625" style="1259" customWidth="1"/>
    <col min="9227" max="9227" width="13.69140625" style="1259" customWidth="1"/>
    <col min="9228" max="9472" width="9.69140625" style="1259"/>
    <col min="9473" max="9473" width="10" style="1259" customWidth="1"/>
    <col min="9474" max="9474" width="20.53515625" style="1259" customWidth="1"/>
    <col min="9475" max="9475" width="2.69140625" style="1259" customWidth="1"/>
    <col min="9476" max="9476" width="18.69140625" style="1259" customWidth="1"/>
    <col min="9477" max="9479" width="9.69140625" style="1259" customWidth="1"/>
    <col min="9480" max="9480" width="15.69140625" style="1259" customWidth="1"/>
    <col min="9481" max="9481" width="12" style="1259" customWidth="1"/>
    <col min="9482" max="9482" width="6.69140625" style="1259" customWidth="1"/>
    <col min="9483" max="9483" width="13.69140625" style="1259" customWidth="1"/>
    <col min="9484" max="9728" width="9.69140625" style="1259"/>
    <col min="9729" max="9729" width="10" style="1259" customWidth="1"/>
    <col min="9730" max="9730" width="20.53515625" style="1259" customWidth="1"/>
    <col min="9731" max="9731" width="2.69140625" style="1259" customWidth="1"/>
    <col min="9732" max="9732" width="18.69140625" style="1259" customWidth="1"/>
    <col min="9733" max="9735" width="9.69140625" style="1259" customWidth="1"/>
    <col min="9736" max="9736" width="15.69140625" style="1259" customWidth="1"/>
    <col min="9737" max="9737" width="12" style="1259" customWidth="1"/>
    <col min="9738" max="9738" width="6.69140625" style="1259" customWidth="1"/>
    <col min="9739" max="9739" width="13.69140625" style="1259" customWidth="1"/>
    <col min="9740" max="9984" width="9.69140625" style="1259"/>
    <col min="9985" max="9985" width="10" style="1259" customWidth="1"/>
    <col min="9986" max="9986" width="20.53515625" style="1259" customWidth="1"/>
    <col min="9987" max="9987" width="2.69140625" style="1259" customWidth="1"/>
    <col min="9988" max="9988" width="18.69140625" style="1259" customWidth="1"/>
    <col min="9989" max="9991" width="9.69140625" style="1259" customWidth="1"/>
    <col min="9992" max="9992" width="15.69140625" style="1259" customWidth="1"/>
    <col min="9993" max="9993" width="12" style="1259" customWidth="1"/>
    <col min="9994" max="9994" width="6.69140625" style="1259" customWidth="1"/>
    <col min="9995" max="9995" width="13.69140625" style="1259" customWidth="1"/>
    <col min="9996" max="10240" width="8.84375" style="1259"/>
    <col min="10241" max="10241" width="10" style="1259" customWidth="1"/>
    <col min="10242" max="10242" width="20.53515625" style="1259" customWidth="1"/>
    <col min="10243" max="10243" width="2.69140625" style="1259" customWidth="1"/>
    <col min="10244" max="10244" width="18.69140625" style="1259" customWidth="1"/>
    <col min="10245" max="10247" width="9.69140625" style="1259" customWidth="1"/>
    <col min="10248" max="10248" width="15.69140625" style="1259" customWidth="1"/>
    <col min="10249" max="10249" width="12" style="1259" customWidth="1"/>
    <col min="10250" max="10250" width="6.69140625" style="1259" customWidth="1"/>
    <col min="10251" max="10251" width="13.69140625" style="1259" customWidth="1"/>
    <col min="10252" max="10496" width="9.69140625" style="1259"/>
    <col min="10497" max="10497" width="10" style="1259" customWidth="1"/>
    <col min="10498" max="10498" width="20.53515625" style="1259" customWidth="1"/>
    <col min="10499" max="10499" width="2.69140625" style="1259" customWidth="1"/>
    <col min="10500" max="10500" width="18.69140625" style="1259" customWidth="1"/>
    <col min="10501" max="10503" width="9.69140625" style="1259" customWidth="1"/>
    <col min="10504" max="10504" width="15.69140625" style="1259" customWidth="1"/>
    <col min="10505" max="10505" width="12" style="1259" customWidth="1"/>
    <col min="10506" max="10506" width="6.69140625" style="1259" customWidth="1"/>
    <col min="10507" max="10507" width="13.69140625" style="1259" customWidth="1"/>
    <col min="10508" max="10752" width="9.69140625" style="1259"/>
    <col min="10753" max="10753" width="10" style="1259" customWidth="1"/>
    <col min="10754" max="10754" width="20.53515625" style="1259" customWidth="1"/>
    <col min="10755" max="10755" width="2.69140625" style="1259" customWidth="1"/>
    <col min="10756" max="10756" width="18.69140625" style="1259" customWidth="1"/>
    <col min="10757" max="10759" width="9.69140625" style="1259" customWidth="1"/>
    <col min="10760" max="10760" width="15.69140625" style="1259" customWidth="1"/>
    <col min="10761" max="10761" width="12" style="1259" customWidth="1"/>
    <col min="10762" max="10762" width="6.69140625" style="1259" customWidth="1"/>
    <col min="10763" max="10763" width="13.69140625" style="1259" customWidth="1"/>
    <col min="10764" max="11008" width="9.69140625" style="1259"/>
    <col min="11009" max="11009" width="10" style="1259" customWidth="1"/>
    <col min="11010" max="11010" width="20.53515625" style="1259" customWidth="1"/>
    <col min="11011" max="11011" width="2.69140625" style="1259" customWidth="1"/>
    <col min="11012" max="11012" width="18.69140625" style="1259" customWidth="1"/>
    <col min="11013" max="11015" width="9.69140625" style="1259" customWidth="1"/>
    <col min="11016" max="11016" width="15.69140625" style="1259" customWidth="1"/>
    <col min="11017" max="11017" width="12" style="1259" customWidth="1"/>
    <col min="11018" max="11018" width="6.69140625" style="1259" customWidth="1"/>
    <col min="11019" max="11019" width="13.69140625" style="1259" customWidth="1"/>
    <col min="11020" max="11264" width="8.84375" style="1259"/>
    <col min="11265" max="11265" width="10" style="1259" customWidth="1"/>
    <col min="11266" max="11266" width="20.53515625" style="1259" customWidth="1"/>
    <col min="11267" max="11267" width="2.69140625" style="1259" customWidth="1"/>
    <col min="11268" max="11268" width="18.69140625" style="1259" customWidth="1"/>
    <col min="11269" max="11271" width="9.69140625" style="1259" customWidth="1"/>
    <col min="11272" max="11272" width="15.69140625" style="1259" customWidth="1"/>
    <col min="11273" max="11273" width="12" style="1259" customWidth="1"/>
    <col min="11274" max="11274" width="6.69140625" style="1259" customWidth="1"/>
    <col min="11275" max="11275" width="13.69140625" style="1259" customWidth="1"/>
    <col min="11276" max="11520" width="9.69140625" style="1259"/>
    <col min="11521" max="11521" width="10" style="1259" customWidth="1"/>
    <col min="11522" max="11522" width="20.53515625" style="1259" customWidth="1"/>
    <col min="11523" max="11523" width="2.69140625" style="1259" customWidth="1"/>
    <col min="11524" max="11524" width="18.69140625" style="1259" customWidth="1"/>
    <col min="11525" max="11527" width="9.69140625" style="1259" customWidth="1"/>
    <col min="11528" max="11528" width="15.69140625" style="1259" customWidth="1"/>
    <col min="11529" max="11529" width="12" style="1259" customWidth="1"/>
    <col min="11530" max="11530" width="6.69140625" style="1259" customWidth="1"/>
    <col min="11531" max="11531" width="13.69140625" style="1259" customWidth="1"/>
    <col min="11532" max="11776" width="9.69140625" style="1259"/>
    <col min="11777" max="11777" width="10" style="1259" customWidth="1"/>
    <col min="11778" max="11778" width="20.53515625" style="1259" customWidth="1"/>
    <col min="11779" max="11779" width="2.69140625" style="1259" customWidth="1"/>
    <col min="11780" max="11780" width="18.69140625" style="1259" customWidth="1"/>
    <col min="11781" max="11783" width="9.69140625" style="1259" customWidth="1"/>
    <col min="11784" max="11784" width="15.69140625" style="1259" customWidth="1"/>
    <col min="11785" max="11785" width="12" style="1259" customWidth="1"/>
    <col min="11786" max="11786" width="6.69140625" style="1259" customWidth="1"/>
    <col min="11787" max="11787" width="13.69140625" style="1259" customWidth="1"/>
    <col min="11788" max="12032" width="9.69140625" style="1259"/>
    <col min="12033" max="12033" width="10" style="1259" customWidth="1"/>
    <col min="12034" max="12034" width="20.53515625" style="1259" customWidth="1"/>
    <col min="12035" max="12035" width="2.69140625" style="1259" customWidth="1"/>
    <col min="12036" max="12036" width="18.69140625" style="1259" customWidth="1"/>
    <col min="12037" max="12039" width="9.69140625" style="1259" customWidth="1"/>
    <col min="12040" max="12040" width="15.69140625" style="1259" customWidth="1"/>
    <col min="12041" max="12041" width="12" style="1259" customWidth="1"/>
    <col min="12042" max="12042" width="6.69140625" style="1259" customWidth="1"/>
    <col min="12043" max="12043" width="13.69140625" style="1259" customWidth="1"/>
    <col min="12044" max="12288" width="8.84375" style="1259"/>
    <col min="12289" max="12289" width="10" style="1259" customWidth="1"/>
    <col min="12290" max="12290" width="20.53515625" style="1259" customWidth="1"/>
    <col min="12291" max="12291" width="2.69140625" style="1259" customWidth="1"/>
    <col min="12292" max="12292" width="18.69140625" style="1259" customWidth="1"/>
    <col min="12293" max="12295" width="9.69140625" style="1259" customWidth="1"/>
    <col min="12296" max="12296" width="15.69140625" style="1259" customWidth="1"/>
    <col min="12297" max="12297" width="12" style="1259" customWidth="1"/>
    <col min="12298" max="12298" width="6.69140625" style="1259" customWidth="1"/>
    <col min="12299" max="12299" width="13.69140625" style="1259" customWidth="1"/>
    <col min="12300" max="12544" width="9.69140625" style="1259"/>
    <col min="12545" max="12545" width="10" style="1259" customWidth="1"/>
    <col min="12546" max="12546" width="20.53515625" style="1259" customWidth="1"/>
    <col min="12547" max="12547" width="2.69140625" style="1259" customWidth="1"/>
    <col min="12548" max="12548" width="18.69140625" style="1259" customWidth="1"/>
    <col min="12549" max="12551" width="9.69140625" style="1259" customWidth="1"/>
    <col min="12552" max="12552" width="15.69140625" style="1259" customWidth="1"/>
    <col min="12553" max="12553" width="12" style="1259" customWidth="1"/>
    <col min="12554" max="12554" width="6.69140625" style="1259" customWidth="1"/>
    <col min="12555" max="12555" width="13.69140625" style="1259" customWidth="1"/>
    <col min="12556" max="12800" width="9.69140625" style="1259"/>
    <col min="12801" max="12801" width="10" style="1259" customWidth="1"/>
    <col min="12802" max="12802" width="20.53515625" style="1259" customWidth="1"/>
    <col min="12803" max="12803" width="2.69140625" style="1259" customWidth="1"/>
    <col min="12804" max="12804" width="18.69140625" style="1259" customWidth="1"/>
    <col min="12805" max="12807" width="9.69140625" style="1259" customWidth="1"/>
    <col min="12808" max="12808" width="15.69140625" style="1259" customWidth="1"/>
    <col min="12809" max="12809" width="12" style="1259" customWidth="1"/>
    <col min="12810" max="12810" width="6.69140625" style="1259" customWidth="1"/>
    <col min="12811" max="12811" width="13.69140625" style="1259" customWidth="1"/>
    <col min="12812" max="13056" width="9.69140625" style="1259"/>
    <col min="13057" max="13057" width="10" style="1259" customWidth="1"/>
    <col min="13058" max="13058" width="20.53515625" style="1259" customWidth="1"/>
    <col min="13059" max="13059" width="2.69140625" style="1259" customWidth="1"/>
    <col min="13060" max="13060" width="18.69140625" style="1259" customWidth="1"/>
    <col min="13061" max="13063" width="9.69140625" style="1259" customWidth="1"/>
    <col min="13064" max="13064" width="15.69140625" style="1259" customWidth="1"/>
    <col min="13065" max="13065" width="12" style="1259" customWidth="1"/>
    <col min="13066" max="13066" width="6.69140625" style="1259" customWidth="1"/>
    <col min="13067" max="13067" width="13.69140625" style="1259" customWidth="1"/>
    <col min="13068" max="13312" width="8.84375" style="1259"/>
    <col min="13313" max="13313" width="10" style="1259" customWidth="1"/>
    <col min="13314" max="13314" width="20.53515625" style="1259" customWidth="1"/>
    <col min="13315" max="13315" width="2.69140625" style="1259" customWidth="1"/>
    <col min="13316" max="13316" width="18.69140625" style="1259" customWidth="1"/>
    <col min="13317" max="13319" width="9.69140625" style="1259" customWidth="1"/>
    <col min="13320" max="13320" width="15.69140625" style="1259" customWidth="1"/>
    <col min="13321" max="13321" width="12" style="1259" customWidth="1"/>
    <col min="13322" max="13322" width="6.69140625" style="1259" customWidth="1"/>
    <col min="13323" max="13323" width="13.69140625" style="1259" customWidth="1"/>
    <col min="13324" max="13568" width="9.69140625" style="1259"/>
    <col min="13569" max="13569" width="10" style="1259" customWidth="1"/>
    <col min="13570" max="13570" width="20.53515625" style="1259" customWidth="1"/>
    <col min="13571" max="13571" width="2.69140625" style="1259" customWidth="1"/>
    <col min="13572" max="13572" width="18.69140625" style="1259" customWidth="1"/>
    <col min="13573" max="13575" width="9.69140625" style="1259" customWidth="1"/>
    <col min="13576" max="13576" width="15.69140625" style="1259" customWidth="1"/>
    <col min="13577" max="13577" width="12" style="1259" customWidth="1"/>
    <col min="13578" max="13578" width="6.69140625" style="1259" customWidth="1"/>
    <col min="13579" max="13579" width="13.69140625" style="1259" customWidth="1"/>
    <col min="13580" max="13824" width="9.69140625" style="1259"/>
    <col min="13825" max="13825" width="10" style="1259" customWidth="1"/>
    <col min="13826" max="13826" width="20.53515625" style="1259" customWidth="1"/>
    <col min="13827" max="13827" width="2.69140625" style="1259" customWidth="1"/>
    <col min="13828" max="13828" width="18.69140625" style="1259" customWidth="1"/>
    <col min="13829" max="13831" width="9.69140625" style="1259" customWidth="1"/>
    <col min="13832" max="13832" width="15.69140625" style="1259" customWidth="1"/>
    <col min="13833" max="13833" width="12" style="1259" customWidth="1"/>
    <col min="13834" max="13834" width="6.69140625" style="1259" customWidth="1"/>
    <col min="13835" max="13835" width="13.69140625" style="1259" customWidth="1"/>
    <col min="13836" max="14080" width="9.69140625" style="1259"/>
    <col min="14081" max="14081" width="10" style="1259" customWidth="1"/>
    <col min="14082" max="14082" width="20.53515625" style="1259" customWidth="1"/>
    <col min="14083" max="14083" width="2.69140625" style="1259" customWidth="1"/>
    <col min="14084" max="14084" width="18.69140625" style="1259" customWidth="1"/>
    <col min="14085" max="14087" width="9.69140625" style="1259" customWidth="1"/>
    <col min="14088" max="14088" width="15.69140625" style="1259" customWidth="1"/>
    <col min="14089" max="14089" width="12" style="1259" customWidth="1"/>
    <col min="14090" max="14090" width="6.69140625" style="1259" customWidth="1"/>
    <col min="14091" max="14091" width="13.69140625" style="1259" customWidth="1"/>
    <col min="14092" max="14336" width="8.84375" style="1259"/>
    <col min="14337" max="14337" width="10" style="1259" customWidth="1"/>
    <col min="14338" max="14338" width="20.53515625" style="1259" customWidth="1"/>
    <col min="14339" max="14339" width="2.69140625" style="1259" customWidth="1"/>
    <col min="14340" max="14340" width="18.69140625" style="1259" customWidth="1"/>
    <col min="14341" max="14343" width="9.69140625" style="1259" customWidth="1"/>
    <col min="14344" max="14344" width="15.69140625" style="1259" customWidth="1"/>
    <col min="14345" max="14345" width="12" style="1259" customWidth="1"/>
    <col min="14346" max="14346" width="6.69140625" style="1259" customWidth="1"/>
    <col min="14347" max="14347" width="13.69140625" style="1259" customWidth="1"/>
    <col min="14348" max="14592" width="9.69140625" style="1259"/>
    <col min="14593" max="14593" width="10" style="1259" customWidth="1"/>
    <col min="14594" max="14594" width="20.53515625" style="1259" customWidth="1"/>
    <col min="14595" max="14595" width="2.69140625" style="1259" customWidth="1"/>
    <col min="14596" max="14596" width="18.69140625" style="1259" customWidth="1"/>
    <col min="14597" max="14599" width="9.69140625" style="1259" customWidth="1"/>
    <col min="14600" max="14600" width="15.69140625" style="1259" customWidth="1"/>
    <col min="14601" max="14601" width="12" style="1259" customWidth="1"/>
    <col min="14602" max="14602" width="6.69140625" style="1259" customWidth="1"/>
    <col min="14603" max="14603" width="13.69140625" style="1259" customWidth="1"/>
    <col min="14604" max="14848" width="9.69140625" style="1259"/>
    <col min="14849" max="14849" width="10" style="1259" customWidth="1"/>
    <col min="14850" max="14850" width="20.53515625" style="1259" customWidth="1"/>
    <col min="14851" max="14851" width="2.69140625" style="1259" customWidth="1"/>
    <col min="14852" max="14852" width="18.69140625" style="1259" customWidth="1"/>
    <col min="14853" max="14855" width="9.69140625" style="1259" customWidth="1"/>
    <col min="14856" max="14856" width="15.69140625" style="1259" customWidth="1"/>
    <col min="14857" max="14857" width="12" style="1259" customWidth="1"/>
    <col min="14858" max="14858" width="6.69140625" style="1259" customWidth="1"/>
    <col min="14859" max="14859" width="13.69140625" style="1259" customWidth="1"/>
    <col min="14860" max="15104" width="9.69140625" style="1259"/>
    <col min="15105" max="15105" width="10" style="1259" customWidth="1"/>
    <col min="15106" max="15106" width="20.53515625" style="1259" customWidth="1"/>
    <col min="15107" max="15107" width="2.69140625" style="1259" customWidth="1"/>
    <col min="15108" max="15108" width="18.69140625" style="1259" customWidth="1"/>
    <col min="15109" max="15111" width="9.69140625" style="1259" customWidth="1"/>
    <col min="15112" max="15112" width="15.69140625" style="1259" customWidth="1"/>
    <col min="15113" max="15113" width="12" style="1259" customWidth="1"/>
    <col min="15114" max="15114" width="6.69140625" style="1259" customWidth="1"/>
    <col min="15115" max="15115" width="13.69140625" style="1259" customWidth="1"/>
    <col min="15116" max="15360" width="8.84375" style="1259"/>
    <col min="15361" max="15361" width="10" style="1259" customWidth="1"/>
    <col min="15362" max="15362" width="20.53515625" style="1259" customWidth="1"/>
    <col min="15363" max="15363" width="2.69140625" style="1259" customWidth="1"/>
    <col min="15364" max="15364" width="18.69140625" style="1259" customWidth="1"/>
    <col min="15365" max="15367" width="9.69140625" style="1259" customWidth="1"/>
    <col min="15368" max="15368" width="15.69140625" style="1259" customWidth="1"/>
    <col min="15369" max="15369" width="12" style="1259" customWidth="1"/>
    <col min="15370" max="15370" width="6.69140625" style="1259" customWidth="1"/>
    <col min="15371" max="15371" width="13.69140625" style="1259" customWidth="1"/>
    <col min="15372" max="15616" width="9.69140625" style="1259"/>
    <col min="15617" max="15617" width="10" style="1259" customWidth="1"/>
    <col min="15618" max="15618" width="20.53515625" style="1259" customWidth="1"/>
    <col min="15619" max="15619" width="2.69140625" style="1259" customWidth="1"/>
    <col min="15620" max="15620" width="18.69140625" style="1259" customWidth="1"/>
    <col min="15621" max="15623" width="9.69140625" style="1259" customWidth="1"/>
    <col min="15624" max="15624" width="15.69140625" style="1259" customWidth="1"/>
    <col min="15625" max="15625" width="12" style="1259" customWidth="1"/>
    <col min="15626" max="15626" width="6.69140625" style="1259" customWidth="1"/>
    <col min="15627" max="15627" width="13.69140625" style="1259" customWidth="1"/>
    <col min="15628" max="15872" width="9.69140625" style="1259"/>
    <col min="15873" max="15873" width="10" style="1259" customWidth="1"/>
    <col min="15874" max="15874" width="20.53515625" style="1259" customWidth="1"/>
    <col min="15875" max="15875" width="2.69140625" style="1259" customWidth="1"/>
    <col min="15876" max="15876" width="18.69140625" style="1259" customWidth="1"/>
    <col min="15877" max="15879" width="9.69140625" style="1259" customWidth="1"/>
    <col min="15880" max="15880" width="15.69140625" style="1259" customWidth="1"/>
    <col min="15881" max="15881" width="12" style="1259" customWidth="1"/>
    <col min="15882" max="15882" width="6.69140625" style="1259" customWidth="1"/>
    <col min="15883" max="15883" width="13.69140625" style="1259" customWidth="1"/>
    <col min="15884" max="16128" width="9.69140625" style="1259"/>
    <col min="16129" max="16129" width="10" style="1259" customWidth="1"/>
    <col min="16130" max="16130" width="20.53515625" style="1259" customWidth="1"/>
    <col min="16131" max="16131" width="2.69140625" style="1259" customWidth="1"/>
    <col min="16132" max="16132" width="18.69140625" style="1259" customWidth="1"/>
    <col min="16133" max="16135" width="9.69140625" style="1259" customWidth="1"/>
    <col min="16136" max="16136" width="15.69140625" style="1259" customWidth="1"/>
    <col min="16137" max="16137" width="12" style="1259" customWidth="1"/>
    <col min="16138" max="16138" width="6.69140625" style="1259" customWidth="1"/>
    <col min="16139" max="16139" width="13.69140625" style="1259" customWidth="1"/>
    <col min="16140" max="16384" width="8.84375" style="1259"/>
  </cols>
  <sheetData>
    <row r="6" spans="1:11" ht="13">
      <c r="A6" s="1302" t="s">
        <v>1690</v>
      </c>
      <c r="B6" s="1302"/>
      <c r="C6" s="1302"/>
      <c r="D6" s="1302"/>
      <c r="E6" s="1302"/>
      <c r="F6" s="1302"/>
      <c r="G6" s="1302"/>
      <c r="H6" s="1302"/>
      <c r="I6" s="1303" t="s">
        <v>1691</v>
      </c>
      <c r="J6" s="1258"/>
    </row>
    <row r="7" spans="1:11" ht="13">
      <c r="A7" s="1302" t="s">
        <v>1692</v>
      </c>
      <c r="B7" s="1304"/>
      <c r="C7" s="1304"/>
      <c r="D7" s="1304"/>
      <c r="E7" s="1304"/>
      <c r="F7" s="1304"/>
      <c r="G7" s="1304"/>
      <c r="H7" s="1304"/>
      <c r="I7" s="1303" t="s">
        <v>1693</v>
      </c>
      <c r="J7" s="1258"/>
    </row>
    <row r="8" spans="1:11" ht="13">
      <c r="A8" s="1302" t="s">
        <v>1694</v>
      </c>
      <c r="B8" s="1304"/>
      <c r="C8" s="1304"/>
      <c r="D8" s="1304"/>
      <c r="E8" s="1304"/>
      <c r="F8" s="1304"/>
      <c r="G8" s="1304"/>
      <c r="H8" s="1304"/>
      <c r="I8" s="1304"/>
      <c r="J8" s="1258"/>
    </row>
    <row r="9" spans="1:11" ht="13">
      <c r="A9" s="1302" t="s">
        <v>1695</v>
      </c>
      <c r="B9" s="1304"/>
      <c r="C9" s="1304"/>
      <c r="D9" s="1304"/>
      <c r="E9" s="1304"/>
      <c r="F9" s="1304"/>
      <c r="G9" s="1304"/>
      <c r="H9" s="1304"/>
      <c r="I9" s="1304"/>
      <c r="J9" s="1258"/>
    </row>
    <row r="10" spans="1:11" ht="13" customHeight="1" thickBot="1">
      <c r="A10" s="1256"/>
      <c r="B10" s="1256"/>
      <c r="C10" s="1256"/>
      <c r="D10" s="1256"/>
      <c r="E10" s="1256"/>
      <c r="F10" s="1256"/>
      <c r="G10" s="1256"/>
      <c r="H10" s="1256"/>
      <c r="I10" s="1256"/>
      <c r="J10" s="1260"/>
    </row>
    <row r="11" spans="1:11" ht="16" customHeight="1" thickTop="1">
      <c r="A11" s="1261" t="s">
        <v>1241</v>
      </c>
      <c r="B11" s="1262"/>
      <c r="C11" s="1262"/>
      <c r="D11" s="1262"/>
      <c r="E11" s="1262"/>
      <c r="F11" s="1262"/>
      <c r="G11" s="1262"/>
      <c r="H11" s="1262"/>
      <c r="I11" s="1262"/>
      <c r="J11" s="1263"/>
    </row>
    <row r="12" spans="1:11" ht="14.15" customHeight="1" thickBot="1">
      <c r="A12" s="1264" t="s">
        <v>2360</v>
      </c>
      <c r="B12" s="1256"/>
      <c r="C12" s="1256"/>
      <c r="D12" s="1256"/>
      <c r="E12" s="1256"/>
      <c r="F12" s="1256"/>
      <c r="G12" s="1256"/>
      <c r="H12" s="1256"/>
      <c r="I12" s="1256"/>
      <c r="J12" s="1263"/>
    </row>
    <row r="13" spans="1:11" ht="14.15" customHeight="1" thickTop="1">
      <c r="A13" s="1265"/>
      <c r="B13" s="1266"/>
      <c r="C13" s="1266"/>
      <c r="D13" s="1266"/>
      <c r="E13" s="1266"/>
      <c r="F13" s="1266"/>
      <c r="G13" s="1266"/>
      <c r="H13" s="1266"/>
      <c r="I13" s="1266"/>
      <c r="J13" s="1267"/>
    </row>
    <row r="14" spans="1:11" ht="13">
      <c r="A14" s="1257" t="s">
        <v>1242</v>
      </c>
      <c r="B14" s="1256"/>
      <c r="C14" s="1256"/>
      <c r="D14" s="1256"/>
      <c r="E14" s="1257"/>
      <c r="F14" s="1257"/>
      <c r="G14" s="1257"/>
      <c r="H14" s="1256"/>
      <c r="I14" s="1256"/>
      <c r="J14" s="1268"/>
    </row>
    <row r="15" spans="1:11" ht="8.25" customHeight="1">
      <c r="J15" s="1268"/>
    </row>
    <row r="16" spans="1:11" ht="5.15" customHeight="1">
      <c r="A16" s="1269"/>
      <c r="B16" s="1270"/>
      <c r="C16" s="1270"/>
      <c r="D16" s="1270"/>
      <c r="E16" s="1270"/>
      <c r="F16" s="1270"/>
      <c r="G16" s="1270"/>
      <c r="H16" s="1270"/>
      <c r="I16" s="1270"/>
      <c r="J16" s="1271"/>
      <c r="K16" s="1270"/>
    </row>
    <row r="17" spans="1:255" ht="12.75" customHeight="1">
      <c r="A17" s="1269" t="s">
        <v>1246</v>
      </c>
      <c r="B17" s="1272"/>
      <c r="C17" s="1272"/>
      <c r="D17" s="1279"/>
      <c r="E17" s="1279"/>
      <c r="F17" s="1279"/>
      <c r="G17" s="1279"/>
      <c r="H17" s="1279"/>
      <c r="I17" s="1279"/>
      <c r="J17" s="1274"/>
      <c r="K17" s="1270"/>
    </row>
    <row r="18" spans="1:255" ht="6" customHeight="1">
      <c r="B18" s="1272"/>
      <c r="C18" s="1272"/>
      <c r="D18" s="1272"/>
      <c r="E18" s="1272"/>
      <c r="F18" s="1272"/>
      <c r="G18" s="1272"/>
      <c r="H18" s="1272"/>
      <c r="I18" s="1272"/>
      <c r="J18" s="1274"/>
      <c r="K18" s="1270"/>
    </row>
    <row r="19" spans="1:255" ht="13" customHeight="1">
      <c r="A19" s="1269"/>
      <c r="B19" s="1291" t="s">
        <v>1247</v>
      </c>
      <c r="D19" s="1281" t="s">
        <v>1248</v>
      </c>
      <c r="E19" s="1272"/>
      <c r="F19" s="1272"/>
      <c r="G19" s="1272"/>
      <c r="H19" s="1272"/>
      <c r="I19" s="1272"/>
      <c r="J19" s="1274">
        <v>67</v>
      </c>
      <c r="K19" s="1270"/>
    </row>
    <row r="20" spans="1:255" ht="13" customHeight="1">
      <c r="A20" s="1269"/>
      <c r="B20" s="1291" t="s">
        <v>1249</v>
      </c>
      <c r="D20" s="1280" t="s">
        <v>1250</v>
      </c>
      <c r="E20" s="1276"/>
      <c r="F20" s="1276"/>
      <c r="G20" s="1276"/>
      <c r="H20" s="1276"/>
      <c r="I20" s="1276"/>
      <c r="J20" s="1274">
        <v>68</v>
      </c>
      <c r="K20" s="1270"/>
    </row>
    <row r="21" spans="1:255" ht="13" customHeight="1">
      <c r="A21" s="1269"/>
      <c r="B21" s="1291" t="s">
        <v>1251</v>
      </c>
      <c r="D21" s="1280" t="s">
        <v>2374</v>
      </c>
      <c r="E21" s="1276"/>
      <c r="F21" s="1276"/>
      <c r="G21" s="1276"/>
      <c r="H21" s="1276"/>
      <c r="I21" s="1276"/>
      <c r="J21" s="1274">
        <v>71</v>
      </c>
      <c r="K21" s="1270"/>
    </row>
    <row r="22" spans="1:255" ht="13" customHeight="1">
      <c r="A22" s="1269"/>
      <c r="B22" s="1291" t="s">
        <v>1252</v>
      </c>
      <c r="D22" s="1280" t="s">
        <v>1253</v>
      </c>
      <c r="E22" s="1276"/>
      <c r="F22" s="1276"/>
      <c r="G22" s="1276"/>
      <c r="H22" s="1276"/>
      <c r="I22" s="1276"/>
      <c r="J22" s="1274">
        <v>72</v>
      </c>
      <c r="K22" s="1270"/>
    </row>
    <row r="23" spans="1:255" ht="13" customHeight="1">
      <c r="A23" s="1269"/>
      <c r="B23" s="1291" t="s">
        <v>1254</v>
      </c>
      <c r="D23" s="1280" t="s">
        <v>2375</v>
      </c>
      <c r="E23" s="1278"/>
      <c r="F23" s="1278"/>
      <c r="G23" s="1278"/>
      <c r="H23" s="1278"/>
      <c r="I23" s="1278"/>
      <c r="J23" s="1274">
        <v>74</v>
      </c>
      <c r="K23" s="1270"/>
    </row>
    <row r="24" spans="1:255" ht="13" customHeight="1">
      <c r="A24" s="1269"/>
      <c r="B24" s="1291" t="s">
        <v>1255</v>
      </c>
      <c r="D24" s="1282" t="s">
        <v>2372</v>
      </c>
      <c r="E24" s="1275"/>
      <c r="F24" s="1275"/>
      <c r="G24" s="1275"/>
      <c r="H24" s="1275"/>
      <c r="I24" s="1275"/>
      <c r="J24" s="1274">
        <v>77</v>
      </c>
      <c r="K24" s="1270"/>
    </row>
    <row r="25" spans="1:255" ht="13" customHeight="1">
      <c r="A25" s="1269"/>
      <c r="B25" s="1291" t="s">
        <v>1256</v>
      </c>
      <c r="D25" s="1283" t="s">
        <v>1720</v>
      </c>
      <c r="E25" s="1279"/>
      <c r="F25" s="1279"/>
      <c r="G25" s="1279"/>
      <c r="H25" s="1279"/>
      <c r="I25" s="1279"/>
      <c r="J25" s="1274">
        <v>78</v>
      </c>
      <c r="K25" s="1270"/>
    </row>
    <row r="26" spans="1:255" ht="13" customHeight="1">
      <c r="A26" s="1269"/>
      <c r="B26" s="1272"/>
      <c r="D26" s="1284" t="s">
        <v>2373</v>
      </c>
      <c r="E26" s="1273"/>
      <c r="F26" s="1273"/>
      <c r="G26" s="1273"/>
      <c r="H26" s="1273"/>
      <c r="I26" s="1273"/>
      <c r="J26" s="1274"/>
      <c r="K26" s="1270"/>
    </row>
    <row r="27" spans="1:255" ht="13" customHeight="1">
      <c r="A27" s="1269"/>
      <c r="B27" s="1291" t="s">
        <v>1258</v>
      </c>
      <c r="C27" s="1285"/>
      <c r="D27" s="1273" t="s">
        <v>2236</v>
      </c>
      <c r="E27" s="1440"/>
      <c r="F27" s="1440"/>
      <c r="G27" s="1440"/>
      <c r="H27" s="1440"/>
      <c r="I27" s="1440"/>
      <c r="J27" s="1274">
        <v>81</v>
      </c>
      <c r="K27" s="1270"/>
    </row>
    <row r="28" spans="1:255" ht="1.5" customHeight="1">
      <c r="J28" s="1268"/>
      <c r="K28" s="1270"/>
    </row>
    <row r="29" spans="1:255" ht="6" customHeight="1">
      <c r="A29" s="1269"/>
      <c r="B29" s="1272"/>
      <c r="C29" s="1285"/>
      <c r="D29" s="1279"/>
      <c r="E29" s="1279"/>
      <c r="F29" s="1279"/>
      <c r="G29" s="1279"/>
      <c r="H29" s="1279"/>
      <c r="I29" s="1279"/>
      <c r="J29" s="1274"/>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1270"/>
      <c r="AM29" s="1270"/>
      <c r="AN29" s="1270"/>
      <c r="AO29" s="1270"/>
      <c r="AP29" s="1270"/>
      <c r="AQ29" s="1270"/>
      <c r="AR29" s="1270"/>
      <c r="AS29" s="1270"/>
      <c r="AT29" s="1270"/>
      <c r="AU29" s="1270"/>
      <c r="AV29" s="1270"/>
      <c r="AW29" s="1270"/>
      <c r="AX29" s="1270"/>
      <c r="AY29" s="1270"/>
      <c r="AZ29" s="1270"/>
      <c r="BA29" s="1270"/>
      <c r="BB29" s="1270"/>
      <c r="BC29" s="1270"/>
      <c r="BD29" s="1270"/>
      <c r="BE29" s="1270"/>
      <c r="BF29" s="1270"/>
      <c r="BG29" s="1270"/>
      <c r="BH29" s="1270"/>
      <c r="BI29" s="1270"/>
      <c r="BJ29" s="1270"/>
      <c r="BK29" s="1270"/>
      <c r="BL29" s="1270"/>
      <c r="BM29" s="1270"/>
      <c r="BN29" s="1270"/>
      <c r="BO29" s="1270"/>
      <c r="BP29" s="1270"/>
      <c r="BQ29" s="1270"/>
      <c r="BR29" s="1270"/>
      <c r="BS29" s="1270"/>
      <c r="BT29" s="1270"/>
      <c r="BU29" s="1270"/>
      <c r="BV29" s="1270"/>
      <c r="BW29" s="1270"/>
      <c r="BX29" s="1270"/>
      <c r="BY29" s="1270"/>
      <c r="BZ29" s="1270"/>
      <c r="CA29" s="1270"/>
      <c r="CB29" s="1270"/>
      <c r="CC29" s="1270"/>
      <c r="CD29" s="1270"/>
      <c r="CE29" s="1270"/>
      <c r="CF29" s="1270"/>
      <c r="CG29" s="1270"/>
      <c r="CH29" s="1270"/>
      <c r="CI29" s="1270"/>
      <c r="CJ29" s="1270"/>
      <c r="CK29" s="1270"/>
      <c r="CL29" s="1270"/>
      <c r="CM29" s="1270"/>
      <c r="CN29" s="1270"/>
      <c r="CO29" s="1270"/>
      <c r="CP29" s="1270"/>
      <c r="CQ29" s="1270"/>
      <c r="CR29" s="1270"/>
      <c r="CS29" s="1270"/>
      <c r="CT29" s="1270"/>
      <c r="CU29" s="1270"/>
      <c r="CV29" s="1270"/>
      <c r="CW29" s="1270"/>
      <c r="CX29" s="1270"/>
      <c r="CY29" s="1270"/>
      <c r="CZ29" s="1270"/>
      <c r="DA29" s="1270"/>
      <c r="DB29" s="1270"/>
      <c r="DC29" s="1270"/>
      <c r="DD29" s="1270"/>
      <c r="DE29" s="1270"/>
      <c r="DF29" s="1270"/>
      <c r="DG29" s="1270"/>
      <c r="DH29" s="1270"/>
      <c r="DI29" s="1270"/>
      <c r="DJ29" s="1270"/>
      <c r="DK29" s="1270"/>
      <c r="DL29" s="1270"/>
      <c r="DM29" s="1270"/>
      <c r="DN29" s="1270"/>
      <c r="DO29" s="1270"/>
      <c r="DP29" s="1270"/>
      <c r="DQ29" s="1270"/>
      <c r="DR29" s="1270"/>
      <c r="DS29" s="1270"/>
      <c r="DT29" s="1270"/>
      <c r="DU29" s="1270"/>
      <c r="DV29" s="1270"/>
      <c r="DW29" s="1270"/>
      <c r="DX29" s="1270"/>
      <c r="DY29" s="1270"/>
      <c r="DZ29" s="1270"/>
      <c r="EA29" s="1270"/>
      <c r="EB29" s="1270"/>
      <c r="EC29" s="1270"/>
      <c r="ED29" s="1270"/>
      <c r="EE29" s="1270"/>
      <c r="EF29" s="1270"/>
      <c r="EG29" s="1270"/>
      <c r="EH29" s="1270"/>
      <c r="EI29" s="1270"/>
      <c r="EJ29" s="1270"/>
      <c r="EK29" s="1270"/>
      <c r="EL29" s="1270"/>
      <c r="EM29" s="1270"/>
      <c r="EN29" s="1270"/>
      <c r="EO29" s="1270"/>
      <c r="EP29" s="1270"/>
      <c r="EQ29" s="1270"/>
      <c r="ER29" s="1270"/>
      <c r="ES29" s="1270"/>
      <c r="ET29" s="1270"/>
      <c r="EU29" s="1270"/>
      <c r="EV29" s="1270"/>
      <c r="EW29" s="1270"/>
      <c r="EX29" s="1270"/>
      <c r="EY29" s="1270"/>
      <c r="EZ29" s="1270"/>
      <c r="FA29" s="1270"/>
      <c r="FB29" s="1270"/>
      <c r="FC29" s="1270"/>
      <c r="FD29" s="1270"/>
      <c r="FE29" s="1270"/>
      <c r="FF29" s="1270"/>
      <c r="FG29" s="1270"/>
      <c r="FH29" s="1270"/>
      <c r="FI29" s="1270"/>
      <c r="FJ29" s="1270"/>
      <c r="FK29" s="1270"/>
      <c r="FL29" s="1270"/>
      <c r="FM29" s="1270"/>
      <c r="FN29" s="1270"/>
      <c r="FO29" s="1270"/>
      <c r="FP29" s="1270"/>
      <c r="FQ29" s="1270"/>
      <c r="FR29" s="1270"/>
      <c r="FS29" s="1270"/>
      <c r="FT29" s="1270"/>
      <c r="FU29" s="1270"/>
      <c r="FV29" s="1270"/>
      <c r="FW29" s="1270"/>
      <c r="FX29" s="1270"/>
      <c r="FY29" s="1270"/>
      <c r="FZ29" s="1270"/>
      <c r="GA29" s="1270"/>
      <c r="GB29" s="1270"/>
      <c r="GC29" s="1270"/>
      <c r="GD29" s="1270"/>
      <c r="GE29" s="1270"/>
      <c r="GF29" s="1270"/>
      <c r="GG29" s="1270"/>
      <c r="GH29" s="1270"/>
      <c r="GI29" s="1270"/>
      <c r="GJ29" s="1270"/>
      <c r="GK29" s="1270"/>
      <c r="GL29" s="1270"/>
      <c r="GM29" s="1270"/>
      <c r="GN29" s="1270"/>
      <c r="GO29" s="1270"/>
      <c r="GP29" s="1270"/>
      <c r="GQ29" s="1270"/>
      <c r="GR29" s="1270"/>
      <c r="GS29" s="1270"/>
      <c r="GT29" s="1270"/>
      <c r="GU29" s="1270"/>
      <c r="GV29" s="1270"/>
      <c r="GW29" s="1270"/>
      <c r="GX29" s="1270"/>
      <c r="GY29" s="1270"/>
      <c r="GZ29" s="1270"/>
      <c r="HA29" s="1270"/>
      <c r="HB29" s="1270"/>
      <c r="HC29" s="1270"/>
      <c r="HD29" s="1270"/>
      <c r="HE29" s="1270"/>
      <c r="HF29" s="1270"/>
      <c r="HG29" s="1270"/>
      <c r="HH29" s="1270"/>
      <c r="HI29" s="1270"/>
      <c r="HJ29" s="1270"/>
      <c r="HK29" s="1270"/>
      <c r="HL29" s="1270"/>
      <c r="HM29" s="1270"/>
      <c r="HN29" s="1270"/>
      <c r="HO29" s="1270"/>
      <c r="HP29" s="1270"/>
      <c r="HQ29" s="1270"/>
      <c r="HR29" s="1270"/>
      <c r="HS29" s="1270"/>
      <c r="HT29" s="1270"/>
      <c r="HU29" s="1270"/>
      <c r="HV29" s="1270"/>
      <c r="HW29" s="1270"/>
      <c r="HX29" s="1270"/>
      <c r="HY29" s="1270"/>
      <c r="HZ29" s="1270"/>
      <c r="IA29" s="1270"/>
      <c r="IB29" s="1270"/>
      <c r="IC29" s="1270"/>
      <c r="ID29" s="1270"/>
      <c r="IE29" s="1270"/>
      <c r="IF29" s="1270"/>
      <c r="IG29" s="1270"/>
      <c r="IH29" s="1270"/>
      <c r="II29" s="1270"/>
      <c r="IJ29" s="1270"/>
      <c r="IK29" s="1270"/>
      <c r="IL29" s="1270"/>
      <c r="IM29" s="1270"/>
      <c r="IN29" s="1270"/>
      <c r="IO29" s="1270"/>
      <c r="IP29" s="1270"/>
      <c r="IQ29" s="1270"/>
      <c r="IR29" s="1270"/>
      <c r="IS29" s="1270"/>
      <c r="IT29" s="1270"/>
      <c r="IU29" s="1270"/>
    </row>
    <row r="30" spans="1:255" ht="12.75" customHeight="1">
      <c r="A30" s="1269"/>
      <c r="B30" s="1272"/>
      <c r="C30" s="1285" t="s">
        <v>1259</v>
      </c>
      <c r="D30" s="1272"/>
      <c r="E30" s="1272"/>
      <c r="F30" s="1272"/>
      <c r="G30" s="1272"/>
      <c r="H30" s="1272"/>
      <c r="I30" s="1272"/>
      <c r="J30" s="1274"/>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1270"/>
      <c r="AM30" s="1270"/>
      <c r="AN30" s="1270"/>
      <c r="AO30" s="1270"/>
      <c r="AP30" s="1270"/>
      <c r="AQ30" s="1270"/>
      <c r="AR30" s="1270"/>
      <c r="AS30" s="1270"/>
      <c r="AT30" s="1270"/>
      <c r="AU30" s="1270"/>
      <c r="AV30" s="1270"/>
      <c r="AW30" s="1270"/>
      <c r="AX30" s="1270"/>
      <c r="AY30" s="1270"/>
      <c r="AZ30" s="1270"/>
      <c r="BA30" s="1270"/>
      <c r="BB30" s="1270"/>
      <c r="BC30" s="1270"/>
      <c r="BD30" s="1270"/>
      <c r="BE30" s="1270"/>
      <c r="BF30" s="1270"/>
      <c r="BG30" s="1270"/>
      <c r="BH30" s="1270"/>
      <c r="BI30" s="1270"/>
      <c r="BJ30" s="1270"/>
      <c r="BK30" s="1270"/>
      <c r="BL30" s="1270"/>
      <c r="BM30" s="1270"/>
      <c r="BN30" s="1270"/>
      <c r="BO30" s="1270"/>
      <c r="BP30" s="1270"/>
      <c r="BQ30" s="1270"/>
      <c r="BR30" s="1270"/>
      <c r="BS30" s="1270"/>
      <c r="BT30" s="1270"/>
      <c r="BU30" s="1270"/>
      <c r="BV30" s="1270"/>
      <c r="BW30" s="1270"/>
      <c r="BX30" s="1270"/>
      <c r="BY30" s="1270"/>
      <c r="BZ30" s="1270"/>
      <c r="CA30" s="1270"/>
      <c r="CB30" s="1270"/>
      <c r="CC30" s="1270"/>
      <c r="CD30" s="1270"/>
      <c r="CE30" s="1270"/>
      <c r="CF30" s="1270"/>
      <c r="CG30" s="1270"/>
      <c r="CH30" s="1270"/>
      <c r="CI30" s="1270"/>
      <c r="CJ30" s="1270"/>
      <c r="CK30" s="1270"/>
      <c r="CL30" s="1270"/>
      <c r="CM30" s="1270"/>
      <c r="CN30" s="1270"/>
      <c r="CO30" s="1270"/>
      <c r="CP30" s="1270"/>
      <c r="CQ30" s="1270"/>
      <c r="CR30" s="1270"/>
      <c r="CS30" s="1270"/>
      <c r="CT30" s="1270"/>
      <c r="CU30" s="1270"/>
      <c r="CV30" s="1270"/>
      <c r="CW30" s="1270"/>
      <c r="CX30" s="1270"/>
      <c r="CY30" s="1270"/>
      <c r="CZ30" s="1270"/>
      <c r="DA30" s="1270"/>
      <c r="DB30" s="1270"/>
      <c r="DC30" s="1270"/>
      <c r="DD30" s="1270"/>
      <c r="DE30" s="1270"/>
      <c r="DF30" s="1270"/>
      <c r="DG30" s="1270"/>
      <c r="DH30" s="1270"/>
      <c r="DI30" s="1270"/>
      <c r="DJ30" s="1270"/>
      <c r="DK30" s="1270"/>
      <c r="DL30" s="1270"/>
      <c r="DM30" s="1270"/>
      <c r="DN30" s="1270"/>
      <c r="DO30" s="1270"/>
      <c r="DP30" s="1270"/>
      <c r="DQ30" s="1270"/>
      <c r="DR30" s="1270"/>
      <c r="DS30" s="1270"/>
      <c r="DT30" s="1270"/>
      <c r="DU30" s="1270"/>
      <c r="DV30" s="1270"/>
      <c r="DW30" s="1270"/>
      <c r="DX30" s="1270"/>
      <c r="DY30" s="1270"/>
      <c r="DZ30" s="1270"/>
      <c r="EA30" s="1270"/>
      <c r="EB30" s="1270"/>
      <c r="EC30" s="1270"/>
      <c r="ED30" s="1270"/>
      <c r="EE30" s="1270"/>
      <c r="EF30" s="1270"/>
      <c r="EG30" s="1270"/>
      <c r="EH30" s="1270"/>
      <c r="EI30" s="1270"/>
      <c r="EJ30" s="1270"/>
      <c r="EK30" s="1270"/>
      <c r="EL30" s="1270"/>
      <c r="EM30" s="1270"/>
      <c r="EN30" s="1270"/>
      <c r="EO30" s="1270"/>
      <c r="EP30" s="1270"/>
      <c r="EQ30" s="1270"/>
      <c r="ER30" s="1270"/>
      <c r="ES30" s="1270"/>
      <c r="ET30" s="1270"/>
      <c r="EU30" s="1270"/>
      <c r="EV30" s="1270"/>
      <c r="EW30" s="1270"/>
      <c r="EX30" s="1270"/>
      <c r="EY30" s="1270"/>
      <c r="EZ30" s="1270"/>
      <c r="FA30" s="1270"/>
      <c r="FB30" s="1270"/>
      <c r="FC30" s="1270"/>
      <c r="FD30" s="1270"/>
      <c r="FE30" s="1270"/>
      <c r="FF30" s="1270"/>
      <c r="FG30" s="1270"/>
      <c r="FH30" s="1270"/>
      <c r="FI30" s="1270"/>
      <c r="FJ30" s="1270"/>
      <c r="FK30" s="1270"/>
      <c r="FL30" s="1270"/>
      <c r="FM30" s="1270"/>
      <c r="FN30" s="1270"/>
      <c r="FO30" s="1270"/>
      <c r="FP30" s="1270"/>
      <c r="FQ30" s="1270"/>
      <c r="FR30" s="1270"/>
      <c r="FS30" s="1270"/>
      <c r="FT30" s="1270"/>
      <c r="FU30" s="1270"/>
      <c r="FV30" s="1270"/>
      <c r="FW30" s="1270"/>
      <c r="FX30" s="1270"/>
      <c r="FY30" s="1270"/>
      <c r="FZ30" s="1270"/>
      <c r="GA30" s="1270"/>
      <c r="GB30" s="1270"/>
      <c r="GC30" s="1270"/>
      <c r="GD30" s="1270"/>
      <c r="GE30" s="1270"/>
      <c r="GF30" s="1270"/>
      <c r="GG30" s="1270"/>
      <c r="GH30" s="1270"/>
      <c r="GI30" s="1270"/>
      <c r="GJ30" s="1270"/>
      <c r="GK30" s="1270"/>
      <c r="GL30" s="1270"/>
      <c r="GM30" s="1270"/>
      <c r="GN30" s="1270"/>
      <c r="GO30" s="1270"/>
      <c r="GP30" s="1270"/>
      <c r="GQ30" s="1270"/>
      <c r="GR30" s="1270"/>
      <c r="GS30" s="1270"/>
      <c r="GT30" s="1270"/>
      <c r="GU30" s="1270"/>
      <c r="GV30" s="1270"/>
      <c r="GW30" s="1270"/>
      <c r="GX30" s="1270"/>
      <c r="GY30" s="1270"/>
      <c r="GZ30" s="1270"/>
      <c r="HA30" s="1270"/>
      <c r="HB30" s="1270"/>
      <c r="HC30" s="1270"/>
      <c r="HD30" s="1270"/>
      <c r="HE30" s="1270"/>
      <c r="HF30" s="1270"/>
      <c r="HG30" s="1270"/>
      <c r="HH30" s="1270"/>
      <c r="HI30" s="1270"/>
      <c r="HJ30" s="1270"/>
      <c r="HK30" s="1270"/>
      <c r="HL30" s="1270"/>
      <c r="HM30" s="1270"/>
      <c r="HN30" s="1270"/>
      <c r="HO30" s="1270"/>
      <c r="HP30" s="1270"/>
      <c r="HQ30" s="1270"/>
      <c r="HR30" s="1270"/>
      <c r="HS30" s="1270"/>
      <c r="HT30" s="1270"/>
      <c r="HU30" s="1270"/>
      <c r="HV30" s="1270"/>
      <c r="HW30" s="1270"/>
      <c r="HX30" s="1270"/>
      <c r="HY30" s="1270"/>
      <c r="HZ30" s="1270"/>
      <c r="IA30" s="1270"/>
      <c r="IB30" s="1270"/>
      <c r="IC30" s="1270"/>
      <c r="ID30" s="1270"/>
      <c r="IE30" s="1270"/>
      <c r="IF30" s="1270"/>
      <c r="IG30" s="1270"/>
      <c r="IH30" s="1270"/>
      <c r="II30" s="1270"/>
      <c r="IJ30" s="1270"/>
      <c r="IK30" s="1270"/>
      <c r="IL30" s="1270"/>
      <c r="IM30" s="1270"/>
      <c r="IN30" s="1270"/>
      <c r="IO30" s="1270"/>
      <c r="IP30" s="1270"/>
      <c r="IQ30" s="1270"/>
      <c r="IR30" s="1270"/>
      <c r="IS30" s="1270"/>
      <c r="IT30" s="1270"/>
      <c r="IU30" s="1270"/>
    </row>
    <row r="31" spans="1:255" ht="13" customHeight="1">
      <c r="A31" s="1269"/>
      <c r="B31" s="1291" t="s">
        <v>1260</v>
      </c>
      <c r="C31" s="1285"/>
      <c r="D31" s="1272" t="s">
        <v>1261</v>
      </c>
      <c r="E31" s="1272"/>
      <c r="F31" s="1272"/>
      <c r="G31" s="1272"/>
      <c r="H31" s="1272"/>
      <c r="I31" s="1272"/>
      <c r="J31" s="1274">
        <v>82</v>
      </c>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270"/>
      <c r="BB31" s="1270"/>
      <c r="BC31" s="1270"/>
      <c r="BD31" s="1270"/>
      <c r="BE31" s="1270"/>
      <c r="BF31" s="1270"/>
      <c r="BG31" s="1270"/>
      <c r="BH31" s="1270"/>
      <c r="BI31" s="1270"/>
      <c r="BJ31" s="1270"/>
      <c r="BK31" s="1270"/>
      <c r="BL31" s="1270"/>
      <c r="BM31" s="1270"/>
      <c r="BN31" s="1270"/>
      <c r="BO31" s="1270"/>
      <c r="BP31" s="1270"/>
      <c r="BQ31" s="1270"/>
      <c r="BR31" s="1270"/>
      <c r="BS31" s="1270"/>
      <c r="BT31" s="1270"/>
      <c r="BU31" s="1270"/>
      <c r="BV31" s="1270"/>
      <c r="BW31" s="1270"/>
      <c r="BX31" s="1270"/>
      <c r="BY31" s="1270"/>
      <c r="BZ31" s="1270"/>
      <c r="CA31" s="1270"/>
      <c r="CB31" s="1270"/>
      <c r="CC31" s="1270"/>
      <c r="CD31" s="1270"/>
      <c r="CE31" s="1270"/>
      <c r="CF31" s="1270"/>
      <c r="CG31" s="1270"/>
      <c r="CH31" s="1270"/>
      <c r="CI31" s="1270"/>
      <c r="CJ31" s="1270"/>
      <c r="CK31" s="1270"/>
      <c r="CL31" s="1270"/>
      <c r="CM31" s="1270"/>
      <c r="CN31" s="1270"/>
      <c r="CO31" s="1270"/>
      <c r="CP31" s="1270"/>
      <c r="CQ31" s="1270"/>
      <c r="CR31" s="1270"/>
      <c r="CS31" s="1270"/>
      <c r="CT31" s="1270"/>
      <c r="CU31" s="1270"/>
      <c r="CV31" s="1270"/>
      <c r="CW31" s="1270"/>
      <c r="CX31" s="1270"/>
      <c r="CY31" s="1270"/>
      <c r="CZ31" s="1270"/>
      <c r="DA31" s="1270"/>
      <c r="DB31" s="1270"/>
      <c r="DC31" s="1270"/>
      <c r="DD31" s="1270"/>
      <c r="DE31" s="1270"/>
      <c r="DF31" s="1270"/>
      <c r="DG31" s="1270"/>
      <c r="DH31" s="1270"/>
      <c r="DI31" s="1270"/>
      <c r="DJ31" s="1270"/>
      <c r="DK31" s="1270"/>
      <c r="DL31" s="1270"/>
      <c r="DM31" s="1270"/>
      <c r="DN31" s="1270"/>
      <c r="DO31" s="1270"/>
      <c r="DP31" s="1270"/>
      <c r="DQ31" s="1270"/>
      <c r="DR31" s="1270"/>
      <c r="DS31" s="1270"/>
      <c r="DT31" s="1270"/>
      <c r="DU31" s="1270"/>
      <c r="DV31" s="1270"/>
      <c r="DW31" s="1270"/>
      <c r="DX31" s="1270"/>
      <c r="DY31" s="1270"/>
      <c r="DZ31" s="1270"/>
      <c r="EA31" s="1270"/>
      <c r="EB31" s="1270"/>
      <c r="EC31" s="1270"/>
      <c r="ED31" s="1270"/>
      <c r="EE31" s="1270"/>
      <c r="EF31" s="1270"/>
      <c r="EG31" s="1270"/>
      <c r="EH31" s="1270"/>
      <c r="EI31" s="1270"/>
      <c r="EJ31" s="1270"/>
      <c r="EK31" s="1270"/>
      <c r="EL31" s="1270"/>
      <c r="EM31" s="1270"/>
      <c r="EN31" s="1270"/>
      <c r="EO31" s="1270"/>
      <c r="EP31" s="1270"/>
      <c r="EQ31" s="1270"/>
      <c r="ER31" s="1270"/>
      <c r="ES31" s="1270"/>
      <c r="ET31" s="1270"/>
      <c r="EU31" s="1270"/>
      <c r="EV31" s="1270"/>
      <c r="EW31" s="1270"/>
      <c r="EX31" s="1270"/>
      <c r="EY31" s="1270"/>
      <c r="EZ31" s="1270"/>
      <c r="FA31" s="1270"/>
      <c r="FB31" s="1270"/>
      <c r="FC31" s="1270"/>
      <c r="FD31" s="1270"/>
      <c r="FE31" s="1270"/>
      <c r="FF31" s="1270"/>
      <c r="FG31" s="1270"/>
      <c r="FH31" s="1270"/>
      <c r="FI31" s="1270"/>
      <c r="FJ31" s="1270"/>
      <c r="FK31" s="1270"/>
      <c r="FL31" s="1270"/>
      <c r="FM31" s="1270"/>
      <c r="FN31" s="1270"/>
      <c r="FO31" s="1270"/>
      <c r="FP31" s="1270"/>
      <c r="FQ31" s="1270"/>
      <c r="FR31" s="1270"/>
      <c r="FS31" s="1270"/>
      <c r="FT31" s="1270"/>
      <c r="FU31" s="1270"/>
      <c r="FV31" s="1270"/>
      <c r="FW31" s="1270"/>
      <c r="FX31" s="1270"/>
      <c r="FY31" s="1270"/>
      <c r="FZ31" s="1270"/>
      <c r="GA31" s="1270"/>
      <c r="GB31" s="1270"/>
      <c r="GC31" s="1270"/>
      <c r="GD31" s="1270"/>
      <c r="GE31" s="1270"/>
      <c r="GF31" s="1270"/>
      <c r="GG31" s="1270"/>
      <c r="GH31" s="1270"/>
      <c r="GI31" s="1270"/>
      <c r="GJ31" s="1270"/>
      <c r="GK31" s="1270"/>
      <c r="GL31" s="1270"/>
      <c r="GM31" s="1270"/>
      <c r="GN31" s="1270"/>
      <c r="GO31" s="1270"/>
      <c r="GP31" s="1270"/>
      <c r="GQ31" s="1270"/>
      <c r="GR31" s="1270"/>
      <c r="GS31" s="1270"/>
      <c r="GT31" s="1270"/>
      <c r="GU31" s="1270"/>
      <c r="GV31" s="1270"/>
      <c r="GW31" s="1270"/>
      <c r="GX31" s="1270"/>
      <c r="GY31" s="1270"/>
      <c r="GZ31" s="1270"/>
      <c r="HA31" s="1270"/>
      <c r="HB31" s="1270"/>
      <c r="HC31" s="1270"/>
      <c r="HD31" s="1270"/>
      <c r="HE31" s="1270"/>
      <c r="HF31" s="1270"/>
      <c r="HG31" s="1270"/>
      <c r="HH31" s="1270"/>
      <c r="HI31" s="1270"/>
      <c r="HJ31" s="1270"/>
      <c r="HK31" s="1270"/>
      <c r="HL31" s="1270"/>
      <c r="HM31" s="1270"/>
      <c r="HN31" s="1270"/>
      <c r="HO31" s="1270"/>
      <c r="HP31" s="1270"/>
      <c r="HQ31" s="1270"/>
      <c r="HR31" s="1270"/>
      <c r="HS31" s="1270"/>
      <c r="HT31" s="1270"/>
      <c r="HU31" s="1270"/>
      <c r="HV31" s="1270"/>
      <c r="HW31" s="1270"/>
      <c r="HX31" s="1270"/>
      <c r="HY31" s="1270"/>
      <c r="HZ31" s="1270"/>
      <c r="IA31" s="1270"/>
      <c r="IB31" s="1270"/>
      <c r="IC31" s="1270"/>
      <c r="ID31" s="1270"/>
      <c r="IE31" s="1270"/>
      <c r="IF31" s="1270"/>
      <c r="IG31" s="1270"/>
      <c r="IH31" s="1270"/>
      <c r="II31" s="1270"/>
      <c r="IJ31" s="1270"/>
      <c r="IK31" s="1270"/>
      <c r="IL31" s="1270"/>
      <c r="IM31" s="1270"/>
      <c r="IN31" s="1270"/>
      <c r="IO31" s="1270"/>
      <c r="IP31" s="1270"/>
      <c r="IQ31" s="1270"/>
      <c r="IR31" s="1270"/>
      <c r="IS31" s="1270"/>
      <c r="IT31" s="1270"/>
      <c r="IU31" s="1270"/>
    </row>
    <row r="32" spans="1:255" ht="13" customHeight="1">
      <c r="A32" s="1269"/>
      <c r="B32" s="1291" t="s">
        <v>1262</v>
      </c>
      <c r="C32" s="1285"/>
      <c r="D32" s="1278" t="s">
        <v>1263</v>
      </c>
      <c r="E32" s="1278"/>
      <c r="F32" s="1278"/>
      <c r="G32" s="1278"/>
      <c r="H32" s="1278"/>
      <c r="I32" s="1278"/>
      <c r="J32" s="1274">
        <v>83</v>
      </c>
      <c r="K32" s="1270"/>
      <c r="L32" s="1270"/>
      <c r="M32" s="1270"/>
      <c r="N32" s="1270"/>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1270"/>
      <c r="AM32" s="1270"/>
      <c r="AN32" s="1270"/>
      <c r="AO32" s="1270"/>
      <c r="AP32" s="1270"/>
      <c r="AQ32" s="1270"/>
      <c r="AR32" s="1270"/>
      <c r="AS32" s="1270"/>
      <c r="AT32" s="1270"/>
      <c r="AU32" s="1270"/>
      <c r="AV32" s="1270"/>
      <c r="AW32" s="1270"/>
      <c r="AX32" s="1270"/>
      <c r="AY32" s="1270"/>
      <c r="AZ32" s="1270"/>
      <c r="BA32" s="1270"/>
      <c r="BB32" s="1270"/>
      <c r="BC32" s="1270"/>
      <c r="BD32" s="1270"/>
      <c r="BE32" s="1270"/>
      <c r="BF32" s="1270"/>
      <c r="BG32" s="1270"/>
      <c r="BH32" s="1270"/>
      <c r="BI32" s="1270"/>
      <c r="BJ32" s="1270"/>
      <c r="BK32" s="1270"/>
      <c r="BL32" s="1270"/>
      <c r="BM32" s="1270"/>
      <c r="BN32" s="1270"/>
      <c r="BO32" s="1270"/>
      <c r="BP32" s="1270"/>
      <c r="BQ32" s="1270"/>
      <c r="BR32" s="1270"/>
      <c r="BS32" s="1270"/>
      <c r="BT32" s="1270"/>
      <c r="BU32" s="1270"/>
      <c r="BV32" s="1270"/>
      <c r="BW32" s="1270"/>
      <c r="BX32" s="1270"/>
      <c r="BY32" s="1270"/>
      <c r="BZ32" s="1270"/>
      <c r="CA32" s="1270"/>
      <c r="CB32" s="1270"/>
      <c r="CC32" s="1270"/>
      <c r="CD32" s="1270"/>
      <c r="CE32" s="1270"/>
      <c r="CF32" s="1270"/>
      <c r="CG32" s="1270"/>
      <c r="CH32" s="1270"/>
      <c r="CI32" s="1270"/>
      <c r="CJ32" s="1270"/>
      <c r="CK32" s="1270"/>
      <c r="CL32" s="1270"/>
      <c r="CM32" s="1270"/>
      <c r="CN32" s="1270"/>
      <c r="CO32" s="1270"/>
      <c r="CP32" s="1270"/>
      <c r="CQ32" s="1270"/>
      <c r="CR32" s="1270"/>
      <c r="CS32" s="1270"/>
      <c r="CT32" s="1270"/>
      <c r="CU32" s="1270"/>
      <c r="CV32" s="1270"/>
      <c r="CW32" s="1270"/>
      <c r="CX32" s="1270"/>
      <c r="CY32" s="1270"/>
      <c r="CZ32" s="1270"/>
      <c r="DA32" s="1270"/>
      <c r="DB32" s="1270"/>
      <c r="DC32" s="1270"/>
      <c r="DD32" s="1270"/>
      <c r="DE32" s="1270"/>
      <c r="DF32" s="1270"/>
      <c r="DG32" s="1270"/>
      <c r="DH32" s="1270"/>
      <c r="DI32" s="1270"/>
      <c r="DJ32" s="1270"/>
      <c r="DK32" s="1270"/>
      <c r="DL32" s="1270"/>
      <c r="DM32" s="1270"/>
      <c r="DN32" s="1270"/>
      <c r="DO32" s="1270"/>
      <c r="DP32" s="1270"/>
      <c r="DQ32" s="1270"/>
      <c r="DR32" s="1270"/>
      <c r="DS32" s="1270"/>
      <c r="DT32" s="1270"/>
      <c r="DU32" s="1270"/>
      <c r="DV32" s="1270"/>
      <c r="DW32" s="1270"/>
      <c r="DX32" s="1270"/>
      <c r="DY32" s="1270"/>
      <c r="DZ32" s="1270"/>
      <c r="EA32" s="1270"/>
      <c r="EB32" s="1270"/>
      <c r="EC32" s="1270"/>
      <c r="ED32" s="1270"/>
      <c r="EE32" s="1270"/>
      <c r="EF32" s="1270"/>
      <c r="EG32" s="1270"/>
      <c r="EH32" s="1270"/>
      <c r="EI32" s="1270"/>
      <c r="EJ32" s="1270"/>
      <c r="EK32" s="1270"/>
      <c r="EL32" s="1270"/>
      <c r="EM32" s="1270"/>
      <c r="EN32" s="1270"/>
      <c r="EO32" s="1270"/>
      <c r="EP32" s="1270"/>
      <c r="EQ32" s="1270"/>
      <c r="ER32" s="1270"/>
      <c r="ES32" s="1270"/>
      <c r="ET32" s="1270"/>
      <c r="EU32" s="1270"/>
      <c r="EV32" s="1270"/>
      <c r="EW32" s="1270"/>
      <c r="EX32" s="1270"/>
      <c r="EY32" s="1270"/>
      <c r="EZ32" s="1270"/>
      <c r="FA32" s="1270"/>
      <c r="FB32" s="1270"/>
      <c r="FC32" s="1270"/>
      <c r="FD32" s="1270"/>
      <c r="FE32" s="1270"/>
      <c r="FF32" s="1270"/>
      <c r="FG32" s="1270"/>
      <c r="FH32" s="1270"/>
      <c r="FI32" s="1270"/>
      <c r="FJ32" s="1270"/>
      <c r="FK32" s="1270"/>
      <c r="FL32" s="1270"/>
      <c r="FM32" s="1270"/>
      <c r="FN32" s="1270"/>
      <c r="FO32" s="1270"/>
      <c r="FP32" s="1270"/>
      <c r="FQ32" s="1270"/>
      <c r="FR32" s="1270"/>
      <c r="FS32" s="1270"/>
      <c r="FT32" s="1270"/>
      <c r="FU32" s="1270"/>
      <c r="FV32" s="1270"/>
      <c r="FW32" s="1270"/>
      <c r="FX32" s="1270"/>
      <c r="FY32" s="1270"/>
      <c r="FZ32" s="1270"/>
      <c r="GA32" s="1270"/>
      <c r="GB32" s="1270"/>
      <c r="GC32" s="1270"/>
      <c r="GD32" s="1270"/>
      <c r="GE32" s="1270"/>
      <c r="GF32" s="1270"/>
      <c r="GG32" s="1270"/>
      <c r="GH32" s="1270"/>
      <c r="GI32" s="1270"/>
      <c r="GJ32" s="1270"/>
      <c r="GK32" s="1270"/>
      <c r="GL32" s="1270"/>
      <c r="GM32" s="1270"/>
      <c r="GN32" s="1270"/>
      <c r="GO32" s="1270"/>
      <c r="GP32" s="1270"/>
      <c r="GQ32" s="1270"/>
      <c r="GR32" s="1270"/>
      <c r="GS32" s="1270"/>
      <c r="GT32" s="1270"/>
      <c r="GU32" s="1270"/>
      <c r="GV32" s="1270"/>
      <c r="GW32" s="1270"/>
      <c r="GX32" s="1270"/>
      <c r="GY32" s="1270"/>
      <c r="GZ32" s="1270"/>
      <c r="HA32" s="1270"/>
      <c r="HB32" s="1270"/>
      <c r="HC32" s="1270"/>
      <c r="HD32" s="1270"/>
      <c r="HE32" s="1270"/>
      <c r="HF32" s="1270"/>
      <c r="HG32" s="1270"/>
      <c r="HH32" s="1270"/>
      <c r="HI32" s="1270"/>
      <c r="HJ32" s="1270"/>
      <c r="HK32" s="1270"/>
      <c r="HL32" s="1270"/>
      <c r="HM32" s="1270"/>
      <c r="HN32" s="1270"/>
      <c r="HO32" s="1270"/>
      <c r="HP32" s="1270"/>
      <c r="HQ32" s="1270"/>
      <c r="HR32" s="1270"/>
      <c r="HS32" s="1270"/>
      <c r="HT32" s="1270"/>
      <c r="HU32" s="1270"/>
      <c r="HV32" s="1270"/>
      <c r="HW32" s="1270"/>
      <c r="HX32" s="1270"/>
      <c r="HY32" s="1270"/>
      <c r="HZ32" s="1270"/>
      <c r="IA32" s="1270"/>
      <c r="IB32" s="1270"/>
      <c r="IC32" s="1270"/>
      <c r="ID32" s="1270"/>
      <c r="IE32" s="1270"/>
      <c r="IF32" s="1270"/>
      <c r="IG32" s="1270"/>
      <c r="IH32" s="1270"/>
      <c r="II32" s="1270"/>
      <c r="IJ32" s="1270"/>
      <c r="IK32" s="1270"/>
      <c r="IL32" s="1270"/>
      <c r="IM32" s="1270"/>
      <c r="IN32" s="1270"/>
      <c r="IO32" s="1270"/>
      <c r="IP32" s="1270"/>
      <c r="IQ32" s="1270"/>
      <c r="IR32" s="1270"/>
      <c r="IS32" s="1270"/>
      <c r="IT32" s="1270"/>
      <c r="IU32" s="1270"/>
    </row>
    <row r="33" spans="1:255" ht="13" customHeight="1">
      <c r="A33" s="1269"/>
      <c r="B33" s="1272"/>
      <c r="C33" s="1285"/>
      <c r="D33" s="1279"/>
      <c r="E33" s="1279"/>
      <c r="F33" s="1279"/>
      <c r="G33" s="1279"/>
      <c r="H33" s="1279"/>
      <c r="I33" s="1279"/>
      <c r="J33" s="1274"/>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270"/>
      <c r="BB33" s="1270"/>
      <c r="BC33" s="1270"/>
      <c r="BD33" s="1270"/>
      <c r="BE33" s="1270"/>
      <c r="BF33" s="1270"/>
      <c r="BG33" s="1270"/>
      <c r="BH33" s="1270"/>
      <c r="BI33" s="1270"/>
      <c r="BJ33" s="1270"/>
      <c r="BK33" s="1270"/>
      <c r="BL33" s="1270"/>
      <c r="BM33" s="1270"/>
      <c r="BN33" s="1270"/>
      <c r="BO33" s="1270"/>
      <c r="BP33" s="1270"/>
      <c r="BQ33" s="1270"/>
      <c r="BR33" s="1270"/>
      <c r="BS33" s="1270"/>
      <c r="BT33" s="1270"/>
      <c r="BU33" s="1270"/>
      <c r="BV33" s="1270"/>
      <c r="BW33" s="1270"/>
      <c r="BX33" s="1270"/>
      <c r="BY33" s="1270"/>
      <c r="BZ33" s="1270"/>
      <c r="CA33" s="1270"/>
      <c r="CB33" s="1270"/>
      <c r="CC33" s="1270"/>
      <c r="CD33" s="1270"/>
      <c r="CE33" s="1270"/>
      <c r="CF33" s="1270"/>
      <c r="CG33" s="1270"/>
      <c r="CH33" s="1270"/>
      <c r="CI33" s="1270"/>
      <c r="CJ33" s="1270"/>
      <c r="CK33" s="1270"/>
      <c r="CL33" s="1270"/>
      <c r="CM33" s="1270"/>
      <c r="CN33" s="1270"/>
      <c r="CO33" s="1270"/>
      <c r="CP33" s="1270"/>
      <c r="CQ33" s="1270"/>
      <c r="CR33" s="1270"/>
      <c r="CS33" s="1270"/>
      <c r="CT33" s="1270"/>
      <c r="CU33" s="1270"/>
      <c r="CV33" s="1270"/>
      <c r="CW33" s="1270"/>
      <c r="CX33" s="1270"/>
      <c r="CY33" s="1270"/>
      <c r="CZ33" s="1270"/>
      <c r="DA33" s="1270"/>
      <c r="DB33" s="1270"/>
      <c r="DC33" s="1270"/>
      <c r="DD33" s="1270"/>
      <c r="DE33" s="1270"/>
      <c r="DF33" s="1270"/>
      <c r="DG33" s="1270"/>
      <c r="DH33" s="1270"/>
      <c r="DI33" s="1270"/>
      <c r="DJ33" s="1270"/>
      <c r="DK33" s="1270"/>
      <c r="DL33" s="1270"/>
      <c r="DM33" s="1270"/>
      <c r="DN33" s="1270"/>
      <c r="DO33" s="1270"/>
      <c r="DP33" s="1270"/>
      <c r="DQ33" s="1270"/>
      <c r="DR33" s="1270"/>
      <c r="DS33" s="1270"/>
      <c r="DT33" s="1270"/>
      <c r="DU33" s="1270"/>
      <c r="DV33" s="1270"/>
      <c r="DW33" s="1270"/>
      <c r="DX33" s="1270"/>
      <c r="DY33" s="1270"/>
      <c r="DZ33" s="1270"/>
      <c r="EA33" s="1270"/>
      <c r="EB33" s="1270"/>
      <c r="EC33" s="1270"/>
      <c r="ED33" s="1270"/>
      <c r="EE33" s="1270"/>
      <c r="EF33" s="1270"/>
      <c r="EG33" s="1270"/>
      <c r="EH33" s="1270"/>
      <c r="EI33" s="1270"/>
      <c r="EJ33" s="1270"/>
      <c r="EK33" s="1270"/>
      <c r="EL33" s="1270"/>
      <c r="EM33" s="1270"/>
      <c r="EN33" s="1270"/>
      <c r="EO33" s="1270"/>
      <c r="EP33" s="1270"/>
      <c r="EQ33" s="1270"/>
      <c r="ER33" s="1270"/>
      <c r="ES33" s="1270"/>
      <c r="ET33" s="1270"/>
      <c r="EU33" s="1270"/>
      <c r="EV33" s="1270"/>
      <c r="EW33" s="1270"/>
      <c r="EX33" s="1270"/>
      <c r="EY33" s="1270"/>
      <c r="EZ33" s="1270"/>
      <c r="FA33" s="1270"/>
      <c r="FB33" s="1270"/>
      <c r="FC33" s="1270"/>
      <c r="FD33" s="1270"/>
      <c r="FE33" s="1270"/>
      <c r="FF33" s="1270"/>
      <c r="FG33" s="1270"/>
      <c r="FH33" s="1270"/>
      <c r="FI33" s="1270"/>
      <c r="FJ33" s="1270"/>
      <c r="FK33" s="1270"/>
      <c r="FL33" s="1270"/>
      <c r="FM33" s="1270"/>
      <c r="FN33" s="1270"/>
      <c r="FO33" s="1270"/>
      <c r="FP33" s="1270"/>
      <c r="FQ33" s="1270"/>
      <c r="FR33" s="1270"/>
      <c r="FS33" s="1270"/>
      <c r="FT33" s="1270"/>
      <c r="FU33" s="1270"/>
      <c r="FV33" s="1270"/>
      <c r="FW33" s="1270"/>
      <c r="FX33" s="1270"/>
      <c r="FY33" s="1270"/>
      <c r="FZ33" s="1270"/>
      <c r="GA33" s="1270"/>
      <c r="GB33" s="1270"/>
      <c r="GC33" s="1270"/>
      <c r="GD33" s="1270"/>
      <c r="GE33" s="1270"/>
      <c r="GF33" s="1270"/>
      <c r="GG33" s="1270"/>
      <c r="GH33" s="1270"/>
      <c r="GI33" s="1270"/>
      <c r="GJ33" s="1270"/>
      <c r="GK33" s="1270"/>
      <c r="GL33" s="1270"/>
      <c r="GM33" s="1270"/>
      <c r="GN33" s="1270"/>
      <c r="GO33" s="1270"/>
      <c r="GP33" s="1270"/>
      <c r="GQ33" s="1270"/>
      <c r="GR33" s="1270"/>
      <c r="GS33" s="1270"/>
      <c r="GT33" s="1270"/>
      <c r="GU33" s="1270"/>
      <c r="GV33" s="1270"/>
      <c r="GW33" s="1270"/>
      <c r="GX33" s="1270"/>
      <c r="GY33" s="1270"/>
      <c r="GZ33" s="1270"/>
      <c r="HA33" s="1270"/>
      <c r="HB33" s="1270"/>
      <c r="HC33" s="1270"/>
      <c r="HD33" s="1270"/>
      <c r="HE33" s="1270"/>
      <c r="HF33" s="1270"/>
      <c r="HG33" s="1270"/>
      <c r="HH33" s="1270"/>
      <c r="HI33" s="1270"/>
      <c r="HJ33" s="1270"/>
      <c r="HK33" s="1270"/>
      <c r="HL33" s="1270"/>
      <c r="HM33" s="1270"/>
      <c r="HN33" s="1270"/>
      <c r="HO33" s="1270"/>
      <c r="HP33" s="1270"/>
      <c r="HQ33" s="1270"/>
      <c r="HR33" s="1270"/>
      <c r="HS33" s="1270"/>
      <c r="HT33" s="1270"/>
      <c r="HU33" s="1270"/>
      <c r="HV33" s="1270"/>
      <c r="HW33" s="1270"/>
      <c r="HX33" s="1270"/>
      <c r="HY33" s="1270"/>
      <c r="HZ33" s="1270"/>
      <c r="IA33" s="1270"/>
      <c r="IB33" s="1270"/>
      <c r="IC33" s="1270"/>
      <c r="ID33" s="1270"/>
      <c r="IE33" s="1270"/>
      <c r="IF33" s="1270"/>
      <c r="IG33" s="1270"/>
      <c r="IH33" s="1270"/>
      <c r="II33" s="1270"/>
      <c r="IJ33" s="1270"/>
      <c r="IK33" s="1270"/>
      <c r="IL33" s="1270"/>
      <c r="IM33" s="1270"/>
      <c r="IN33" s="1270"/>
      <c r="IO33" s="1270"/>
      <c r="IP33" s="1270"/>
      <c r="IQ33" s="1270"/>
      <c r="IR33" s="1270"/>
      <c r="IS33" s="1270"/>
      <c r="IT33" s="1270"/>
      <c r="IU33" s="1270"/>
    </row>
    <row r="34" spans="1:255" ht="12" customHeight="1">
      <c r="A34" s="1269"/>
      <c r="B34" s="1272"/>
      <c r="C34" s="1285" t="s">
        <v>1265</v>
      </c>
      <c r="E34" s="1272"/>
      <c r="F34" s="1272"/>
      <c r="G34" s="1272"/>
      <c r="H34" s="1272"/>
      <c r="I34" s="1272"/>
      <c r="J34" s="1274"/>
      <c r="K34" s="1270"/>
    </row>
    <row r="35" spans="1:255" ht="13">
      <c r="A35" s="1269"/>
      <c r="B35" s="1291" t="s">
        <v>1264</v>
      </c>
      <c r="C35" s="1285"/>
      <c r="D35" s="1287" t="s">
        <v>1267</v>
      </c>
      <c r="E35" s="1272"/>
      <c r="F35" s="1272"/>
      <c r="G35" s="1272"/>
      <c r="H35" s="1272"/>
      <c r="I35" s="1272"/>
      <c r="J35" s="1274">
        <v>89</v>
      </c>
      <c r="K35" s="1270"/>
    </row>
    <row r="36" spans="1:255" ht="13">
      <c r="A36" s="1269"/>
      <c r="B36" s="1291" t="s">
        <v>1266</v>
      </c>
      <c r="C36" s="1285"/>
      <c r="D36" s="1288" t="s">
        <v>1269</v>
      </c>
      <c r="E36" s="1276"/>
      <c r="F36" s="1276"/>
      <c r="G36" s="1276"/>
      <c r="H36" s="1276"/>
      <c r="I36" s="1276"/>
      <c r="J36" s="1274">
        <v>90</v>
      </c>
      <c r="K36" s="1270"/>
    </row>
    <row r="37" spans="1:255" ht="13">
      <c r="A37" s="1269"/>
      <c r="B37" s="1291" t="s">
        <v>1268</v>
      </c>
      <c r="C37" s="1285"/>
      <c r="D37" s="1288" t="s">
        <v>1271</v>
      </c>
      <c r="E37" s="1276"/>
      <c r="F37" s="1276"/>
      <c r="G37" s="1276"/>
      <c r="H37" s="1276"/>
      <c r="I37" s="1276"/>
      <c r="J37" s="1274">
        <v>91</v>
      </c>
      <c r="K37" s="1270"/>
    </row>
    <row r="38" spans="1:255" ht="13">
      <c r="A38" s="1269"/>
      <c r="B38" s="1291" t="s">
        <v>1270</v>
      </c>
      <c r="C38" s="1285"/>
      <c r="D38" s="1288" t="s">
        <v>1273</v>
      </c>
      <c r="E38" s="1278"/>
      <c r="F38" s="1278"/>
      <c r="G38" s="1278"/>
      <c r="H38" s="1278"/>
      <c r="I38" s="1278"/>
      <c r="J38" s="1274">
        <v>92</v>
      </c>
      <c r="K38" s="1270"/>
    </row>
    <row r="39" spans="1:255" ht="7.5" customHeight="1">
      <c r="A39" s="1269"/>
      <c r="B39" s="1272"/>
      <c r="C39" s="1285"/>
      <c r="D39" s="1279"/>
      <c r="E39" s="1279"/>
      <c r="F39" s="1279"/>
      <c r="G39" s="1279"/>
      <c r="H39" s="1279"/>
      <c r="I39" s="1279"/>
      <c r="J39" s="1274"/>
      <c r="K39" s="1270"/>
    </row>
    <row r="40" spans="1:255" ht="12.75" customHeight="1">
      <c r="A40" s="1269"/>
      <c r="B40" s="1272"/>
      <c r="C40" s="1285"/>
      <c r="D40" s="1279"/>
      <c r="E40" s="1279"/>
      <c r="F40" s="1279"/>
      <c r="G40" s="1279"/>
      <c r="H40" s="1279"/>
      <c r="I40" s="1279"/>
      <c r="J40" s="1274"/>
      <c r="K40" s="1270"/>
    </row>
    <row r="41" spans="1:255" ht="12.75" customHeight="1">
      <c r="A41" s="1269" t="s">
        <v>1257</v>
      </c>
      <c r="B41" s="1272"/>
      <c r="C41" s="1285"/>
      <c r="D41" s="1279"/>
      <c r="E41" s="1279"/>
      <c r="F41" s="1279"/>
      <c r="G41" s="1279"/>
      <c r="H41" s="1279"/>
      <c r="I41" s="1279"/>
      <c r="J41" s="1274"/>
      <c r="K41" s="1270"/>
    </row>
    <row r="42" spans="1:255" ht="12.75" customHeight="1">
      <c r="A42" s="1269"/>
      <c r="B42" s="1272"/>
      <c r="C42" s="1285" t="s">
        <v>1274</v>
      </c>
      <c r="D42" s="1279"/>
      <c r="E42" s="1279"/>
      <c r="F42" s="1279"/>
      <c r="G42" s="1279"/>
      <c r="H42" s="1279"/>
      <c r="I42" s="1279"/>
      <c r="J42" s="1274"/>
      <c r="K42" s="1270"/>
    </row>
    <row r="43" spans="1:255" ht="13">
      <c r="A43" s="1269"/>
      <c r="B43" s="1291" t="s">
        <v>1272</v>
      </c>
      <c r="C43" s="1285"/>
      <c r="D43" s="1272" t="s">
        <v>1276</v>
      </c>
      <c r="E43" s="1272"/>
      <c r="F43" s="1272"/>
      <c r="G43" s="1272"/>
      <c r="H43" s="1272"/>
      <c r="I43" s="1272"/>
      <c r="J43" s="1274">
        <v>93</v>
      </c>
      <c r="K43" s="1270"/>
    </row>
    <row r="44" spans="1:255" ht="13">
      <c r="A44" s="1269"/>
      <c r="B44" s="1291" t="s">
        <v>1275</v>
      </c>
      <c r="C44" s="1285"/>
      <c r="D44" s="1276" t="s">
        <v>1278</v>
      </c>
      <c r="E44" s="1276"/>
      <c r="F44" s="1276"/>
      <c r="G44" s="1276"/>
      <c r="H44" s="1276"/>
      <c r="I44" s="1276"/>
      <c r="J44" s="1274">
        <v>94</v>
      </c>
      <c r="K44" s="1270"/>
    </row>
    <row r="45" spans="1:255" ht="13">
      <c r="A45" s="1269"/>
      <c r="B45" s="1291" t="s">
        <v>1277</v>
      </c>
      <c r="C45" s="1285"/>
      <c r="D45" s="1280" t="s">
        <v>2376</v>
      </c>
      <c r="E45" s="1276"/>
      <c r="F45" s="1276"/>
      <c r="G45" s="1276"/>
      <c r="H45" s="1276"/>
      <c r="I45" s="1276"/>
      <c r="J45" s="1274">
        <v>95</v>
      </c>
      <c r="K45" s="1270"/>
    </row>
    <row r="46" spans="1:255" ht="13">
      <c r="A46" s="1269"/>
      <c r="B46" s="1291" t="s">
        <v>1279</v>
      </c>
      <c r="C46" s="1285"/>
      <c r="D46" s="1276" t="s">
        <v>1281</v>
      </c>
      <c r="E46" s="1276"/>
      <c r="F46" s="1276"/>
      <c r="G46" s="1276"/>
      <c r="H46" s="1276"/>
      <c r="I46" s="1276"/>
      <c r="J46" s="1274">
        <v>98</v>
      </c>
      <c r="K46" s="1270"/>
    </row>
    <row r="47" spans="1:255" ht="13">
      <c r="A47" s="1269"/>
      <c r="B47" s="1291" t="s">
        <v>1280</v>
      </c>
      <c r="C47" s="1285"/>
      <c r="D47" s="1276" t="s">
        <v>2157</v>
      </c>
      <c r="E47" s="1276"/>
      <c r="F47" s="1276"/>
      <c r="G47" s="1276"/>
      <c r="H47" s="1276"/>
      <c r="I47" s="1276"/>
      <c r="J47" s="1274">
        <v>100</v>
      </c>
      <c r="K47" s="1270"/>
    </row>
    <row r="48" spans="1:255" ht="13">
      <c r="A48" s="1269"/>
      <c r="B48" s="1291" t="s">
        <v>1282</v>
      </c>
      <c r="C48" s="1285"/>
      <c r="D48" s="1276" t="s">
        <v>1284</v>
      </c>
      <c r="E48" s="1276"/>
      <c r="F48" s="1276"/>
      <c r="G48" s="1276"/>
      <c r="H48" s="1276"/>
      <c r="I48" s="1276"/>
      <c r="J48" s="1274">
        <v>101</v>
      </c>
      <c r="K48" s="1270"/>
    </row>
    <row r="49" spans="1:255" ht="12.75" customHeight="1">
      <c r="A49" s="1269"/>
      <c r="B49" s="1291" t="s">
        <v>1283</v>
      </c>
      <c r="C49" s="1285"/>
      <c r="D49" s="1593" t="s">
        <v>2377</v>
      </c>
      <c r="E49" s="1594"/>
      <c r="F49" s="1594"/>
      <c r="G49" s="1594"/>
      <c r="H49" s="1594"/>
      <c r="I49" s="1594"/>
      <c r="J49" s="1274">
        <v>104</v>
      </c>
      <c r="K49" s="1270"/>
    </row>
    <row r="50" spans="1:255" ht="13">
      <c r="A50" s="1269"/>
      <c r="B50" s="1291" t="s">
        <v>2328</v>
      </c>
      <c r="C50" s="1285"/>
      <c r="D50" s="1595" t="s">
        <v>2378</v>
      </c>
      <c r="E50" s="1276"/>
      <c r="F50" s="1276"/>
      <c r="G50" s="1276"/>
      <c r="H50" s="1276"/>
      <c r="I50" s="1276"/>
      <c r="J50" s="1274">
        <v>105</v>
      </c>
      <c r="K50" s="1270"/>
    </row>
    <row r="51" spans="1:255" ht="13">
      <c r="A51" s="1269"/>
      <c r="B51" s="1291" t="s">
        <v>2329</v>
      </c>
      <c r="C51" s="1285"/>
      <c r="D51" s="1595" t="s">
        <v>2379</v>
      </c>
      <c r="E51" s="1276"/>
      <c r="F51" s="1276"/>
      <c r="G51" s="1276"/>
      <c r="H51" s="1276"/>
      <c r="I51" s="1276"/>
      <c r="J51" s="1274">
        <v>106</v>
      </c>
      <c r="K51" s="1270"/>
    </row>
    <row r="52" spans="1:255" ht="13">
      <c r="A52" s="1269"/>
      <c r="B52" s="1291" t="s">
        <v>2330</v>
      </c>
      <c r="C52" s="1285"/>
      <c r="D52" s="1595" t="s">
        <v>2380</v>
      </c>
      <c r="E52" s="1276"/>
      <c r="F52" s="1276"/>
      <c r="G52" s="1276"/>
      <c r="H52" s="1276"/>
      <c r="I52" s="1276"/>
      <c r="J52" s="1274">
        <v>107</v>
      </c>
      <c r="K52" s="1270"/>
    </row>
    <row r="53" spans="1:255" ht="7.5" customHeight="1">
      <c r="A53" s="1269"/>
      <c r="B53" s="1272"/>
      <c r="C53" s="1285"/>
      <c r="D53" s="1276"/>
      <c r="E53" s="1276"/>
      <c r="F53" s="1276"/>
      <c r="G53" s="1276"/>
      <c r="H53" s="1276"/>
      <c r="I53" s="1276"/>
      <c r="J53" s="1274"/>
      <c r="K53" s="1270"/>
    </row>
    <row r="54" spans="1:255" ht="13">
      <c r="A54" s="1269"/>
      <c r="B54" s="1272"/>
      <c r="C54" s="1285" t="s">
        <v>1286</v>
      </c>
      <c r="D54" s="1272"/>
      <c r="E54" s="1272"/>
      <c r="F54" s="1272"/>
      <c r="G54" s="1272"/>
      <c r="H54" s="1272"/>
      <c r="I54" s="1272"/>
      <c r="J54" s="1274"/>
      <c r="K54" s="1270"/>
    </row>
    <row r="55" spans="1:255" ht="13">
      <c r="A55" s="1269"/>
      <c r="B55" s="1291" t="s">
        <v>1285</v>
      </c>
      <c r="C55" s="1285"/>
      <c r="D55" s="1272" t="s">
        <v>1243</v>
      </c>
      <c r="E55" s="1272"/>
      <c r="F55" s="1272"/>
      <c r="G55" s="1272"/>
      <c r="H55" s="1272"/>
      <c r="I55" s="1272"/>
      <c r="J55" s="1274">
        <v>108</v>
      </c>
      <c r="K55" s="1270"/>
    </row>
    <row r="56" spans="1:255" ht="13.5" customHeight="1">
      <c r="A56" s="1269"/>
      <c r="B56" s="1291" t="s">
        <v>1287</v>
      </c>
      <c r="C56" s="1285"/>
      <c r="D56" s="1276" t="s">
        <v>1289</v>
      </c>
      <c r="E56" s="1276"/>
      <c r="F56" s="1276"/>
      <c r="G56" s="1276"/>
      <c r="H56" s="1276"/>
      <c r="I56" s="1276"/>
      <c r="J56" s="1274">
        <v>110</v>
      </c>
      <c r="K56" s="1270"/>
    </row>
    <row r="57" spans="1:255" ht="12.75" customHeight="1">
      <c r="A57" s="1269"/>
      <c r="B57" s="1291" t="s">
        <v>1288</v>
      </c>
      <c r="C57" s="1285"/>
      <c r="D57" s="1276" t="s">
        <v>1244</v>
      </c>
      <c r="E57" s="1276"/>
      <c r="F57" s="1276"/>
      <c r="G57" s="1276"/>
      <c r="H57" s="1276"/>
      <c r="I57" s="1276"/>
      <c r="J57" s="1274">
        <v>112</v>
      </c>
      <c r="K57" s="1270"/>
    </row>
    <row r="58" spans="1:255" ht="15.75" customHeight="1">
      <c r="A58" s="1269"/>
      <c r="B58" s="1291" t="s">
        <v>1290</v>
      </c>
      <c r="C58" s="1285"/>
      <c r="D58" s="1276" t="s">
        <v>1245</v>
      </c>
      <c r="E58" s="1276"/>
      <c r="F58" s="1276"/>
      <c r="G58" s="1276"/>
      <c r="H58" s="1276"/>
      <c r="I58" s="1276"/>
      <c r="J58" s="1274">
        <v>113</v>
      </c>
      <c r="K58" s="1270"/>
    </row>
    <row r="59" spans="1:255" ht="14.25" customHeight="1">
      <c r="A59" s="1269"/>
      <c r="B59" s="1291" t="s">
        <v>1291</v>
      </c>
      <c r="C59" s="1285"/>
      <c r="D59" s="1280" t="s">
        <v>1293</v>
      </c>
      <c r="E59" s="1276"/>
      <c r="F59" s="1276"/>
      <c r="G59" s="1276"/>
      <c r="H59" s="1276"/>
      <c r="I59" s="1276"/>
      <c r="J59" s="1274">
        <v>114</v>
      </c>
      <c r="K59" s="1270"/>
    </row>
    <row r="60" spans="1:255" ht="13">
      <c r="A60" s="1269"/>
      <c r="B60" s="1291" t="s">
        <v>1292</v>
      </c>
      <c r="C60" s="1285"/>
      <c r="D60" s="1277" t="s">
        <v>1295</v>
      </c>
      <c r="E60" s="1278"/>
      <c r="F60" s="1278"/>
      <c r="G60" s="1278"/>
      <c r="H60" s="1278"/>
      <c r="I60" s="1278"/>
      <c r="J60" s="1274">
        <v>115</v>
      </c>
      <c r="K60" s="1270"/>
    </row>
    <row r="61" spans="1:255" ht="13">
      <c r="A61" s="1269"/>
      <c r="B61" s="1272"/>
      <c r="C61" s="1285"/>
      <c r="D61" s="1279"/>
      <c r="E61" s="1279"/>
      <c r="F61" s="1279"/>
      <c r="G61" s="1279"/>
      <c r="H61" s="1279"/>
      <c r="I61" s="1279"/>
      <c r="J61" s="1274"/>
      <c r="K61" s="1270"/>
    </row>
    <row r="62" spans="1:255" ht="13">
      <c r="A62" s="1269"/>
      <c r="B62" s="1272"/>
      <c r="C62" s="1285" t="s">
        <v>1296</v>
      </c>
      <c r="D62" s="1272"/>
      <c r="E62" s="1272"/>
      <c r="F62" s="1272"/>
      <c r="G62" s="1272"/>
      <c r="H62" s="1272"/>
      <c r="I62" s="1272"/>
      <c r="J62" s="1274"/>
      <c r="K62" s="1270"/>
    </row>
    <row r="63" spans="1:255" ht="13">
      <c r="A63" s="1269"/>
      <c r="B63" s="1291" t="s">
        <v>1294</v>
      </c>
      <c r="D63" s="1281" t="s">
        <v>2381</v>
      </c>
      <c r="E63" s="1285"/>
      <c r="F63" s="1285"/>
      <c r="G63" s="1285"/>
      <c r="H63" s="1285"/>
      <c r="I63" s="1285"/>
      <c r="J63" s="1274">
        <v>116</v>
      </c>
      <c r="K63" s="1270"/>
    </row>
    <row r="64" spans="1:255" ht="12" customHeight="1">
      <c r="A64" s="1269"/>
      <c r="B64" s="1291" t="s">
        <v>1297</v>
      </c>
      <c r="D64" s="1276" t="s">
        <v>2382</v>
      </c>
      <c r="E64" s="1289"/>
      <c r="F64" s="1289"/>
      <c r="G64" s="1289"/>
      <c r="H64" s="1289"/>
      <c r="I64" s="1289"/>
      <c r="J64" s="1274">
        <v>118</v>
      </c>
      <c r="K64" s="1270"/>
      <c r="L64" s="1272"/>
      <c r="M64" s="1272"/>
      <c r="N64" s="1272"/>
      <c r="O64" s="1272"/>
      <c r="P64" s="1272"/>
      <c r="Q64" s="1272"/>
      <c r="R64" s="1272"/>
      <c r="S64" s="1272"/>
      <c r="T64" s="1272"/>
      <c r="U64" s="1272"/>
      <c r="V64" s="1272"/>
      <c r="W64" s="1272"/>
      <c r="X64" s="1272"/>
      <c r="Y64" s="1272"/>
      <c r="Z64" s="1272"/>
      <c r="AA64" s="1272"/>
      <c r="AB64" s="1272"/>
      <c r="AC64" s="1272"/>
      <c r="AD64" s="1272"/>
      <c r="AE64" s="1272"/>
      <c r="AF64" s="1272"/>
      <c r="AG64" s="1272"/>
      <c r="AH64" s="1272"/>
      <c r="AI64" s="1272"/>
      <c r="AJ64" s="1272"/>
      <c r="AK64" s="1272"/>
      <c r="AL64" s="1272"/>
      <c r="AM64" s="1272"/>
      <c r="AN64" s="1272"/>
      <c r="AO64" s="1272"/>
      <c r="AP64" s="1272"/>
      <c r="AQ64" s="1272"/>
      <c r="AR64" s="1272"/>
      <c r="AS64" s="1272"/>
      <c r="AT64" s="1272"/>
      <c r="AU64" s="1272"/>
      <c r="AV64" s="1272"/>
      <c r="AW64" s="1272"/>
      <c r="AX64" s="1272"/>
      <c r="AY64" s="1272"/>
      <c r="AZ64" s="1272"/>
      <c r="BA64" s="1272"/>
      <c r="BB64" s="1272"/>
      <c r="BC64" s="1272"/>
      <c r="BD64" s="1272"/>
      <c r="BE64" s="1272"/>
      <c r="BF64" s="1272"/>
      <c r="BG64" s="1272"/>
      <c r="BH64" s="1272"/>
      <c r="BI64" s="1272"/>
      <c r="BJ64" s="1272"/>
      <c r="BK64" s="1272"/>
      <c r="BL64" s="1272"/>
      <c r="BM64" s="1272"/>
      <c r="BN64" s="1272"/>
      <c r="BO64" s="1272"/>
      <c r="BP64" s="1272"/>
      <c r="BQ64" s="1272"/>
      <c r="BR64" s="1272"/>
      <c r="BS64" s="1272"/>
      <c r="BT64" s="1272"/>
      <c r="BU64" s="1272"/>
      <c r="BV64" s="1272"/>
      <c r="BW64" s="1272"/>
      <c r="BX64" s="1272"/>
      <c r="BY64" s="1272"/>
      <c r="BZ64" s="1272"/>
      <c r="CA64" s="1272"/>
      <c r="CB64" s="1272"/>
      <c r="CC64" s="1272"/>
      <c r="CD64" s="1272"/>
      <c r="CE64" s="1272"/>
      <c r="CF64" s="1272"/>
      <c r="CG64" s="1272"/>
      <c r="CH64" s="1272"/>
      <c r="CI64" s="1272"/>
      <c r="CJ64" s="1272"/>
      <c r="CK64" s="1272"/>
      <c r="CL64" s="1272"/>
      <c r="CM64" s="1272"/>
      <c r="CN64" s="1272"/>
      <c r="CO64" s="1272"/>
      <c r="CP64" s="1272"/>
      <c r="CQ64" s="1272"/>
      <c r="CR64" s="1272"/>
      <c r="CS64" s="1272"/>
      <c r="CT64" s="1272"/>
      <c r="CU64" s="1272"/>
      <c r="CV64" s="1272"/>
      <c r="CW64" s="1272"/>
      <c r="CX64" s="1272"/>
      <c r="CY64" s="1272"/>
      <c r="CZ64" s="1272"/>
      <c r="DA64" s="1272"/>
      <c r="DB64" s="1272"/>
      <c r="DC64" s="1272"/>
      <c r="DD64" s="1272"/>
      <c r="DE64" s="1272"/>
      <c r="DF64" s="1272"/>
      <c r="DG64" s="1272"/>
      <c r="DH64" s="1272"/>
      <c r="DI64" s="1272"/>
      <c r="DJ64" s="1272"/>
      <c r="DK64" s="1272"/>
      <c r="DL64" s="1272"/>
      <c r="DM64" s="1272"/>
      <c r="DN64" s="1272"/>
      <c r="DO64" s="1272"/>
      <c r="DP64" s="1272"/>
      <c r="DQ64" s="1272"/>
      <c r="DR64" s="1272"/>
      <c r="DS64" s="1272"/>
      <c r="DT64" s="1272"/>
      <c r="DU64" s="1272"/>
      <c r="DV64" s="1272"/>
      <c r="DW64" s="1272"/>
      <c r="DX64" s="1272"/>
      <c r="DY64" s="1272"/>
      <c r="DZ64" s="1272"/>
      <c r="EA64" s="1272"/>
      <c r="EB64" s="1272"/>
      <c r="EC64" s="1272"/>
      <c r="ED64" s="1272"/>
      <c r="EE64" s="1272"/>
      <c r="EF64" s="1272"/>
      <c r="EG64" s="1272"/>
      <c r="EH64" s="1272"/>
      <c r="EI64" s="1272"/>
      <c r="EJ64" s="1272"/>
      <c r="EK64" s="1272"/>
      <c r="EL64" s="1272"/>
      <c r="EM64" s="1272"/>
      <c r="EN64" s="1272"/>
      <c r="EO64" s="1272"/>
      <c r="EP64" s="1272"/>
      <c r="EQ64" s="1272"/>
      <c r="ER64" s="1272"/>
      <c r="ES64" s="1272"/>
      <c r="ET64" s="1272"/>
      <c r="EU64" s="1272"/>
      <c r="EV64" s="1272"/>
      <c r="EW64" s="1272"/>
      <c r="EX64" s="1272"/>
      <c r="EY64" s="1272"/>
      <c r="EZ64" s="1272"/>
      <c r="FA64" s="1272"/>
      <c r="FB64" s="1272"/>
      <c r="FC64" s="1272"/>
      <c r="FD64" s="1272"/>
      <c r="FE64" s="1272"/>
      <c r="FF64" s="1272"/>
      <c r="FG64" s="1272"/>
      <c r="FH64" s="1272"/>
      <c r="FI64" s="1272"/>
      <c r="FJ64" s="1272"/>
      <c r="FK64" s="1272"/>
      <c r="FL64" s="1272"/>
      <c r="FM64" s="1272"/>
      <c r="FN64" s="1272"/>
      <c r="FO64" s="1272"/>
      <c r="FP64" s="1272"/>
      <c r="FQ64" s="1272"/>
      <c r="FR64" s="1272"/>
      <c r="FS64" s="1272"/>
      <c r="FT64" s="1272"/>
      <c r="FU64" s="1272"/>
      <c r="FV64" s="1272"/>
      <c r="FW64" s="1272"/>
      <c r="FX64" s="1272"/>
      <c r="FY64" s="1272"/>
      <c r="FZ64" s="1272"/>
      <c r="GA64" s="1272"/>
      <c r="GB64" s="1272"/>
      <c r="GC64" s="1272"/>
      <c r="GD64" s="1272"/>
      <c r="GE64" s="1272"/>
      <c r="GF64" s="1272"/>
      <c r="GG64" s="1272"/>
      <c r="GH64" s="1272"/>
      <c r="GI64" s="1272"/>
      <c r="GJ64" s="1272"/>
      <c r="GK64" s="1272"/>
      <c r="GL64" s="1272"/>
      <c r="GM64" s="1272"/>
      <c r="GN64" s="1272"/>
      <c r="GO64" s="1272"/>
      <c r="GP64" s="1272"/>
      <c r="GQ64" s="1272"/>
      <c r="GR64" s="1272"/>
      <c r="GS64" s="1272"/>
      <c r="GT64" s="1272"/>
      <c r="GU64" s="1272"/>
      <c r="GV64" s="1272"/>
      <c r="GW64" s="1272"/>
      <c r="GX64" s="1272"/>
      <c r="GY64" s="1272"/>
      <c r="GZ64" s="1272"/>
      <c r="HA64" s="1272"/>
      <c r="HB64" s="1272"/>
      <c r="HC64" s="1272"/>
      <c r="HD64" s="1272"/>
      <c r="HE64" s="1272"/>
      <c r="HF64" s="1272"/>
      <c r="HG64" s="1272"/>
      <c r="HH64" s="1272"/>
      <c r="HI64" s="1272"/>
      <c r="HJ64" s="1272"/>
      <c r="HK64" s="1272"/>
      <c r="HL64" s="1272"/>
      <c r="HM64" s="1272"/>
      <c r="HN64" s="1272"/>
      <c r="HO64" s="1272"/>
      <c r="HP64" s="1272"/>
      <c r="HQ64" s="1272"/>
      <c r="HR64" s="1272"/>
      <c r="HS64" s="1272"/>
      <c r="HT64" s="1272"/>
      <c r="HU64" s="1272"/>
      <c r="HV64" s="1272"/>
      <c r="HW64" s="1272"/>
      <c r="HX64" s="1272"/>
      <c r="HY64" s="1272"/>
      <c r="HZ64" s="1272"/>
      <c r="IA64" s="1272"/>
      <c r="IB64" s="1272"/>
      <c r="IC64" s="1272"/>
      <c r="ID64" s="1272"/>
      <c r="IE64" s="1272"/>
      <c r="IF64" s="1272"/>
      <c r="IG64" s="1272"/>
      <c r="IH64" s="1272"/>
      <c r="II64" s="1272"/>
      <c r="IJ64" s="1272"/>
      <c r="IK64" s="1272"/>
      <c r="IL64" s="1272"/>
      <c r="IM64" s="1272"/>
      <c r="IN64" s="1272"/>
      <c r="IO64" s="1272"/>
      <c r="IP64" s="1272"/>
      <c r="IQ64" s="1272"/>
      <c r="IR64" s="1272"/>
      <c r="IS64" s="1272"/>
      <c r="IT64" s="1272"/>
      <c r="IU64" s="1272"/>
    </row>
    <row r="65" spans="1:255" ht="12" customHeight="1">
      <c r="A65" s="1269"/>
      <c r="B65" s="1291" t="s">
        <v>1298</v>
      </c>
      <c r="D65" s="1276" t="s">
        <v>2502</v>
      </c>
      <c r="E65" s="1289"/>
      <c r="F65" s="1289"/>
      <c r="G65" s="1289"/>
      <c r="H65" s="1289"/>
      <c r="I65" s="1289"/>
      <c r="J65" s="1274">
        <v>119</v>
      </c>
      <c r="K65" s="1270"/>
      <c r="L65" s="1272"/>
      <c r="M65" s="1272"/>
      <c r="N65" s="1272"/>
      <c r="O65" s="1272"/>
      <c r="P65" s="1272"/>
      <c r="Q65" s="1272"/>
      <c r="R65" s="1272"/>
      <c r="S65" s="1272"/>
      <c r="T65" s="1272"/>
      <c r="U65" s="1272"/>
      <c r="V65" s="1272"/>
      <c r="W65" s="1272"/>
      <c r="X65" s="1272"/>
      <c r="Y65" s="1272"/>
      <c r="Z65" s="1272"/>
      <c r="AA65" s="1272"/>
      <c r="AB65" s="1272"/>
      <c r="AC65" s="1272"/>
      <c r="AD65" s="1272"/>
      <c r="AE65" s="1272"/>
      <c r="AF65" s="1272"/>
      <c r="AG65" s="1272"/>
      <c r="AH65" s="1272"/>
      <c r="AI65" s="1272"/>
      <c r="AJ65" s="1272"/>
      <c r="AK65" s="1272"/>
      <c r="AL65" s="1272"/>
      <c r="AM65" s="1272"/>
      <c r="AN65" s="1272"/>
      <c r="AO65" s="1272"/>
      <c r="AP65" s="1272"/>
      <c r="AQ65" s="1272"/>
      <c r="AR65" s="1272"/>
      <c r="AS65" s="1272"/>
      <c r="AT65" s="1272"/>
      <c r="AU65" s="1272"/>
      <c r="AV65" s="1272"/>
      <c r="AW65" s="1272"/>
      <c r="AX65" s="1272"/>
      <c r="AY65" s="1272"/>
      <c r="AZ65" s="1272"/>
      <c r="BA65" s="1272"/>
      <c r="BB65" s="1272"/>
      <c r="BC65" s="1272"/>
      <c r="BD65" s="1272"/>
      <c r="BE65" s="1272"/>
      <c r="BF65" s="1272"/>
      <c r="BG65" s="1272"/>
      <c r="BH65" s="1272"/>
      <c r="BI65" s="1272"/>
      <c r="BJ65" s="1272"/>
      <c r="BK65" s="1272"/>
      <c r="BL65" s="1272"/>
      <c r="BM65" s="1272"/>
      <c r="BN65" s="1272"/>
      <c r="BO65" s="1272"/>
      <c r="BP65" s="1272"/>
      <c r="BQ65" s="1272"/>
      <c r="BR65" s="1272"/>
      <c r="BS65" s="1272"/>
      <c r="BT65" s="1272"/>
      <c r="BU65" s="1272"/>
      <c r="BV65" s="1272"/>
      <c r="BW65" s="1272"/>
      <c r="BX65" s="1272"/>
      <c r="BY65" s="1272"/>
      <c r="BZ65" s="1272"/>
      <c r="CA65" s="1272"/>
      <c r="CB65" s="1272"/>
      <c r="CC65" s="1272"/>
      <c r="CD65" s="1272"/>
      <c r="CE65" s="1272"/>
      <c r="CF65" s="1272"/>
      <c r="CG65" s="1272"/>
      <c r="CH65" s="1272"/>
      <c r="CI65" s="1272"/>
      <c r="CJ65" s="1272"/>
      <c r="CK65" s="1272"/>
      <c r="CL65" s="1272"/>
      <c r="CM65" s="1272"/>
      <c r="CN65" s="1272"/>
      <c r="CO65" s="1272"/>
      <c r="CP65" s="1272"/>
      <c r="CQ65" s="1272"/>
      <c r="CR65" s="1272"/>
      <c r="CS65" s="1272"/>
      <c r="CT65" s="1272"/>
      <c r="CU65" s="1272"/>
      <c r="CV65" s="1272"/>
      <c r="CW65" s="1272"/>
      <c r="CX65" s="1272"/>
      <c r="CY65" s="1272"/>
      <c r="CZ65" s="1272"/>
      <c r="DA65" s="1272"/>
      <c r="DB65" s="1272"/>
      <c r="DC65" s="1272"/>
      <c r="DD65" s="1272"/>
      <c r="DE65" s="1272"/>
      <c r="DF65" s="1272"/>
      <c r="DG65" s="1272"/>
      <c r="DH65" s="1272"/>
      <c r="DI65" s="1272"/>
      <c r="DJ65" s="1272"/>
      <c r="DK65" s="1272"/>
      <c r="DL65" s="1272"/>
      <c r="DM65" s="1272"/>
      <c r="DN65" s="1272"/>
      <c r="DO65" s="1272"/>
      <c r="DP65" s="1272"/>
      <c r="DQ65" s="1272"/>
      <c r="DR65" s="1272"/>
      <c r="DS65" s="1272"/>
      <c r="DT65" s="1272"/>
      <c r="DU65" s="1272"/>
      <c r="DV65" s="1272"/>
      <c r="DW65" s="1272"/>
      <c r="DX65" s="1272"/>
      <c r="DY65" s="1272"/>
      <c r="DZ65" s="1272"/>
      <c r="EA65" s="1272"/>
      <c r="EB65" s="1272"/>
      <c r="EC65" s="1272"/>
      <c r="ED65" s="1272"/>
      <c r="EE65" s="1272"/>
      <c r="EF65" s="1272"/>
      <c r="EG65" s="1272"/>
      <c r="EH65" s="1272"/>
      <c r="EI65" s="1272"/>
      <c r="EJ65" s="1272"/>
      <c r="EK65" s="1272"/>
      <c r="EL65" s="1272"/>
      <c r="EM65" s="1272"/>
      <c r="EN65" s="1272"/>
      <c r="EO65" s="1272"/>
      <c r="EP65" s="1272"/>
      <c r="EQ65" s="1272"/>
      <c r="ER65" s="1272"/>
      <c r="ES65" s="1272"/>
      <c r="ET65" s="1272"/>
      <c r="EU65" s="1272"/>
      <c r="EV65" s="1272"/>
      <c r="EW65" s="1272"/>
      <c r="EX65" s="1272"/>
      <c r="EY65" s="1272"/>
      <c r="EZ65" s="1272"/>
      <c r="FA65" s="1272"/>
      <c r="FB65" s="1272"/>
      <c r="FC65" s="1272"/>
      <c r="FD65" s="1272"/>
      <c r="FE65" s="1272"/>
      <c r="FF65" s="1272"/>
      <c r="FG65" s="1272"/>
      <c r="FH65" s="1272"/>
      <c r="FI65" s="1272"/>
      <c r="FJ65" s="1272"/>
      <c r="FK65" s="1272"/>
      <c r="FL65" s="1272"/>
      <c r="FM65" s="1272"/>
      <c r="FN65" s="1272"/>
      <c r="FO65" s="1272"/>
      <c r="FP65" s="1272"/>
      <c r="FQ65" s="1272"/>
      <c r="FR65" s="1272"/>
      <c r="FS65" s="1272"/>
      <c r="FT65" s="1272"/>
      <c r="FU65" s="1272"/>
      <c r="FV65" s="1272"/>
      <c r="FW65" s="1272"/>
      <c r="FX65" s="1272"/>
      <c r="FY65" s="1272"/>
      <c r="FZ65" s="1272"/>
      <c r="GA65" s="1272"/>
      <c r="GB65" s="1272"/>
      <c r="GC65" s="1272"/>
      <c r="GD65" s="1272"/>
      <c r="GE65" s="1272"/>
      <c r="GF65" s="1272"/>
      <c r="GG65" s="1272"/>
      <c r="GH65" s="1272"/>
      <c r="GI65" s="1272"/>
      <c r="GJ65" s="1272"/>
      <c r="GK65" s="1272"/>
      <c r="GL65" s="1272"/>
      <c r="GM65" s="1272"/>
      <c r="GN65" s="1272"/>
      <c r="GO65" s="1272"/>
      <c r="GP65" s="1272"/>
      <c r="GQ65" s="1272"/>
      <c r="GR65" s="1272"/>
      <c r="GS65" s="1272"/>
      <c r="GT65" s="1272"/>
      <c r="GU65" s="1272"/>
      <c r="GV65" s="1272"/>
      <c r="GW65" s="1272"/>
      <c r="GX65" s="1272"/>
      <c r="GY65" s="1272"/>
      <c r="GZ65" s="1272"/>
      <c r="HA65" s="1272"/>
      <c r="HB65" s="1272"/>
      <c r="HC65" s="1272"/>
      <c r="HD65" s="1272"/>
      <c r="HE65" s="1272"/>
      <c r="HF65" s="1272"/>
      <c r="HG65" s="1272"/>
      <c r="HH65" s="1272"/>
      <c r="HI65" s="1272"/>
      <c r="HJ65" s="1272"/>
      <c r="HK65" s="1272"/>
      <c r="HL65" s="1272"/>
      <c r="HM65" s="1272"/>
      <c r="HN65" s="1272"/>
      <c r="HO65" s="1272"/>
      <c r="HP65" s="1272"/>
      <c r="HQ65" s="1272"/>
      <c r="HR65" s="1272"/>
      <c r="HS65" s="1272"/>
      <c r="HT65" s="1272"/>
      <c r="HU65" s="1272"/>
      <c r="HV65" s="1272"/>
      <c r="HW65" s="1272"/>
      <c r="HX65" s="1272"/>
      <c r="HY65" s="1272"/>
      <c r="HZ65" s="1272"/>
      <c r="IA65" s="1272"/>
      <c r="IB65" s="1272"/>
      <c r="IC65" s="1272"/>
      <c r="ID65" s="1272"/>
      <c r="IE65" s="1272"/>
      <c r="IF65" s="1272"/>
      <c r="IG65" s="1272"/>
      <c r="IH65" s="1272"/>
      <c r="II65" s="1272"/>
      <c r="IJ65" s="1272"/>
      <c r="IK65" s="1272"/>
      <c r="IL65" s="1272"/>
      <c r="IM65" s="1272"/>
      <c r="IN65" s="1272"/>
      <c r="IO65" s="1272"/>
      <c r="IP65" s="1272"/>
      <c r="IQ65" s="1272"/>
      <c r="IR65" s="1272"/>
      <c r="IS65" s="1272"/>
      <c r="IT65" s="1272"/>
      <c r="IU65" s="1272"/>
    </row>
    <row r="66" spans="1:255" ht="12" customHeight="1">
      <c r="A66" s="1269"/>
      <c r="B66" s="1291" t="s">
        <v>1299</v>
      </c>
      <c r="D66" s="1276" t="s">
        <v>2503</v>
      </c>
      <c r="E66" s="1289"/>
      <c r="F66" s="1289"/>
      <c r="G66" s="1289"/>
      <c r="H66" s="1289"/>
      <c r="I66" s="1289"/>
      <c r="J66" s="1274">
        <v>120</v>
      </c>
      <c r="K66" s="1270"/>
    </row>
    <row r="67" spans="1:255" ht="13">
      <c r="A67" s="1269"/>
      <c r="B67" s="1291" t="s">
        <v>1300</v>
      </c>
      <c r="D67" s="1280" t="s">
        <v>2383</v>
      </c>
      <c r="E67" s="1289"/>
      <c r="F67" s="1289"/>
      <c r="G67" s="1289"/>
      <c r="H67" s="1289"/>
      <c r="I67" s="1289"/>
      <c r="J67" s="1274">
        <v>121</v>
      </c>
    </row>
    <row r="68" spans="1:255">
      <c r="A68" s="1285"/>
      <c r="B68" s="1291" t="s">
        <v>1301</v>
      </c>
      <c r="C68" s="1272"/>
      <c r="D68" s="1278" t="s">
        <v>2361</v>
      </c>
      <c r="E68" s="1278"/>
      <c r="F68" s="1278"/>
      <c r="G68" s="1278"/>
      <c r="H68" s="1278"/>
      <c r="I68" s="1278"/>
      <c r="J68" s="1274">
        <v>122</v>
      </c>
    </row>
    <row r="69" spans="1:255">
      <c r="A69" s="1285"/>
      <c r="B69" s="1291" t="s">
        <v>1302</v>
      </c>
      <c r="C69" s="1272"/>
      <c r="D69" s="1278" t="s">
        <v>1303</v>
      </c>
      <c r="E69" s="1278"/>
      <c r="F69" s="1278"/>
      <c r="G69" s="1278"/>
      <c r="H69" s="1278"/>
      <c r="I69" s="1278"/>
      <c r="J69" s="1274">
        <v>125</v>
      </c>
    </row>
    <row r="70" spans="1:255" ht="13">
      <c r="A70" s="1269"/>
      <c r="B70" s="1291" t="s">
        <v>1304</v>
      </c>
      <c r="D70" s="1286" t="s">
        <v>1940</v>
      </c>
      <c r="E70" s="1290"/>
      <c r="F70" s="1290"/>
      <c r="G70" s="1290"/>
      <c r="H70" s="1290"/>
      <c r="I70" s="1290"/>
      <c r="J70" s="1274">
        <v>133</v>
      </c>
    </row>
  </sheetData>
  <customSheetViews>
    <customSheetView guid="{2B65B3C9-192A-406F-81D0-33ACDA28F496}" showPageBreaks="1" showGridLines="0" outlineSymbols="0" printArea="1">
      <selection activeCell="A64" sqref="A64"/>
      <rowBreaks count="1" manualBreakCount="1">
        <brk id="40" max="9" man="1"/>
      </rowBreaks>
      <pageMargins left="1" right="0.5" top="0.7" bottom="0.6" header="0" footer="0"/>
      <printOptions horizontalCentered="1"/>
      <pageSetup scale="85" orientation="landscape" errors="blank" r:id="rId1"/>
      <headerFooter scaleWithDoc="0"/>
    </customSheetView>
    <customSheetView guid="{0CC7DE5F-1794-42F9-A27A-C86EF3A9D6CB}" showGridLines="0" outlineSymbols="0" topLeftCell="A7">
      <selection activeCell="D24" sqref="D24"/>
      <rowBreaks count="1" manualBreakCount="1">
        <brk id="41" max="9" man="1"/>
      </rowBreaks>
      <pageMargins left="1" right="0.5" top="0.7" bottom="0.6" header="0" footer="0"/>
      <printOptions horizontalCentered="1"/>
      <pageSetup scale="85" orientation="landscape" errors="blank" r:id="rId2"/>
      <headerFooter scaleWithDoc="0"/>
    </customSheetView>
    <customSheetView guid="{93806141-9DF1-4420-AFF4-7FE0DD0F8BC6}" showPageBreaks="1" showGridLines="0" outlineSymbols="0" printArea="1">
      <selection activeCell="A64" sqref="A64"/>
      <rowBreaks count="1" manualBreakCount="1">
        <brk id="40" max="9" man="1"/>
      </rowBreaks>
      <pageMargins left="1" right="0.5" top="0.7" bottom="0.6" header="0" footer="0"/>
      <printOptions horizontalCentered="1"/>
      <pageSetup scale="85" orientation="landscape" errors="blank" r:id="rId3"/>
      <headerFooter scaleWithDoc="0"/>
    </customSheetView>
    <customSheetView guid="{BB82FA49-60D3-40FE-AF8E-B650FBF593CD}" showPageBreaks="1" showGridLines="0" outlineSymbols="0" printArea="1" topLeftCell="A7">
      <selection activeCell="D24" sqref="D24"/>
      <rowBreaks count="1" manualBreakCount="1">
        <brk id="41" max="9" man="1"/>
      </rowBreaks>
      <pageMargins left="1" right="0.5" top="0.7" bottom="0.6" header="0" footer="0"/>
      <printOptions horizontalCentered="1"/>
      <pageSetup scale="85" orientation="landscape" errors="blank" r:id="rId4"/>
      <headerFooter scaleWithDoc="0"/>
    </customSheetView>
    <customSheetView guid="{3F05455D-E716-4339-B764-ED03EAF4C363}" showPageBreaks="1" showGridLines="0" outlineSymbols="0" printArea="1" topLeftCell="A7">
      <selection activeCell="D24" sqref="D24"/>
      <rowBreaks count="1" manualBreakCount="1">
        <brk id="41" max="9" man="1"/>
      </rowBreaks>
      <pageMargins left="1" right="0.5" top="0.7" bottom="0.6" header="0" footer="0"/>
      <printOptions horizontalCentered="1"/>
      <pageSetup scale="85" orientation="landscape" errors="blank" r:id="rId5"/>
      <headerFooter scaleWithDoc="0"/>
    </customSheetView>
  </customSheetViews>
  <hyperlinks>
    <hyperlink ref="B19" location="'SCH 1'!A1" display="Schedule 1"/>
    <hyperlink ref="B20" location="'SCH 2'!A1" display="Schedule 2"/>
    <hyperlink ref="B21" location="'SCH 3'!A1" display="Schedule 3"/>
    <hyperlink ref="B22" location="'SCH 4'!A1" display="Schedule 4"/>
    <hyperlink ref="B23" location="'SCH 5'!A1" display="Schedule 5"/>
    <hyperlink ref="B24" location="'Sch 6'!A1" display="Schedule 6"/>
    <hyperlink ref="B25" location="'Sch 6 Supplemental'!A1" display="Schedule 6 Supplemental"/>
    <hyperlink ref="B27" location="'SCH 7'!A1" display="Schedule 7"/>
    <hyperlink ref="B31" location="'SCH 8'!A1" display="Schedule 8"/>
    <hyperlink ref="B32" location="'SCH 9'!A1" display="Schedule 9"/>
    <hyperlink ref="B35" location="'SCH 10'!A1" display="Schedule 10"/>
    <hyperlink ref="B36" location="'SCH 11'!A1" display="Schedule 11"/>
    <hyperlink ref="B37" location="'SCH 12'!A1" display="Schedule 12"/>
    <hyperlink ref="B38" location="'SCH 13'!A1" display="Schedule 13"/>
    <hyperlink ref="B43" location="'SCH 14'!A1" display="Schedule 14"/>
    <hyperlink ref="B44" location="'SCH 15'!A1" display="Schedule 15"/>
    <hyperlink ref="B45" location="'SCH 16'!A1" display="Schedule 16"/>
    <hyperlink ref="B46" location="'SCH 17 pg1'!A1" display="Schedule 17"/>
    <hyperlink ref="B47" location="'SCH 18'!A1" display="Schedule 18"/>
    <hyperlink ref="B48" location="'SCH 19'!A1" display="Schedule 19"/>
    <hyperlink ref="B49" location="'SCH 20'!A1" display="Schedule 20"/>
    <hyperlink ref="B50" location="'SCH 20a'!A1" display="Schedule 20a"/>
    <hyperlink ref="B51" location="'SCH 20b'!A1" display="Schedule 20b"/>
    <hyperlink ref="B52" location="'SCH 20c'!A1" display="Schedule 20c"/>
    <hyperlink ref="B55" location="'SCH 21'!A1" display="Schedule 21"/>
    <hyperlink ref="B56" location="'SCH 22'!A1" display="Schedule 22"/>
    <hyperlink ref="B57" location="'SCH 23'!A1" display="Schedule 23"/>
    <hyperlink ref="B58" location="'SCH 24'!A1" display="Schedule 24"/>
    <hyperlink ref="B59" location="'SCH 25 '!A1" display="Schedule 25"/>
    <hyperlink ref="B60" location="'SCH 26'!A1" display="Schedule 26"/>
    <hyperlink ref="B63" location="'SCH 27'!A1" display="Schedule 27"/>
    <hyperlink ref="B64" location="'SCH 28'!A1" display="Schedule 28"/>
    <hyperlink ref="B65" location="'SCH 29'!A1" display="Schedule 29"/>
    <hyperlink ref="B66" location="'SCH 30'!A1" display="Schedule 30"/>
    <hyperlink ref="B67" location="'SCH 31'!A1" display="Schedule 31"/>
    <hyperlink ref="B68" location="'SCH 32'!A1" display="Schedule 32"/>
    <hyperlink ref="B69" location="'SCH 33'!A1" display="Schedule 33"/>
    <hyperlink ref="B70" location="Appendix!A1" display="Appendix"/>
  </hyperlinks>
  <printOptions horizontalCentered="1"/>
  <pageMargins left="1" right="0.5" top="0.7" bottom="0.6" header="0" footer="0"/>
  <pageSetup scale="85" orientation="landscape" errors="blank" r:id="rId6"/>
  <headerFooter scaleWithDoc="0"/>
  <rowBreaks count="1" manualBreakCount="1">
    <brk id="40" max="9" man="1"/>
  </rowBreaks>
  <customProperties>
    <customPr name="SheetOptions" r:id="rId7"/>
    <customPr name="WORKBKFUNCTIONCACHE" r:id="rId8"/>
  </customProperties>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102"/>
  <sheetViews>
    <sheetView showGridLines="0" zoomScale="80" zoomScaleNormal="100" workbookViewId="0"/>
  </sheetViews>
  <sheetFormatPr defaultColWidth="8.84375" defaultRowHeight="15.5"/>
  <cols>
    <col min="1" max="1" width="40.84375" style="340" customWidth="1"/>
    <col min="2" max="2" width="2" style="340" customWidth="1"/>
    <col min="3" max="3" width="15.53515625" style="340" customWidth="1"/>
    <col min="4" max="4" width="2" style="340" customWidth="1"/>
    <col min="5" max="5" width="19.23046875" style="340" customWidth="1"/>
    <col min="6" max="6" width="1.84375" style="351" customWidth="1"/>
    <col min="7" max="7" width="19.53515625" style="340" customWidth="1"/>
    <col min="8" max="8" width="2.23046875" style="340" customWidth="1"/>
    <col min="9" max="9" width="21" style="340" customWidth="1"/>
    <col min="10" max="10" width="2.07421875" style="340" customWidth="1"/>
    <col min="11" max="11" width="20.53515625" style="340" customWidth="1"/>
    <col min="12" max="12" width="2.07421875" style="340" customWidth="1"/>
    <col min="13" max="13" width="15.53515625" style="340" customWidth="1"/>
    <col min="14" max="14" width="1.23046875" style="391" customWidth="1"/>
    <col min="15" max="15" width="14.4609375" style="321" customWidth="1"/>
    <col min="16" max="16" width="11" style="320" customWidth="1"/>
    <col min="17" max="17" width="8.84375" style="320"/>
    <col min="18" max="16384" width="8.84375" style="321"/>
  </cols>
  <sheetData>
    <row r="1" spans="1:17">
      <c r="A1" s="1237" t="s">
        <v>1234</v>
      </c>
    </row>
    <row r="3" spans="1:17" ht="18" customHeight="1">
      <c r="A3" s="315" t="s">
        <v>235</v>
      </c>
      <c r="B3" s="316"/>
      <c r="C3" s="316"/>
      <c r="D3" s="317"/>
      <c r="E3" s="317"/>
      <c r="F3" s="317"/>
      <c r="G3" s="317"/>
      <c r="H3" s="317"/>
      <c r="I3" s="317"/>
      <c r="J3" s="317"/>
      <c r="K3" s="317"/>
      <c r="L3" s="317"/>
      <c r="M3" s="318"/>
      <c r="N3" s="319"/>
      <c r="O3" s="318" t="s">
        <v>236</v>
      </c>
    </row>
    <row r="4" spans="1:17" ht="20.149999999999999" customHeight="1">
      <c r="A4" s="315" t="s">
        <v>1</v>
      </c>
      <c r="B4" s="322"/>
      <c r="C4" s="322"/>
      <c r="D4" s="323"/>
      <c r="E4" s="323"/>
      <c r="F4" s="323"/>
      <c r="G4" s="323"/>
      <c r="H4" s="323"/>
      <c r="I4" s="323"/>
      <c r="J4" s="323"/>
      <c r="K4" s="323"/>
      <c r="L4" s="323"/>
      <c r="M4" s="323"/>
      <c r="N4" s="324"/>
      <c r="O4" s="325"/>
    </row>
    <row r="5" spans="1:17" ht="18" customHeight="1">
      <c r="A5" s="326" t="s">
        <v>2235</v>
      </c>
      <c r="B5" s="327"/>
      <c r="C5" s="327"/>
      <c r="D5" s="328"/>
      <c r="E5" s="328"/>
      <c r="F5" s="328"/>
      <c r="G5" s="328"/>
      <c r="H5" s="328"/>
      <c r="I5" s="328"/>
      <c r="J5" s="328"/>
      <c r="K5" s="328"/>
      <c r="L5" s="328"/>
      <c r="M5" s="328"/>
      <c r="N5" s="329"/>
      <c r="O5" s="330"/>
    </row>
    <row r="6" spans="1:17" ht="20.25" customHeight="1">
      <c r="A6" s="331" t="s">
        <v>2362</v>
      </c>
      <c r="B6" s="332"/>
      <c r="C6" s="332"/>
      <c r="D6" s="333"/>
      <c r="E6" s="333"/>
      <c r="F6" s="333"/>
      <c r="G6" s="333"/>
      <c r="H6" s="333"/>
      <c r="I6" s="333"/>
      <c r="J6" s="333"/>
      <c r="K6" s="333"/>
      <c r="L6" s="333"/>
      <c r="M6" s="333"/>
      <c r="N6" s="334"/>
      <c r="O6" s="335"/>
    </row>
    <row r="7" spans="1:17" ht="16" customHeight="1">
      <c r="A7" s="336" t="s">
        <v>2407</v>
      </c>
      <c r="B7" s="337"/>
      <c r="C7" s="337"/>
      <c r="D7" s="328"/>
      <c r="E7" s="328"/>
      <c r="F7" s="328"/>
      <c r="G7" s="328"/>
      <c r="H7" s="328"/>
      <c r="I7" s="328"/>
      <c r="J7" s="328"/>
      <c r="K7" s="328"/>
      <c r="L7" s="328"/>
      <c r="M7" s="328"/>
      <c r="N7" s="329"/>
      <c r="P7" s="338"/>
    </row>
    <row r="8" spans="1:17" ht="20">
      <c r="A8" s="339"/>
      <c r="B8" s="339"/>
      <c r="D8" s="339"/>
      <c r="E8" s="341" t="s">
        <v>131</v>
      </c>
      <c r="F8" s="341"/>
      <c r="G8" s="341" t="s">
        <v>237</v>
      </c>
      <c r="H8" s="339"/>
      <c r="I8" s="341" t="s">
        <v>131</v>
      </c>
      <c r="J8" s="339"/>
      <c r="K8" s="341" t="s">
        <v>237</v>
      </c>
      <c r="L8" s="342"/>
      <c r="M8" s="328"/>
      <c r="N8" s="329"/>
      <c r="P8" s="338"/>
    </row>
    <row r="9" spans="1:17" ht="16.5">
      <c r="A9" s="339"/>
      <c r="B9" s="339"/>
      <c r="C9" s="343" t="s">
        <v>238</v>
      </c>
      <c r="D9" s="339"/>
      <c r="E9" s="344" t="s">
        <v>124</v>
      </c>
      <c r="F9" s="345"/>
      <c r="G9" s="344" t="s">
        <v>124</v>
      </c>
      <c r="H9" s="339"/>
      <c r="I9" s="343" t="s">
        <v>1235</v>
      </c>
      <c r="J9" s="339"/>
      <c r="K9" s="343" t="s">
        <v>1235</v>
      </c>
      <c r="L9" s="339"/>
      <c r="M9" s="346" t="s">
        <v>2363</v>
      </c>
      <c r="N9" s="347"/>
      <c r="O9" s="348" t="s">
        <v>2309</v>
      </c>
      <c r="P9" s="338"/>
      <c r="Q9" s="338"/>
    </row>
    <row r="10" spans="1:17" ht="16.5">
      <c r="A10" s="339" t="s">
        <v>239</v>
      </c>
      <c r="B10" s="349"/>
      <c r="C10" s="350"/>
      <c r="D10" s="350"/>
      <c r="H10" s="350"/>
      <c r="I10" s="350"/>
      <c r="J10" s="350"/>
      <c r="K10" s="350"/>
      <c r="L10" s="350"/>
      <c r="M10" s="350"/>
      <c r="N10" s="352"/>
      <c r="O10" s="335"/>
    </row>
    <row r="11" spans="1:17" ht="16.5">
      <c r="A11" s="353" t="s">
        <v>1206</v>
      </c>
      <c r="B11" s="354" t="s">
        <v>5</v>
      </c>
      <c r="C11" s="1747">
        <v>24784144</v>
      </c>
      <c r="D11" s="354" t="s">
        <v>5</v>
      </c>
      <c r="E11" s="1747">
        <v>3324618</v>
      </c>
      <c r="F11" s="354" t="s">
        <v>5</v>
      </c>
      <c r="G11" s="1747">
        <v>3796791</v>
      </c>
      <c r="H11" s="354" t="s">
        <v>5</v>
      </c>
      <c r="I11" s="1747">
        <v>144100</v>
      </c>
      <c r="J11" s="354" t="s">
        <v>5</v>
      </c>
      <c r="K11" s="1747">
        <v>0</v>
      </c>
      <c r="L11" s="354" t="s">
        <v>5</v>
      </c>
      <c r="M11" s="355">
        <f>ROUND(SUM(C11:K11),1)</f>
        <v>32049653</v>
      </c>
      <c r="N11" s="354" t="s">
        <v>5</v>
      </c>
      <c r="O11" s="1747">
        <v>30502873</v>
      </c>
      <c r="P11" s="356"/>
    </row>
    <row r="12" spans="1:17" ht="16.5">
      <c r="A12" s="353" t="s">
        <v>2359</v>
      </c>
      <c r="B12" s="350" t="s">
        <v>5</v>
      </c>
      <c r="C12" s="1748">
        <v>3091250</v>
      </c>
      <c r="D12" s="350"/>
      <c r="E12" s="1748">
        <v>0</v>
      </c>
      <c r="F12" s="358"/>
      <c r="G12" s="1748">
        <v>1444</v>
      </c>
      <c r="H12" s="350"/>
      <c r="I12" s="1748">
        <v>8769</v>
      </c>
      <c r="J12" s="350"/>
      <c r="K12" s="1748">
        <v>0</v>
      </c>
      <c r="L12" s="350"/>
      <c r="M12" s="360">
        <f>ROUND(SUM(C12:K12),1)</f>
        <v>3101463</v>
      </c>
      <c r="N12" s="361"/>
      <c r="O12" s="1748">
        <v>2957337</v>
      </c>
      <c r="P12" s="356"/>
    </row>
    <row r="13" spans="1:17" ht="16.5">
      <c r="A13" s="353" t="s">
        <v>2175</v>
      </c>
      <c r="B13" s="350" t="s">
        <v>5</v>
      </c>
      <c r="C13" s="1748">
        <v>0</v>
      </c>
      <c r="D13" s="350"/>
      <c r="E13" s="1748">
        <v>2423111</v>
      </c>
      <c r="F13" s="358"/>
      <c r="G13" s="1748">
        <v>0</v>
      </c>
      <c r="H13" s="350"/>
      <c r="I13" s="1748">
        <v>0</v>
      </c>
      <c r="J13" s="350"/>
      <c r="K13" s="1748">
        <v>0</v>
      </c>
      <c r="L13" s="350"/>
      <c r="M13" s="360">
        <f t="shared" ref="M13:M14" si="0">ROUND(SUM(C13:K13),1)</f>
        <v>2423111</v>
      </c>
      <c r="N13" s="361"/>
      <c r="O13" s="1748">
        <v>2589144</v>
      </c>
      <c r="P13" s="356"/>
    </row>
    <row r="14" spans="1:17" ht="16.5">
      <c r="A14" s="353" t="s">
        <v>1207</v>
      </c>
      <c r="B14" s="350" t="s">
        <v>5</v>
      </c>
      <c r="C14" s="1748">
        <v>215093</v>
      </c>
      <c r="D14" s="350"/>
      <c r="E14" s="1748">
        <v>7124</v>
      </c>
      <c r="F14" s="358"/>
      <c r="G14" s="1748">
        <v>42183</v>
      </c>
      <c r="H14" s="350"/>
      <c r="I14" s="1748">
        <v>54</v>
      </c>
      <c r="J14" s="350"/>
      <c r="K14" s="1748">
        <v>0</v>
      </c>
      <c r="L14" s="350"/>
      <c r="M14" s="360">
        <f t="shared" si="0"/>
        <v>264454</v>
      </c>
      <c r="N14" s="361"/>
      <c r="O14" s="1748">
        <v>262256</v>
      </c>
      <c r="P14" s="356"/>
    </row>
    <row r="15" spans="1:17" ht="16.5">
      <c r="A15" s="339" t="s">
        <v>1208</v>
      </c>
      <c r="B15" s="350" t="s">
        <v>5</v>
      </c>
      <c r="C15" s="363">
        <f>ROUND(SUM(C11:C14),1)</f>
        <v>28090487</v>
      </c>
      <c r="D15" s="350"/>
      <c r="E15" s="363">
        <f>ROUND(SUM(E11:E14),1)</f>
        <v>5754853</v>
      </c>
      <c r="F15" s="364"/>
      <c r="G15" s="363">
        <f>ROUND(SUM(G11:G14),1)</f>
        <v>3840418</v>
      </c>
      <c r="H15" s="350"/>
      <c r="I15" s="363">
        <f>ROUND(SUM(I11:I14),1)</f>
        <v>152923</v>
      </c>
      <c r="J15" s="350"/>
      <c r="K15" s="363">
        <f>ROUND(SUM(K11:K14),1)</f>
        <v>0</v>
      </c>
      <c r="L15" s="350"/>
      <c r="M15" s="363">
        <f>ROUND(SUM(M11:M14),1)</f>
        <v>37838681</v>
      </c>
      <c r="N15" s="365"/>
      <c r="O15" s="363">
        <f>ROUND(SUM(O11:O14)-1,1)+1</f>
        <v>36311610</v>
      </c>
      <c r="P15" s="356"/>
    </row>
    <row r="16" spans="1:17" ht="16.5">
      <c r="A16" s="350"/>
      <c r="B16" s="350"/>
      <c r="C16" s="357"/>
      <c r="D16" s="350"/>
      <c r="E16" s="366"/>
      <c r="F16" s="367"/>
      <c r="G16" s="366"/>
      <c r="H16" s="350"/>
      <c r="I16" s="366"/>
      <c r="J16" s="350"/>
      <c r="K16" s="366"/>
      <c r="L16" s="350"/>
      <c r="M16" s="366"/>
      <c r="N16" s="368"/>
      <c r="O16" s="369"/>
    </row>
    <row r="17" spans="1:16" ht="16.5">
      <c r="A17" s="339" t="s">
        <v>240</v>
      </c>
      <c r="B17" s="350"/>
      <c r="C17" s="357"/>
      <c r="D17" s="350"/>
      <c r="E17" s="366"/>
      <c r="F17" s="367"/>
      <c r="G17" s="366"/>
      <c r="H17" s="350"/>
      <c r="I17" s="366"/>
      <c r="J17" s="350"/>
      <c r="K17" s="366"/>
      <c r="L17" s="350"/>
      <c r="M17" s="366"/>
      <c r="N17" s="368"/>
      <c r="O17" s="369"/>
    </row>
    <row r="18" spans="1:16" ht="16.5">
      <c r="A18" s="353" t="s">
        <v>1209</v>
      </c>
      <c r="B18" s="350" t="s">
        <v>5</v>
      </c>
      <c r="C18" s="1748">
        <v>2325</v>
      </c>
      <c r="D18" s="350"/>
      <c r="E18" s="1748">
        <v>0</v>
      </c>
      <c r="F18" s="358"/>
      <c r="G18" s="1748">
        <v>0</v>
      </c>
      <c r="H18" s="350"/>
      <c r="I18" s="1748">
        <v>249368</v>
      </c>
      <c r="J18" s="350"/>
      <c r="K18" s="1748">
        <v>177159</v>
      </c>
      <c r="L18" s="350"/>
      <c r="M18" s="366">
        <f>ROUND(SUM(C18:K18),1)</f>
        <v>428852</v>
      </c>
      <c r="N18" s="368"/>
      <c r="O18" s="1748">
        <v>332323</v>
      </c>
    </row>
    <row r="19" spans="1:16" ht="16.5">
      <c r="A19" s="353" t="s">
        <v>241</v>
      </c>
      <c r="B19" s="350" t="s">
        <v>5</v>
      </c>
      <c r="C19" s="1748">
        <v>1274</v>
      </c>
      <c r="D19" s="350"/>
      <c r="E19" s="1748">
        <v>4314</v>
      </c>
      <c r="F19" s="358"/>
      <c r="G19" s="1748">
        <v>2765</v>
      </c>
      <c r="H19" s="350"/>
      <c r="I19" s="1748">
        <v>0</v>
      </c>
      <c r="J19" s="350"/>
      <c r="K19" s="1748">
        <v>0</v>
      </c>
      <c r="L19" s="350"/>
      <c r="M19" s="366">
        <f>ROUND(SUM(C19:K19),1)</f>
        <v>8353</v>
      </c>
      <c r="N19" s="368"/>
      <c r="O19" s="1748">
        <v>7450</v>
      </c>
    </row>
    <row r="20" spans="1:16" ht="16.5">
      <c r="A20" s="339" t="s">
        <v>1210</v>
      </c>
      <c r="B20" s="350" t="s">
        <v>5</v>
      </c>
      <c r="C20" s="363">
        <f>ROUND(SUM(C18:C19),1)</f>
        <v>3599</v>
      </c>
      <c r="D20" s="350"/>
      <c r="E20" s="363">
        <f>ROUND(SUM(E18:E19),1)</f>
        <v>4314</v>
      </c>
      <c r="F20" s="367"/>
      <c r="G20" s="363">
        <f>ROUND(SUM(G18:G19),1)</f>
        <v>2765</v>
      </c>
      <c r="H20" s="350"/>
      <c r="I20" s="363">
        <f>ROUND(SUM(I18:I19),1)</f>
        <v>249368</v>
      </c>
      <c r="J20" s="350"/>
      <c r="K20" s="363">
        <f>ROUND(SUM(K18:K19),1)</f>
        <v>177159</v>
      </c>
      <c r="L20" s="350"/>
      <c r="M20" s="363">
        <f>ROUND(SUM(M18:M19),1)</f>
        <v>437205</v>
      </c>
      <c r="N20" s="368"/>
      <c r="O20" s="363">
        <f>ROUND(SUM(O18:O19),1)</f>
        <v>339773</v>
      </c>
    </row>
    <row r="21" spans="1:16" ht="16.5">
      <c r="A21" s="350"/>
      <c r="B21" s="350" t="s">
        <v>5</v>
      </c>
      <c r="C21" s="357"/>
      <c r="D21" s="350"/>
      <c r="E21" s="366"/>
      <c r="F21" s="367"/>
      <c r="G21" s="366"/>
      <c r="H21" s="350"/>
      <c r="I21" s="366"/>
      <c r="J21" s="350"/>
      <c r="K21" s="366"/>
      <c r="L21" s="350"/>
      <c r="M21" s="366"/>
      <c r="N21" s="368"/>
      <c r="O21" s="369"/>
    </row>
    <row r="22" spans="1:16" ht="16.5">
      <c r="A22" s="370" t="s">
        <v>242</v>
      </c>
      <c r="B22" s="350" t="s">
        <v>5</v>
      </c>
      <c r="C22" s="357"/>
      <c r="D22" s="350"/>
      <c r="E22" s="366"/>
      <c r="F22" s="367"/>
      <c r="G22" s="366"/>
      <c r="H22" s="350"/>
      <c r="I22" s="366"/>
      <c r="J22" s="350"/>
      <c r="K22" s="366"/>
      <c r="L22" s="350"/>
      <c r="M22" s="366"/>
      <c r="N22" s="368"/>
      <c r="O22" s="369"/>
    </row>
    <row r="23" spans="1:16" ht="16.5">
      <c r="A23" s="353" t="s">
        <v>243</v>
      </c>
      <c r="B23" s="349" t="s">
        <v>5</v>
      </c>
      <c r="C23" s="1748">
        <v>954671</v>
      </c>
      <c r="D23" s="350"/>
      <c r="E23" s="1748">
        <v>69013</v>
      </c>
      <c r="F23" s="358"/>
      <c r="G23" s="1748">
        <v>0</v>
      </c>
      <c r="H23" s="350"/>
      <c r="I23" s="1748">
        <v>20464</v>
      </c>
      <c r="J23" s="350"/>
      <c r="K23" s="1748">
        <v>0</v>
      </c>
      <c r="L23" s="349"/>
      <c r="M23" s="360">
        <f>ROUND(SUM(C23:K23),1)</f>
        <v>1044148</v>
      </c>
      <c r="N23" s="361"/>
      <c r="O23" s="1748">
        <v>1014919</v>
      </c>
      <c r="P23" s="356"/>
    </row>
    <row r="24" spans="1:16" ht="16.5">
      <c r="A24" s="353" t="s">
        <v>1211</v>
      </c>
      <c r="B24" s="349" t="s">
        <v>5</v>
      </c>
      <c r="C24" s="1748">
        <v>3020</v>
      </c>
      <c r="D24" s="350"/>
      <c r="E24" s="1748">
        <v>98541</v>
      </c>
      <c r="F24" s="358"/>
      <c r="G24" s="1748">
        <v>0</v>
      </c>
      <c r="H24" s="350"/>
      <c r="I24" s="1748">
        <v>0</v>
      </c>
      <c r="J24" s="350"/>
      <c r="K24" s="1748">
        <v>0</v>
      </c>
      <c r="L24" s="349"/>
      <c r="M24" s="360">
        <f t="shared" ref="M24:M25" si="1">ROUND(SUM(C24:K24),1)</f>
        <v>101561</v>
      </c>
      <c r="N24" s="361"/>
      <c r="O24" s="1748">
        <v>114224</v>
      </c>
      <c r="P24" s="356"/>
    </row>
    <row r="25" spans="1:16" ht="16.5">
      <c r="A25" s="353" t="s">
        <v>244</v>
      </c>
      <c r="B25" s="349" t="s">
        <v>5</v>
      </c>
      <c r="C25" s="1748">
        <v>53109</v>
      </c>
      <c r="D25" s="350"/>
      <c r="E25" s="1748">
        <v>2453</v>
      </c>
      <c r="F25" s="358"/>
      <c r="G25" s="1748">
        <v>61088</v>
      </c>
      <c r="H25" s="350"/>
      <c r="I25" s="1748">
        <v>994253</v>
      </c>
      <c r="J25" s="350"/>
      <c r="K25" s="1748">
        <v>0</v>
      </c>
      <c r="L25" s="350"/>
      <c r="M25" s="360">
        <f t="shared" si="1"/>
        <v>1110903</v>
      </c>
      <c r="N25" s="361"/>
      <c r="O25" s="1748">
        <v>695926</v>
      </c>
      <c r="P25" s="356"/>
    </row>
    <row r="26" spans="1:16" ht="16.5">
      <c r="A26" s="339" t="s">
        <v>1212</v>
      </c>
      <c r="B26" s="349" t="s">
        <v>5</v>
      </c>
      <c r="C26" s="371">
        <f>ROUND(SUM(C23:C25),1)</f>
        <v>1010800</v>
      </c>
      <c r="D26" s="368"/>
      <c r="E26" s="371">
        <f>ROUND(SUM(E23:E25),1)</f>
        <v>170007</v>
      </c>
      <c r="F26" s="364"/>
      <c r="G26" s="371">
        <f>ROUND(SUM(G23:G25),1)</f>
        <v>61088</v>
      </c>
      <c r="H26" s="368"/>
      <c r="I26" s="371">
        <f>ROUND(SUM(I23:I25),1)</f>
        <v>1014717</v>
      </c>
      <c r="J26" s="368"/>
      <c r="K26" s="371">
        <f>ROUND(SUM(K23:K25),1)</f>
        <v>0</v>
      </c>
      <c r="L26" s="368"/>
      <c r="M26" s="371">
        <f>ROUND(SUM(M23:M25),1)</f>
        <v>2256612</v>
      </c>
      <c r="N26" s="365"/>
      <c r="O26" s="371">
        <f>ROUND(SUM(O23:O25),1)</f>
        <v>1825069</v>
      </c>
      <c r="P26" s="356"/>
    </row>
    <row r="27" spans="1:16" ht="16.5">
      <c r="A27" s="350"/>
      <c r="B27" s="350" t="s">
        <v>5</v>
      </c>
      <c r="C27" s="357"/>
      <c r="D27" s="350"/>
      <c r="E27" s="366"/>
      <c r="F27" s="367"/>
      <c r="G27" s="366"/>
      <c r="H27" s="350"/>
      <c r="I27" s="366"/>
      <c r="J27" s="350"/>
      <c r="K27" s="366"/>
      <c r="L27" s="350"/>
      <c r="M27" s="366"/>
      <c r="N27" s="368"/>
      <c r="O27" s="369"/>
    </row>
    <row r="28" spans="1:16" ht="16.5">
      <c r="A28" s="339" t="s">
        <v>245</v>
      </c>
      <c r="B28" s="350" t="s">
        <v>5</v>
      </c>
      <c r="C28" s="372"/>
      <c r="D28" s="350"/>
      <c r="E28" s="366"/>
      <c r="F28" s="367"/>
      <c r="G28" s="366"/>
      <c r="H28" s="350"/>
      <c r="I28" s="366"/>
      <c r="J28" s="350"/>
      <c r="K28" s="366"/>
      <c r="L28" s="350"/>
      <c r="M28" s="366"/>
      <c r="N28" s="368"/>
      <c r="O28" s="369"/>
    </row>
    <row r="29" spans="1:16" ht="16.5">
      <c r="A29" s="353" t="s">
        <v>1213</v>
      </c>
      <c r="B29" s="350" t="s">
        <v>5</v>
      </c>
      <c r="C29" s="1748">
        <v>14689743</v>
      </c>
      <c r="D29" s="350"/>
      <c r="E29" s="1748">
        <v>5682207</v>
      </c>
      <c r="F29" s="358"/>
      <c r="G29" s="1748">
        <v>39381139</v>
      </c>
      <c r="H29" s="350"/>
      <c r="I29" s="1748">
        <v>0</v>
      </c>
      <c r="J29" s="350"/>
      <c r="K29" s="1748">
        <v>0</v>
      </c>
      <c r="L29" s="350"/>
      <c r="M29" s="360">
        <f>ROUND(SUM(C29:K29),1)</f>
        <v>59753089</v>
      </c>
      <c r="N29" s="361"/>
      <c r="O29" s="1748">
        <v>56641472</v>
      </c>
      <c r="P29" s="356"/>
    </row>
    <row r="30" spans="1:16" ht="16.5">
      <c r="A30" s="353" t="s">
        <v>1214</v>
      </c>
      <c r="B30" s="350" t="s">
        <v>5</v>
      </c>
      <c r="C30" s="1748">
        <v>1717217</v>
      </c>
      <c r="D30" s="350"/>
      <c r="E30" s="1748">
        <v>1990</v>
      </c>
      <c r="F30" s="358"/>
      <c r="G30" s="1748">
        <v>158486</v>
      </c>
      <c r="H30" s="350"/>
      <c r="I30" s="1748">
        <v>33577</v>
      </c>
      <c r="J30" s="350"/>
      <c r="K30" s="1748">
        <v>0</v>
      </c>
      <c r="L30" s="350"/>
      <c r="M30" s="360">
        <f t="shared" ref="M30:M32" si="2">ROUND(SUM(C30:K30),1)</f>
        <v>1911270</v>
      </c>
      <c r="N30" s="361"/>
      <c r="O30" s="1748">
        <v>1830496</v>
      </c>
      <c r="P30" s="356"/>
    </row>
    <row r="31" spans="1:16" ht="16.5">
      <c r="A31" s="353" t="s">
        <v>1215</v>
      </c>
      <c r="B31" s="350" t="s">
        <v>5</v>
      </c>
      <c r="C31" s="1748">
        <v>669645</v>
      </c>
      <c r="D31" s="350"/>
      <c r="E31" s="1748">
        <v>918606</v>
      </c>
      <c r="F31" s="358"/>
      <c r="G31" s="1748">
        <v>6330515</v>
      </c>
      <c r="H31" s="350"/>
      <c r="I31" s="1748">
        <v>269965</v>
      </c>
      <c r="J31" s="350"/>
      <c r="K31" s="1748">
        <v>47535</v>
      </c>
      <c r="L31" s="350"/>
      <c r="M31" s="360">
        <f t="shared" si="2"/>
        <v>8236266</v>
      </c>
      <c r="N31" s="361"/>
      <c r="O31" s="1748">
        <v>8085234</v>
      </c>
      <c r="P31" s="356"/>
    </row>
    <row r="32" spans="1:16" ht="16.5">
      <c r="A32" s="353" t="s">
        <v>1216</v>
      </c>
      <c r="B32" s="350" t="s">
        <v>5</v>
      </c>
      <c r="C32" s="1748">
        <v>129245</v>
      </c>
      <c r="D32" s="350"/>
      <c r="E32" s="1748">
        <v>0</v>
      </c>
      <c r="F32" s="358"/>
      <c r="G32" s="1748">
        <v>98307</v>
      </c>
      <c r="H32" s="350"/>
      <c r="I32" s="1748">
        <v>0</v>
      </c>
      <c r="J32" s="350"/>
      <c r="K32" s="1748">
        <v>0</v>
      </c>
      <c r="L32" s="350"/>
      <c r="M32" s="360">
        <f t="shared" si="2"/>
        <v>227552</v>
      </c>
      <c r="N32" s="361"/>
      <c r="O32" s="1748">
        <v>220589</v>
      </c>
      <c r="P32" s="356"/>
    </row>
    <row r="33" spans="1:16" ht="16.5">
      <c r="A33" s="370" t="s">
        <v>1217</v>
      </c>
      <c r="B33" s="350" t="s">
        <v>5</v>
      </c>
      <c r="C33" s="373">
        <f>ROUND(SUM(C29:C32),1)</f>
        <v>17205850</v>
      </c>
      <c r="D33" s="350"/>
      <c r="E33" s="373">
        <f>ROUND(SUM(E29:E32),1)</f>
        <v>6602803</v>
      </c>
      <c r="F33" s="358"/>
      <c r="G33" s="373">
        <f>ROUND(SUM(G29:G32),1)</f>
        <v>45968447</v>
      </c>
      <c r="H33" s="350"/>
      <c r="I33" s="373">
        <f>ROUND(SUM(I29:I32),1)</f>
        <v>303542</v>
      </c>
      <c r="J33" s="350"/>
      <c r="K33" s="373">
        <f>ROUND(SUM(K29:K32),1)</f>
        <v>47535</v>
      </c>
      <c r="L33" s="350"/>
      <c r="M33" s="373">
        <f>ROUND(SUM(M29:M32),1)</f>
        <v>70128177</v>
      </c>
      <c r="N33" s="361"/>
      <c r="O33" s="373">
        <f>ROUND(SUM(O29:O32),1)</f>
        <v>66777791</v>
      </c>
      <c r="P33" s="356"/>
    </row>
    <row r="34" spans="1:16" ht="16.5">
      <c r="A34" s="350"/>
      <c r="B34" s="350" t="s">
        <v>5</v>
      </c>
      <c r="C34" s="357"/>
      <c r="D34" s="350"/>
      <c r="E34" s="366"/>
      <c r="F34" s="367"/>
      <c r="G34" s="366"/>
      <c r="H34" s="350"/>
      <c r="I34" s="366"/>
      <c r="J34" s="350"/>
      <c r="K34" s="366"/>
      <c r="L34" s="350"/>
      <c r="M34" s="366"/>
      <c r="N34" s="368"/>
      <c r="O34" s="369"/>
    </row>
    <row r="35" spans="1:16" ht="16.5">
      <c r="A35" s="339" t="s">
        <v>246</v>
      </c>
      <c r="B35" s="350" t="s">
        <v>5</v>
      </c>
      <c r="C35" s="366"/>
      <c r="D35" s="350"/>
      <c r="E35" s="366"/>
      <c r="F35" s="367"/>
      <c r="G35" s="366"/>
      <c r="H35" s="350"/>
      <c r="I35" s="366"/>
      <c r="J35" s="350"/>
      <c r="K35" s="366"/>
      <c r="L35" s="350"/>
      <c r="M35" s="366"/>
      <c r="N35" s="368"/>
      <c r="O35" s="369"/>
    </row>
    <row r="36" spans="1:16" ht="16.5">
      <c r="A36" s="353" t="s">
        <v>1218</v>
      </c>
      <c r="B36" s="350" t="s">
        <v>5</v>
      </c>
      <c r="C36" s="1748">
        <v>173687</v>
      </c>
      <c r="D36" s="350"/>
      <c r="E36" s="1748">
        <v>151082</v>
      </c>
      <c r="F36" s="358"/>
      <c r="G36" s="1748">
        <v>85186</v>
      </c>
      <c r="H36" s="350"/>
      <c r="I36" s="1748">
        <v>0</v>
      </c>
      <c r="J36" s="350"/>
      <c r="K36" s="1748">
        <v>0</v>
      </c>
      <c r="L36" s="350"/>
      <c r="M36" s="360">
        <f>ROUND(SUM(C36:K36),1)</f>
        <v>409955</v>
      </c>
      <c r="N36" s="365"/>
      <c r="O36" s="1748">
        <v>331075</v>
      </c>
      <c r="P36" s="356"/>
    </row>
    <row r="37" spans="1:16" ht="16.5">
      <c r="A37" s="353" t="s">
        <v>1219</v>
      </c>
      <c r="B37" s="350" t="s">
        <v>5</v>
      </c>
      <c r="C37" s="1748">
        <v>5907</v>
      </c>
      <c r="D37" s="350"/>
      <c r="E37" s="1748">
        <v>45139</v>
      </c>
      <c r="F37" s="358"/>
      <c r="G37" s="1748">
        <v>1053168</v>
      </c>
      <c r="H37" s="350"/>
      <c r="I37" s="1748">
        <v>32247</v>
      </c>
      <c r="J37" s="350"/>
      <c r="K37" s="1748">
        <v>43606</v>
      </c>
      <c r="L37" s="350"/>
      <c r="M37" s="360">
        <f t="shared" ref="M37:M38" si="3">ROUND(SUM(C37:K37),1)</f>
        <v>1180067</v>
      </c>
      <c r="N37" s="365"/>
      <c r="O37" s="1748">
        <v>1458244</v>
      </c>
      <c r="P37" s="356"/>
    </row>
    <row r="38" spans="1:16" ht="16.5">
      <c r="A38" s="353" t="s">
        <v>1220</v>
      </c>
      <c r="B38" s="350" t="s">
        <v>5</v>
      </c>
      <c r="C38" s="1748">
        <v>3435</v>
      </c>
      <c r="D38" s="350"/>
      <c r="E38" s="1748">
        <v>0</v>
      </c>
      <c r="F38" s="358"/>
      <c r="G38" s="1748">
        <v>0</v>
      </c>
      <c r="H38" s="350"/>
      <c r="I38" s="1748">
        <v>0</v>
      </c>
      <c r="J38" s="350"/>
      <c r="K38" s="1748">
        <v>0</v>
      </c>
      <c r="L38" s="350"/>
      <c r="M38" s="360">
        <f t="shared" si="3"/>
        <v>3435</v>
      </c>
      <c r="N38" s="365"/>
      <c r="O38" s="1748">
        <v>4886</v>
      </c>
      <c r="P38" s="356"/>
    </row>
    <row r="39" spans="1:16" ht="16.5">
      <c r="A39" s="339" t="s">
        <v>1221</v>
      </c>
      <c r="B39" s="350" t="s">
        <v>5</v>
      </c>
      <c r="C39" s="363">
        <f>ROUND(SUM(C36:C38),1)</f>
        <v>183029</v>
      </c>
      <c r="D39" s="350"/>
      <c r="E39" s="363">
        <f>ROUND(SUM(E36:E38),1)</f>
        <v>196221</v>
      </c>
      <c r="F39" s="367"/>
      <c r="G39" s="363">
        <f>ROUND(SUM(G36:G38),1)</f>
        <v>1138354</v>
      </c>
      <c r="H39" s="350"/>
      <c r="I39" s="363">
        <f>ROUND(SUM(I36:I38),1)</f>
        <v>32247</v>
      </c>
      <c r="J39" s="350"/>
      <c r="K39" s="363">
        <f>ROUND(SUM(K36:K38),1)</f>
        <v>43606</v>
      </c>
      <c r="L39" s="350"/>
      <c r="M39" s="363">
        <f>ROUND(SUM(M36:M38),1)</f>
        <v>1593457</v>
      </c>
      <c r="N39" s="361"/>
      <c r="O39" s="363">
        <f>ROUND(SUM(O36:O38),1)</f>
        <v>1794205</v>
      </c>
      <c r="P39" s="356"/>
    </row>
    <row r="40" spans="1:16" ht="16.5">
      <c r="A40" s="339"/>
      <c r="B40" s="350" t="s">
        <v>5</v>
      </c>
      <c r="C40" s="359"/>
      <c r="D40" s="350"/>
      <c r="E40" s="359"/>
      <c r="F40" s="367"/>
      <c r="G40" s="359"/>
      <c r="H40" s="350"/>
      <c r="I40" s="359"/>
      <c r="J40" s="350"/>
      <c r="K40" s="359"/>
      <c r="L40" s="350"/>
      <c r="M40" s="359"/>
      <c r="N40" s="361"/>
      <c r="O40" s="374"/>
      <c r="P40" s="356"/>
    </row>
    <row r="41" spans="1:16" ht="16.5">
      <c r="A41" s="339" t="s">
        <v>247</v>
      </c>
      <c r="B41" s="350" t="s">
        <v>5</v>
      </c>
      <c r="C41" s="366"/>
      <c r="D41" s="350"/>
      <c r="E41" s="366"/>
      <c r="F41" s="367"/>
      <c r="G41" s="366"/>
      <c r="H41" s="350"/>
      <c r="I41" s="366"/>
      <c r="J41" s="350"/>
      <c r="K41" s="366"/>
      <c r="L41" s="350"/>
      <c r="M41" s="366"/>
      <c r="N41" s="368"/>
      <c r="O41" s="369"/>
    </row>
    <row r="42" spans="1:16" ht="16.5">
      <c r="A42" s="353" t="s">
        <v>1222</v>
      </c>
      <c r="B42" s="350" t="s">
        <v>5</v>
      </c>
      <c r="C42" s="1748">
        <v>2727575</v>
      </c>
      <c r="D42" s="350"/>
      <c r="E42" s="1748">
        <v>3905</v>
      </c>
      <c r="F42" s="358"/>
      <c r="G42" s="1748">
        <v>4804535</v>
      </c>
      <c r="H42" s="350"/>
      <c r="I42" s="1748">
        <v>0</v>
      </c>
      <c r="J42" s="350"/>
      <c r="K42" s="1748">
        <v>0</v>
      </c>
      <c r="L42" s="350"/>
      <c r="M42" s="360">
        <f>ROUND(SUM(C42:K42),1)</f>
        <v>7536015</v>
      </c>
      <c r="N42" s="365"/>
      <c r="O42" s="1748">
        <v>6971427</v>
      </c>
      <c r="P42" s="356"/>
    </row>
    <row r="43" spans="1:16" ht="16.5">
      <c r="A43" s="353" t="s">
        <v>1223</v>
      </c>
      <c r="B43" s="350" t="s">
        <v>5</v>
      </c>
      <c r="C43" s="1748">
        <v>36063</v>
      </c>
      <c r="D43" s="350"/>
      <c r="E43" s="1748">
        <v>486</v>
      </c>
      <c r="F43" s="358"/>
      <c r="G43" s="1748">
        <v>20794</v>
      </c>
      <c r="H43" s="350"/>
      <c r="I43" s="1748">
        <v>344273</v>
      </c>
      <c r="J43" s="350"/>
      <c r="K43" s="1748">
        <v>0</v>
      </c>
      <c r="L43" s="350"/>
      <c r="M43" s="360">
        <f t="shared" ref="M43:M44" si="4">ROUND(SUM(C43:K43),1)</f>
        <v>401616</v>
      </c>
      <c r="N43" s="365"/>
      <c r="O43" s="1748">
        <v>367730</v>
      </c>
      <c r="P43" s="356"/>
    </row>
    <row r="44" spans="1:16" ht="16.5">
      <c r="A44" s="353" t="s">
        <v>1224</v>
      </c>
      <c r="B44" s="350" t="s">
        <v>5</v>
      </c>
      <c r="C44" s="1748">
        <v>15338</v>
      </c>
      <c r="D44" s="350"/>
      <c r="E44" s="1748">
        <v>97</v>
      </c>
      <c r="F44" s="358"/>
      <c r="G44" s="1748">
        <v>123326</v>
      </c>
      <c r="H44" s="350"/>
      <c r="I44" s="1748">
        <v>0</v>
      </c>
      <c r="J44" s="350"/>
      <c r="K44" s="1748">
        <v>0</v>
      </c>
      <c r="L44" s="350"/>
      <c r="M44" s="360">
        <f t="shared" si="4"/>
        <v>138761</v>
      </c>
      <c r="N44" s="365"/>
      <c r="O44" s="1748">
        <v>161377</v>
      </c>
      <c r="P44" s="356"/>
    </row>
    <row r="45" spans="1:16" ht="16.5">
      <c r="A45" s="339" t="s">
        <v>1225</v>
      </c>
      <c r="B45" s="350" t="s">
        <v>5</v>
      </c>
      <c r="C45" s="363">
        <f>ROUND(SUM(C42:C44),1)</f>
        <v>2778976</v>
      </c>
      <c r="D45" s="350"/>
      <c r="E45" s="363">
        <f>ROUND(SUM(E42:E44),1)</f>
        <v>4488</v>
      </c>
      <c r="F45" s="367"/>
      <c r="G45" s="363">
        <f>ROUND(SUM(G42:G44),1)</f>
        <v>4948655</v>
      </c>
      <c r="H45" s="350"/>
      <c r="I45" s="363">
        <f>ROUND(SUM(I42:I44),1)</f>
        <v>344273</v>
      </c>
      <c r="J45" s="350"/>
      <c r="K45" s="363">
        <f>ROUND(SUM(K42:K44),1)</f>
        <v>0</v>
      </c>
      <c r="L45" s="350"/>
      <c r="M45" s="363">
        <f>ROUND(SUM(M42:M44),1)</f>
        <v>8076392</v>
      </c>
      <c r="N45" s="361"/>
      <c r="O45" s="363">
        <f>ROUND(SUM(O42:O44)-1,1)+1</f>
        <v>7500534</v>
      </c>
      <c r="P45" s="356"/>
    </row>
    <row r="46" spans="1:16" ht="16.5">
      <c r="A46" s="339"/>
      <c r="B46" s="350" t="s">
        <v>5</v>
      </c>
      <c r="C46" s="359"/>
      <c r="D46" s="350"/>
      <c r="E46" s="359"/>
      <c r="F46" s="367"/>
      <c r="G46" s="359"/>
      <c r="H46" s="350"/>
      <c r="I46" s="359"/>
      <c r="J46" s="350"/>
      <c r="K46" s="359"/>
      <c r="L46" s="350"/>
      <c r="M46" s="359"/>
      <c r="N46" s="361"/>
      <c r="O46" s="374"/>
      <c r="P46" s="356"/>
    </row>
    <row r="47" spans="1:16" ht="16.5">
      <c r="A47" s="370" t="s">
        <v>248</v>
      </c>
      <c r="B47" s="350" t="s">
        <v>5</v>
      </c>
      <c r="C47" s="357"/>
      <c r="D47" s="350"/>
      <c r="E47" s="359"/>
      <c r="F47" s="358"/>
      <c r="G47" s="359"/>
      <c r="H47" s="350"/>
      <c r="I47" s="375"/>
      <c r="J47" s="350"/>
      <c r="K47" s="357"/>
      <c r="L47" s="350"/>
      <c r="M47" s="360"/>
      <c r="N47" s="361"/>
      <c r="O47" s="362"/>
      <c r="P47" s="356"/>
    </row>
    <row r="48" spans="1:16" ht="16.5">
      <c r="A48" s="353" t="s">
        <v>1226</v>
      </c>
      <c r="B48" s="350" t="s">
        <v>5</v>
      </c>
      <c r="C48" s="1748">
        <v>168750</v>
      </c>
      <c r="D48" s="350"/>
      <c r="E48" s="1748">
        <v>0</v>
      </c>
      <c r="F48" s="358"/>
      <c r="G48" s="1748">
        <v>7948</v>
      </c>
      <c r="H48" s="350"/>
      <c r="I48" s="1748">
        <v>1087037</v>
      </c>
      <c r="J48" s="350"/>
      <c r="K48" s="1748">
        <v>0</v>
      </c>
      <c r="L48" s="350"/>
      <c r="M48" s="360">
        <f>ROUND(SUM(C48:K48),1)</f>
        <v>1263735</v>
      </c>
      <c r="N48" s="361"/>
      <c r="O48" s="1748">
        <v>1144698</v>
      </c>
      <c r="P48" s="356"/>
    </row>
    <row r="49" spans="1:17" ht="16.5">
      <c r="A49" s="353" t="s">
        <v>1227</v>
      </c>
      <c r="B49" s="350" t="s">
        <v>5</v>
      </c>
      <c r="C49" s="1748">
        <v>0</v>
      </c>
      <c r="D49" s="350"/>
      <c r="E49" s="1748">
        <v>64396</v>
      </c>
      <c r="F49" s="358"/>
      <c r="G49" s="1748">
        <v>0</v>
      </c>
      <c r="H49" s="350"/>
      <c r="I49" s="1748">
        <v>0</v>
      </c>
      <c r="J49" s="350"/>
      <c r="K49" s="1748">
        <v>0</v>
      </c>
      <c r="L49" s="350"/>
      <c r="M49" s="360">
        <f>ROUND(SUM(C49:K49),1)</f>
        <v>64396</v>
      </c>
      <c r="N49" s="361"/>
      <c r="O49" s="1748">
        <v>57356</v>
      </c>
      <c r="P49" s="356"/>
    </row>
    <row r="50" spans="1:17" ht="16.5">
      <c r="A50" s="370" t="s">
        <v>1228</v>
      </c>
      <c r="B50" s="350" t="s">
        <v>5</v>
      </c>
      <c r="C50" s="363">
        <f>ROUND(SUM(C48:C49),1)</f>
        <v>168750</v>
      </c>
      <c r="D50" s="350"/>
      <c r="E50" s="363">
        <f>ROUND(SUM(E48:E49),1)</f>
        <v>64396</v>
      </c>
      <c r="F50" s="364"/>
      <c r="G50" s="363">
        <f>ROUND(SUM(G48:G49),1)</f>
        <v>7948</v>
      </c>
      <c r="H50" s="350"/>
      <c r="I50" s="363">
        <f>ROUND(SUM(I48:I49),1)</f>
        <v>1087037</v>
      </c>
      <c r="J50" s="350"/>
      <c r="K50" s="363">
        <f>ROUND(SUM(K48:K49),1)</f>
        <v>0</v>
      </c>
      <c r="L50" s="350"/>
      <c r="M50" s="363">
        <f>ROUND(SUM(M48:M49),1)</f>
        <v>1328131</v>
      </c>
      <c r="N50" s="365"/>
      <c r="O50" s="363">
        <f>ROUND(SUM(O48:O49),1)</f>
        <v>1202054</v>
      </c>
      <c r="P50" s="356"/>
    </row>
    <row r="51" spans="1:17" ht="10.5" customHeight="1">
      <c r="A51" s="339"/>
      <c r="B51" s="350" t="s">
        <v>5</v>
      </c>
      <c r="C51" s="359"/>
      <c r="D51" s="350"/>
      <c r="E51" s="359"/>
      <c r="F51" s="367"/>
      <c r="G51" s="359"/>
      <c r="H51" s="350"/>
      <c r="I51" s="359"/>
      <c r="J51" s="350"/>
      <c r="K51" s="359"/>
      <c r="L51" s="350"/>
      <c r="M51" s="359"/>
      <c r="N51" s="361"/>
      <c r="O51" s="374"/>
      <c r="P51" s="356"/>
    </row>
    <row r="52" spans="1:17" ht="16.5" customHeight="1">
      <c r="A52" s="370" t="s">
        <v>249</v>
      </c>
      <c r="B52" s="350" t="s">
        <v>5</v>
      </c>
      <c r="C52" s="375"/>
      <c r="D52" s="350"/>
      <c r="E52" s="359"/>
      <c r="F52" s="367"/>
      <c r="G52" s="359"/>
      <c r="H52" s="350"/>
      <c r="I52" s="359"/>
      <c r="J52" s="350"/>
      <c r="K52" s="359"/>
      <c r="L52" s="350"/>
      <c r="M52" s="360"/>
      <c r="N52" s="361"/>
      <c r="O52" s="362"/>
      <c r="P52" s="356"/>
    </row>
    <row r="53" spans="1:17" ht="16.5" customHeight="1">
      <c r="A53" s="353" t="s">
        <v>1229</v>
      </c>
      <c r="B53" s="350" t="s">
        <v>5</v>
      </c>
      <c r="C53" s="1748">
        <v>375</v>
      </c>
      <c r="D53" s="350"/>
      <c r="E53" s="1748">
        <v>0</v>
      </c>
      <c r="F53" s="358"/>
      <c r="G53" s="1748">
        <v>17220</v>
      </c>
      <c r="H53" s="350"/>
      <c r="I53" s="1748">
        <v>0</v>
      </c>
      <c r="J53" s="350"/>
      <c r="K53" s="1748">
        <v>0</v>
      </c>
      <c r="L53" s="350"/>
      <c r="M53" s="360">
        <f>ROUND(SUM(C53:K53),1)</f>
        <v>17595</v>
      </c>
      <c r="N53" s="361"/>
      <c r="O53" s="1748">
        <v>15993</v>
      </c>
      <c r="P53" s="356"/>
      <c r="Q53" s="376"/>
    </row>
    <row r="54" spans="1:17" ht="16.5" customHeight="1">
      <c r="A54" s="353" t="s">
        <v>1230</v>
      </c>
      <c r="B54" s="350" t="s">
        <v>5</v>
      </c>
      <c r="C54" s="1748">
        <v>303461</v>
      </c>
      <c r="D54" s="350"/>
      <c r="E54" s="1748">
        <v>3634366</v>
      </c>
      <c r="F54" s="358"/>
      <c r="G54" s="1748">
        <v>36388</v>
      </c>
      <c r="H54" s="350"/>
      <c r="I54" s="1748">
        <v>1331604</v>
      </c>
      <c r="J54" s="350"/>
      <c r="K54" s="1748">
        <v>449709</v>
      </c>
      <c r="L54" s="350"/>
      <c r="M54" s="360">
        <f>ROUND(SUM(C54:K54),1)</f>
        <v>5755528</v>
      </c>
      <c r="N54" s="361"/>
      <c r="O54" s="1748">
        <v>6227882</v>
      </c>
      <c r="P54" s="356"/>
      <c r="Q54" s="376"/>
    </row>
    <row r="55" spans="1:17" ht="16.5">
      <c r="A55" s="339" t="s">
        <v>1231</v>
      </c>
      <c r="B55" s="339" t="s">
        <v>5</v>
      </c>
      <c r="C55" s="363">
        <f>ROUND(SUM(C53:C54),1)</f>
        <v>303836</v>
      </c>
      <c r="D55" s="350"/>
      <c r="E55" s="363">
        <f>ROUND(SUM(E53:E54),1)</f>
        <v>3634366</v>
      </c>
      <c r="F55" s="364"/>
      <c r="G55" s="363">
        <f>ROUND(SUM(G53:G54),1)</f>
        <v>53608</v>
      </c>
      <c r="H55" s="350"/>
      <c r="I55" s="363">
        <f>ROUND(SUM(I53:I54),1)</f>
        <v>1331604</v>
      </c>
      <c r="J55" s="350"/>
      <c r="K55" s="363">
        <f>ROUND(SUM(K53:K54),1)</f>
        <v>449709</v>
      </c>
      <c r="L55" s="350"/>
      <c r="M55" s="363">
        <f>ROUND(SUM(M53:M54),1)</f>
        <v>5773123</v>
      </c>
      <c r="N55" s="365"/>
      <c r="O55" s="363">
        <f>ROUND(SUM(O53:O54),1)</f>
        <v>6243875</v>
      </c>
      <c r="P55" s="356"/>
    </row>
    <row r="56" spans="1:17" ht="10.5" customHeight="1">
      <c r="A56" s="350"/>
      <c r="B56" s="350" t="s">
        <v>5</v>
      </c>
      <c r="C56" s="375"/>
      <c r="D56" s="350"/>
      <c r="E56" s="366"/>
      <c r="F56" s="367"/>
      <c r="G56" s="366"/>
      <c r="H56" s="350"/>
      <c r="I56" s="366"/>
      <c r="J56" s="350"/>
      <c r="K56" s="366"/>
      <c r="L56" s="350"/>
      <c r="M56" s="366"/>
      <c r="N56" s="368"/>
      <c r="O56" s="362"/>
      <c r="P56" s="377"/>
    </row>
    <row r="57" spans="1:17" ht="10.5" customHeight="1">
      <c r="A57" s="378"/>
      <c r="B57" s="350" t="s">
        <v>5</v>
      </c>
      <c r="C57" s="379"/>
      <c r="D57" s="350"/>
      <c r="E57" s="380"/>
      <c r="F57" s="364"/>
      <c r="G57" s="380"/>
      <c r="H57" s="350"/>
      <c r="I57" s="380"/>
      <c r="J57" s="350"/>
      <c r="K57" s="380"/>
      <c r="L57" s="350"/>
      <c r="M57" s="380"/>
      <c r="N57" s="365"/>
      <c r="O57" s="362"/>
      <c r="P57" s="356"/>
    </row>
    <row r="58" spans="1:17" ht="19.5" customHeight="1" thickBot="1">
      <c r="A58" s="339" t="s">
        <v>250</v>
      </c>
      <c r="B58" s="354" t="s">
        <v>5</v>
      </c>
      <c r="C58" s="381">
        <f>ROUND(SUM(+C26+C50+C55+C39+C33+C20+C15+C45),1)</f>
        <v>49745327</v>
      </c>
      <c r="D58" s="354" t="s">
        <v>5</v>
      </c>
      <c r="E58" s="381">
        <f>ROUND(SUM(+E26+E50+E55+E39+E33+E20+E15+E45),1)</f>
        <v>16431448</v>
      </c>
      <c r="F58" s="354" t="s">
        <v>5</v>
      </c>
      <c r="G58" s="381">
        <f>ROUND(SUM(+G26+G50+G55+G39+G33+G20+G15+G45),1)</f>
        <v>56021283</v>
      </c>
      <c r="H58" s="354" t="s">
        <v>5</v>
      </c>
      <c r="I58" s="381">
        <f>ROUND(SUM(+I26+I50+I55+I39+I33+I20+I15+I45),1)</f>
        <v>4515711</v>
      </c>
      <c r="J58" s="354" t="s">
        <v>5</v>
      </c>
      <c r="K58" s="381">
        <f>ROUND(SUM(+K26+K50+K55+K39+K33+K20+K15+K45),1)</f>
        <v>718009</v>
      </c>
      <c r="L58" s="354" t="s">
        <v>5</v>
      </c>
      <c r="M58" s="381">
        <f>ROUND(SUM(+M26+M50+M55+M39+M33+M20+M15+M45),1)</f>
        <v>127431778</v>
      </c>
      <c r="N58" s="354" t="s">
        <v>5</v>
      </c>
      <c r="O58" s="381">
        <f>ROUND(SUM(+O26+O50+O55+O39+O33+O20+O15+O45),1)</f>
        <v>121994911</v>
      </c>
      <c r="P58" s="356"/>
    </row>
    <row r="59" spans="1:17" ht="11.25" customHeight="1" thickTop="1">
      <c r="A59" s="339"/>
      <c r="B59" s="349" t="s">
        <v>5</v>
      </c>
      <c r="C59" s="382"/>
      <c r="D59" s="349"/>
      <c r="E59" s="382"/>
      <c r="F59" s="354"/>
      <c r="G59" s="382"/>
      <c r="H59" s="349"/>
      <c r="I59" s="382"/>
      <c r="J59" s="349"/>
      <c r="K59" s="382"/>
      <c r="L59" s="349"/>
      <c r="M59" s="382"/>
      <c r="N59" s="382"/>
      <c r="O59" s="362"/>
      <c r="P59" s="356"/>
    </row>
    <row r="60" spans="1:17" ht="18.75" customHeight="1">
      <c r="A60" s="350"/>
      <c r="B60" s="350" t="s">
        <v>5</v>
      </c>
      <c r="C60" s="350"/>
      <c r="D60" s="350"/>
      <c r="E60" s="350"/>
      <c r="F60" s="354"/>
      <c r="G60" s="350"/>
      <c r="H60" s="350"/>
      <c r="I60" s="383"/>
      <c r="J60" s="350"/>
      <c r="K60" s="383"/>
      <c r="L60" s="350"/>
      <c r="M60" s="383"/>
      <c r="N60" s="383"/>
      <c r="O60" s="384"/>
      <c r="P60" s="356"/>
      <c r="Q60" s="385"/>
    </row>
    <row r="61" spans="1:17" ht="16" customHeight="1">
      <c r="A61" s="386"/>
      <c r="B61" s="387"/>
      <c r="C61" s="350"/>
      <c r="D61" s="350"/>
      <c r="E61" s="350"/>
      <c r="F61" s="354"/>
      <c r="G61" s="350"/>
      <c r="H61" s="350"/>
      <c r="I61" s="383"/>
      <c r="J61" s="350"/>
      <c r="K61" s="383"/>
      <c r="L61" s="350"/>
      <c r="M61" s="350"/>
      <c r="N61" s="350"/>
      <c r="O61" s="374"/>
    </row>
    <row r="62" spans="1:17" ht="16" customHeight="1">
      <c r="A62" s="386"/>
      <c r="B62" s="387"/>
      <c r="C62" s="350"/>
      <c r="D62" s="350"/>
      <c r="E62" s="350"/>
      <c r="F62" s="354"/>
      <c r="G62" s="350"/>
      <c r="H62" s="350"/>
      <c r="I62" s="383"/>
      <c r="J62" s="350"/>
      <c r="K62" s="383"/>
      <c r="L62" s="350"/>
      <c r="M62" s="350"/>
      <c r="N62" s="350"/>
      <c r="O62" s="374"/>
    </row>
    <row r="63" spans="1:17" ht="16" customHeight="1">
      <c r="A63" s="388"/>
      <c r="B63" s="389"/>
      <c r="C63" s="368"/>
      <c r="D63" s="368"/>
      <c r="E63" s="368"/>
      <c r="F63" s="390"/>
      <c r="G63" s="368"/>
      <c r="H63" s="368"/>
      <c r="I63" s="368"/>
      <c r="J63" s="368"/>
      <c r="K63" s="368"/>
      <c r="L63" s="368"/>
      <c r="M63" s="368"/>
      <c r="N63" s="368"/>
      <c r="O63" s="369"/>
    </row>
    <row r="64" spans="1:17" ht="16" customHeight="1">
      <c r="A64" s="389"/>
      <c r="B64" s="389"/>
    </row>
    <row r="65" spans="1:16376" ht="16" customHeight="1">
      <c r="A65" s="388"/>
      <c r="B65" s="388"/>
      <c r="C65" s="388"/>
      <c r="D65" s="388"/>
      <c r="E65" s="388"/>
      <c r="F65" s="388"/>
      <c r="G65" s="388"/>
      <c r="H65" s="388"/>
      <c r="I65" s="388"/>
      <c r="J65" s="388"/>
      <c r="K65" s="388"/>
      <c r="L65" s="388"/>
      <c r="M65" s="388"/>
      <c r="N65" s="388"/>
      <c r="O65" s="392"/>
      <c r="P65" s="388"/>
      <c r="Q65" s="388"/>
      <c r="R65" s="388"/>
      <c r="S65" s="388"/>
      <c r="T65" s="388"/>
      <c r="U65" s="388"/>
      <c r="V65" s="388"/>
      <c r="W65" s="388"/>
      <c r="X65" s="388"/>
      <c r="Y65" s="388"/>
      <c r="Z65" s="388"/>
      <c r="AA65" s="388"/>
      <c r="AB65" s="388"/>
      <c r="AC65" s="388"/>
      <c r="AD65" s="388"/>
      <c r="AE65" s="388"/>
      <c r="AF65" s="388"/>
      <c r="AG65" s="388"/>
      <c r="AH65" s="388"/>
      <c r="AI65" s="388"/>
      <c r="AJ65" s="388"/>
      <c r="AK65" s="388"/>
      <c r="AL65" s="388"/>
      <c r="AM65" s="388"/>
      <c r="AN65" s="388"/>
      <c r="AO65" s="388"/>
      <c r="AP65" s="388"/>
      <c r="AQ65" s="388"/>
      <c r="AR65" s="388"/>
      <c r="AS65" s="388"/>
      <c r="AT65" s="388"/>
      <c r="AU65" s="388"/>
      <c r="AV65" s="388"/>
      <c r="AW65" s="388"/>
      <c r="AX65" s="388"/>
      <c r="AY65" s="388"/>
      <c r="AZ65" s="388"/>
      <c r="BA65" s="388"/>
      <c r="BB65" s="388"/>
      <c r="BC65" s="388"/>
      <c r="BD65" s="388"/>
      <c r="BE65" s="388"/>
      <c r="BF65" s="388"/>
      <c r="BG65" s="388"/>
      <c r="BH65" s="388"/>
      <c r="BI65" s="388"/>
      <c r="BJ65" s="388"/>
      <c r="BK65" s="388"/>
      <c r="BL65" s="388"/>
      <c r="BM65" s="388"/>
      <c r="BN65" s="388"/>
      <c r="BO65" s="388"/>
      <c r="BP65" s="388"/>
      <c r="BQ65" s="388"/>
      <c r="BR65" s="388"/>
      <c r="BS65" s="388"/>
      <c r="BT65" s="388"/>
      <c r="BU65" s="388"/>
      <c r="BV65" s="388"/>
      <c r="BW65" s="388"/>
      <c r="BX65" s="388"/>
      <c r="BY65" s="388"/>
      <c r="BZ65" s="388"/>
      <c r="CA65" s="388"/>
      <c r="CB65" s="388"/>
      <c r="CC65" s="388"/>
      <c r="CD65" s="388"/>
      <c r="CE65" s="388"/>
      <c r="CF65" s="388"/>
      <c r="CG65" s="388"/>
      <c r="CH65" s="388"/>
      <c r="CI65" s="388"/>
      <c r="CJ65" s="388"/>
      <c r="CK65" s="388"/>
      <c r="CL65" s="388"/>
      <c r="CM65" s="388"/>
      <c r="CN65" s="388"/>
      <c r="CO65" s="388"/>
      <c r="CP65" s="388"/>
      <c r="CQ65" s="388"/>
      <c r="CR65" s="388"/>
      <c r="CS65" s="388"/>
      <c r="CT65" s="388"/>
      <c r="CU65" s="388"/>
      <c r="CV65" s="388"/>
      <c r="CW65" s="388"/>
      <c r="CX65" s="388"/>
      <c r="CY65" s="388"/>
      <c r="CZ65" s="388"/>
      <c r="DA65" s="388"/>
      <c r="DB65" s="388"/>
      <c r="DC65" s="388"/>
      <c r="DD65" s="388"/>
      <c r="DE65" s="388"/>
      <c r="DF65" s="388"/>
      <c r="DG65" s="388"/>
      <c r="DH65" s="388"/>
      <c r="DI65" s="388"/>
      <c r="DJ65" s="388"/>
      <c r="DK65" s="388"/>
      <c r="DL65" s="388"/>
      <c r="DM65" s="388"/>
      <c r="DN65" s="388"/>
      <c r="DO65" s="388"/>
      <c r="DP65" s="388"/>
      <c r="DQ65" s="388"/>
      <c r="DR65" s="388"/>
      <c r="DS65" s="388"/>
      <c r="DT65" s="388"/>
      <c r="DU65" s="388"/>
      <c r="DV65" s="388"/>
      <c r="DW65" s="388"/>
      <c r="DX65" s="388"/>
      <c r="DY65" s="388"/>
      <c r="DZ65" s="388"/>
      <c r="EA65" s="388"/>
      <c r="EB65" s="388"/>
      <c r="EC65" s="388"/>
      <c r="ED65" s="388"/>
      <c r="EE65" s="388"/>
      <c r="EF65" s="388"/>
      <c r="EG65" s="388"/>
      <c r="EH65" s="388"/>
      <c r="EI65" s="388"/>
      <c r="EJ65" s="388"/>
      <c r="EK65" s="388"/>
      <c r="EL65" s="388"/>
      <c r="EM65" s="388"/>
      <c r="EN65" s="388"/>
      <c r="EO65" s="388"/>
      <c r="EP65" s="388"/>
      <c r="EQ65" s="388"/>
      <c r="ER65" s="388"/>
      <c r="ES65" s="388"/>
      <c r="ET65" s="388"/>
      <c r="EU65" s="388"/>
      <c r="EV65" s="388"/>
      <c r="EW65" s="388"/>
      <c r="EX65" s="388"/>
      <c r="EY65" s="388"/>
      <c r="EZ65" s="388"/>
      <c r="FA65" s="388"/>
      <c r="FB65" s="388"/>
      <c r="FC65" s="388"/>
      <c r="FD65" s="388"/>
      <c r="FE65" s="388"/>
      <c r="FF65" s="388"/>
      <c r="FG65" s="388"/>
      <c r="FH65" s="388"/>
      <c r="FI65" s="388"/>
      <c r="FJ65" s="388"/>
      <c r="FK65" s="388"/>
      <c r="FL65" s="388"/>
      <c r="FM65" s="388"/>
      <c r="FN65" s="388"/>
      <c r="FO65" s="388"/>
      <c r="FP65" s="388"/>
      <c r="FQ65" s="388"/>
      <c r="FR65" s="388"/>
      <c r="FS65" s="388"/>
      <c r="FT65" s="388"/>
      <c r="FU65" s="388"/>
      <c r="FV65" s="388"/>
      <c r="FW65" s="388"/>
      <c r="FX65" s="388"/>
      <c r="FY65" s="388"/>
      <c r="FZ65" s="388"/>
      <c r="GA65" s="388"/>
      <c r="GB65" s="388"/>
      <c r="GC65" s="388"/>
      <c r="GD65" s="388"/>
      <c r="GE65" s="388"/>
      <c r="GF65" s="388"/>
      <c r="GG65" s="388"/>
      <c r="GH65" s="388"/>
      <c r="GI65" s="388"/>
      <c r="GJ65" s="388"/>
      <c r="GK65" s="388"/>
      <c r="GL65" s="388"/>
      <c r="GM65" s="388"/>
      <c r="GN65" s="388"/>
      <c r="GO65" s="388"/>
      <c r="GP65" s="388"/>
      <c r="GQ65" s="388"/>
      <c r="GR65" s="388"/>
      <c r="GS65" s="388"/>
      <c r="GT65" s="388"/>
      <c r="GU65" s="388"/>
      <c r="GV65" s="388"/>
      <c r="GW65" s="388"/>
      <c r="GX65" s="388"/>
      <c r="GY65" s="388"/>
      <c r="GZ65" s="388"/>
      <c r="HA65" s="388"/>
      <c r="HB65" s="388"/>
      <c r="HC65" s="388"/>
      <c r="HD65" s="388"/>
      <c r="HE65" s="388"/>
      <c r="HF65" s="388"/>
      <c r="HG65" s="388"/>
      <c r="HH65" s="388"/>
      <c r="HI65" s="388"/>
      <c r="HJ65" s="388"/>
      <c r="HK65" s="388"/>
      <c r="HL65" s="388"/>
      <c r="HM65" s="388"/>
      <c r="HN65" s="388"/>
      <c r="HO65" s="388"/>
      <c r="HP65" s="388"/>
      <c r="HQ65" s="388"/>
      <c r="HR65" s="388"/>
      <c r="HS65" s="388"/>
      <c r="HT65" s="388"/>
      <c r="HU65" s="388"/>
      <c r="HV65" s="388"/>
      <c r="HW65" s="388"/>
      <c r="HX65" s="388"/>
      <c r="HY65" s="388"/>
      <c r="HZ65" s="388"/>
      <c r="IA65" s="388"/>
      <c r="IB65" s="388"/>
      <c r="IC65" s="388"/>
      <c r="ID65" s="388"/>
      <c r="IE65" s="388"/>
      <c r="IF65" s="388"/>
      <c r="IG65" s="388"/>
      <c r="IH65" s="388"/>
      <c r="II65" s="388"/>
      <c r="IJ65" s="388"/>
      <c r="IK65" s="388"/>
      <c r="IL65" s="388"/>
      <c r="IM65" s="388"/>
      <c r="IN65" s="388"/>
      <c r="IO65" s="388"/>
      <c r="IP65" s="388"/>
      <c r="IQ65" s="388"/>
      <c r="IR65" s="388"/>
      <c r="IS65" s="388"/>
      <c r="IT65" s="388"/>
      <c r="IU65" s="388"/>
      <c r="IV65" s="388"/>
      <c r="IW65" s="388"/>
      <c r="IX65" s="388"/>
      <c r="IY65" s="388"/>
      <c r="IZ65" s="388"/>
      <c r="JA65" s="388"/>
      <c r="JB65" s="388"/>
      <c r="JC65" s="388"/>
      <c r="JD65" s="388"/>
      <c r="JE65" s="388"/>
      <c r="JF65" s="388"/>
      <c r="JG65" s="388"/>
      <c r="JH65" s="388"/>
      <c r="JI65" s="388"/>
      <c r="JJ65" s="388"/>
      <c r="JK65" s="388"/>
      <c r="JL65" s="388"/>
      <c r="JM65" s="388"/>
      <c r="JN65" s="388"/>
      <c r="JO65" s="388"/>
      <c r="JP65" s="388"/>
      <c r="JQ65" s="388"/>
      <c r="JR65" s="388"/>
      <c r="JS65" s="388"/>
      <c r="JT65" s="388"/>
      <c r="JU65" s="388"/>
      <c r="JV65" s="388"/>
      <c r="JW65" s="388"/>
      <c r="JX65" s="388"/>
      <c r="JY65" s="388"/>
      <c r="JZ65" s="388"/>
      <c r="KA65" s="388"/>
      <c r="KB65" s="388"/>
      <c r="KC65" s="388"/>
      <c r="KD65" s="388"/>
      <c r="KE65" s="388"/>
      <c r="KF65" s="388"/>
      <c r="KG65" s="388"/>
      <c r="KH65" s="388"/>
      <c r="KI65" s="388"/>
      <c r="KJ65" s="388"/>
      <c r="KK65" s="388"/>
      <c r="KL65" s="388"/>
      <c r="KM65" s="388"/>
      <c r="KN65" s="388"/>
      <c r="KO65" s="388"/>
      <c r="KP65" s="388"/>
      <c r="KQ65" s="388"/>
      <c r="KR65" s="388"/>
      <c r="KS65" s="388"/>
      <c r="KT65" s="388"/>
      <c r="KU65" s="388"/>
      <c r="KV65" s="388"/>
      <c r="KW65" s="388"/>
      <c r="KX65" s="388"/>
      <c r="KY65" s="388"/>
      <c r="KZ65" s="388"/>
      <c r="LA65" s="388"/>
      <c r="LB65" s="388"/>
      <c r="LC65" s="388"/>
      <c r="LD65" s="388"/>
      <c r="LE65" s="388"/>
      <c r="LF65" s="388"/>
      <c r="LG65" s="388"/>
      <c r="LH65" s="388"/>
      <c r="LI65" s="388"/>
      <c r="LJ65" s="388"/>
      <c r="LK65" s="388"/>
      <c r="LL65" s="388"/>
      <c r="LM65" s="388"/>
      <c r="LN65" s="388"/>
      <c r="LO65" s="388"/>
      <c r="LP65" s="388"/>
      <c r="LQ65" s="388"/>
      <c r="LR65" s="388"/>
      <c r="LS65" s="388"/>
      <c r="LT65" s="388"/>
      <c r="LU65" s="388"/>
      <c r="LV65" s="388"/>
      <c r="LW65" s="388"/>
      <c r="LX65" s="388"/>
      <c r="LY65" s="388"/>
      <c r="LZ65" s="388"/>
      <c r="MA65" s="388"/>
      <c r="MB65" s="388"/>
      <c r="MC65" s="388"/>
      <c r="MD65" s="388"/>
      <c r="ME65" s="388"/>
      <c r="MF65" s="388"/>
      <c r="MG65" s="388"/>
      <c r="MH65" s="388"/>
      <c r="MI65" s="388"/>
      <c r="MJ65" s="388"/>
      <c r="MK65" s="388"/>
      <c r="ML65" s="388"/>
      <c r="MM65" s="388"/>
      <c r="MN65" s="388"/>
      <c r="MO65" s="388"/>
      <c r="MP65" s="388"/>
      <c r="MQ65" s="388"/>
      <c r="MR65" s="388"/>
      <c r="MS65" s="388"/>
      <c r="MT65" s="388"/>
      <c r="MU65" s="388"/>
      <c r="MV65" s="388"/>
      <c r="MW65" s="388"/>
      <c r="MX65" s="388"/>
      <c r="MY65" s="388"/>
      <c r="MZ65" s="388"/>
      <c r="NA65" s="388"/>
      <c r="NB65" s="388"/>
      <c r="NC65" s="388"/>
      <c r="ND65" s="388"/>
      <c r="NE65" s="388"/>
      <c r="NF65" s="388"/>
      <c r="NG65" s="388"/>
      <c r="NH65" s="388"/>
      <c r="NI65" s="388"/>
      <c r="NJ65" s="388"/>
      <c r="NK65" s="388"/>
      <c r="NL65" s="388"/>
      <c r="NM65" s="388"/>
      <c r="NN65" s="388"/>
      <c r="NO65" s="388"/>
      <c r="NP65" s="388"/>
      <c r="NQ65" s="388"/>
      <c r="NR65" s="388"/>
      <c r="NS65" s="388"/>
      <c r="NT65" s="388"/>
      <c r="NU65" s="388"/>
      <c r="NV65" s="388"/>
      <c r="NW65" s="388"/>
      <c r="NX65" s="388"/>
      <c r="NY65" s="388"/>
      <c r="NZ65" s="388"/>
      <c r="OA65" s="388"/>
      <c r="OB65" s="388"/>
      <c r="OC65" s="388"/>
      <c r="OD65" s="388"/>
      <c r="OE65" s="388"/>
      <c r="OF65" s="388"/>
      <c r="OG65" s="388"/>
      <c r="OH65" s="388"/>
      <c r="OI65" s="388"/>
      <c r="OJ65" s="388"/>
      <c r="OK65" s="388"/>
      <c r="OL65" s="388"/>
      <c r="OM65" s="388"/>
      <c r="ON65" s="388"/>
      <c r="OO65" s="388"/>
      <c r="OP65" s="388"/>
      <c r="OQ65" s="388"/>
      <c r="OR65" s="388"/>
      <c r="OS65" s="388"/>
      <c r="OT65" s="388"/>
      <c r="OU65" s="388"/>
      <c r="OV65" s="388"/>
      <c r="OW65" s="388"/>
      <c r="OX65" s="388"/>
      <c r="OY65" s="388"/>
      <c r="OZ65" s="388"/>
      <c r="PA65" s="388"/>
      <c r="PB65" s="388"/>
      <c r="PC65" s="388"/>
      <c r="PD65" s="388"/>
      <c r="PE65" s="388"/>
      <c r="PF65" s="388"/>
      <c r="PG65" s="388"/>
      <c r="PH65" s="388"/>
      <c r="PI65" s="388"/>
      <c r="PJ65" s="388"/>
      <c r="PK65" s="388"/>
      <c r="PL65" s="388"/>
      <c r="PM65" s="388"/>
      <c r="PN65" s="388"/>
      <c r="PO65" s="388"/>
      <c r="PP65" s="388"/>
      <c r="PQ65" s="388"/>
      <c r="PR65" s="388"/>
      <c r="PS65" s="388"/>
      <c r="PT65" s="388"/>
      <c r="PU65" s="388"/>
      <c r="PV65" s="388"/>
      <c r="PW65" s="388"/>
      <c r="PX65" s="388"/>
      <c r="PY65" s="388"/>
      <c r="PZ65" s="388"/>
      <c r="QA65" s="388"/>
      <c r="QB65" s="388"/>
      <c r="QC65" s="388"/>
      <c r="QD65" s="388"/>
      <c r="QE65" s="388"/>
      <c r="QF65" s="388"/>
      <c r="QG65" s="388"/>
      <c r="QH65" s="388"/>
      <c r="QI65" s="388"/>
      <c r="QJ65" s="388"/>
      <c r="QK65" s="388"/>
      <c r="QL65" s="388"/>
      <c r="QM65" s="388"/>
      <c r="QN65" s="388"/>
      <c r="QO65" s="388"/>
      <c r="QP65" s="388"/>
      <c r="QQ65" s="388"/>
      <c r="QR65" s="388"/>
      <c r="QS65" s="388"/>
      <c r="QT65" s="388"/>
      <c r="QU65" s="388"/>
      <c r="QV65" s="388"/>
      <c r="QW65" s="388"/>
      <c r="QX65" s="388"/>
      <c r="QY65" s="388"/>
      <c r="QZ65" s="388"/>
      <c r="RA65" s="388"/>
      <c r="RB65" s="388"/>
      <c r="RC65" s="388"/>
      <c r="RD65" s="388"/>
      <c r="RE65" s="388"/>
      <c r="RF65" s="388"/>
      <c r="RG65" s="388"/>
      <c r="RH65" s="388"/>
      <c r="RI65" s="388"/>
      <c r="RJ65" s="388"/>
      <c r="RK65" s="388"/>
      <c r="RL65" s="388"/>
      <c r="RM65" s="388"/>
      <c r="RN65" s="388"/>
      <c r="RO65" s="388"/>
      <c r="RP65" s="388"/>
      <c r="RQ65" s="388"/>
      <c r="RR65" s="388"/>
      <c r="RS65" s="388"/>
      <c r="RT65" s="388"/>
      <c r="RU65" s="388"/>
      <c r="RV65" s="388"/>
      <c r="RW65" s="388"/>
      <c r="RX65" s="388"/>
      <c r="RY65" s="388"/>
      <c r="RZ65" s="388"/>
      <c r="SA65" s="388"/>
      <c r="SB65" s="388"/>
      <c r="SC65" s="388"/>
      <c r="SD65" s="388"/>
      <c r="SE65" s="388"/>
      <c r="SF65" s="388"/>
      <c r="SG65" s="388"/>
      <c r="SH65" s="388"/>
      <c r="SI65" s="388"/>
      <c r="SJ65" s="388"/>
      <c r="SK65" s="388"/>
      <c r="SL65" s="388"/>
      <c r="SM65" s="388"/>
      <c r="SN65" s="388"/>
      <c r="SO65" s="388"/>
      <c r="SP65" s="388"/>
      <c r="SQ65" s="388"/>
      <c r="SR65" s="388"/>
      <c r="SS65" s="388"/>
      <c r="ST65" s="388"/>
      <c r="SU65" s="388"/>
      <c r="SV65" s="388"/>
      <c r="SW65" s="388"/>
      <c r="SX65" s="388"/>
      <c r="SY65" s="388"/>
      <c r="SZ65" s="388"/>
      <c r="TA65" s="388"/>
      <c r="TB65" s="388"/>
      <c r="TC65" s="388"/>
      <c r="TD65" s="388"/>
      <c r="TE65" s="388"/>
      <c r="TF65" s="388"/>
      <c r="TG65" s="388"/>
      <c r="TH65" s="388"/>
      <c r="TI65" s="388"/>
      <c r="TJ65" s="388"/>
      <c r="TK65" s="388"/>
      <c r="TL65" s="388"/>
      <c r="TM65" s="388"/>
      <c r="TN65" s="388"/>
      <c r="TO65" s="388"/>
      <c r="TP65" s="388"/>
      <c r="TQ65" s="388"/>
      <c r="TR65" s="388"/>
      <c r="TS65" s="388"/>
      <c r="TT65" s="388"/>
      <c r="TU65" s="388"/>
      <c r="TV65" s="388"/>
      <c r="TW65" s="388"/>
      <c r="TX65" s="388"/>
      <c r="TY65" s="388"/>
      <c r="TZ65" s="388"/>
      <c r="UA65" s="388"/>
      <c r="UB65" s="388"/>
      <c r="UC65" s="388"/>
      <c r="UD65" s="388"/>
      <c r="UE65" s="388"/>
      <c r="UF65" s="388"/>
      <c r="UG65" s="388"/>
      <c r="UH65" s="388"/>
      <c r="UI65" s="388"/>
      <c r="UJ65" s="388"/>
      <c r="UK65" s="388"/>
      <c r="UL65" s="388"/>
      <c r="UM65" s="388"/>
      <c r="UN65" s="388"/>
      <c r="UO65" s="388"/>
      <c r="UP65" s="388"/>
      <c r="UQ65" s="388"/>
      <c r="UR65" s="388"/>
      <c r="US65" s="388"/>
      <c r="UT65" s="388"/>
      <c r="UU65" s="388"/>
      <c r="UV65" s="388"/>
      <c r="UW65" s="388"/>
      <c r="UX65" s="388"/>
      <c r="UY65" s="388"/>
      <c r="UZ65" s="388"/>
      <c r="VA65" s="388"/>
      <c r="VB65" s="388"/>
      <c r="VC65" s="388"/>
      <c r="VD65" s="388"/>
      <c r="VE65" s="388"/>
      <c r="VF65" s="388"/>
      <c r="VG65" s="388"/>
      <c r="VH65" s="388"/>
      <c r="VI65" s="388"/>
      <c r="VJ65" s="388"/>
      <c r="VK65" s="388"/>
      <c r="VL65" s="388"/>
      <c r="VM65" s="388"/>
      <c r="VN65" s="388"/>
      <c r="VO65" s="388"/>
      <c r="VP65" s="388"/>
      <c r="VQ65" s="388"/>
      <c r="VR65" s="388"/>
      <c r="VS65" s="388"/>
      <c r="VT65" s="388"/>
      <c r="VU65" s="388"/>
      <c r="VV65" s="388"/>
      <c r="VW65" s="388"/>
      <c r="VX65" s="388"/>
      <c r="VY65" s="388"/>
      <c r="VZ65" s="388"/>
      <c r="WA65" s="388"/>
      <c r="WB65" s="388"/>
      <c r="WC65" s="388"/>
      <c r="WD65" s="388"/>
      <c r="WE65" s="388"/>
      <c r="WF65" s="388"/>
      <c r="WG65" s="388"/>
      <c r="WH65" s="388"/>
      <c r="WI65" s="388"/>
      <c r="WJ65" s="388"/>
      <c r="WK65" s="388"/>
      <c r="WL65" s="388"/>
      <c r="WM65" s="388"/>
      <c r="WN65" s="388"/>
      <c r="WO65" s="388"/>
      <c r="WP65" s="388"/>
      <c r="WQ65" s="388"/>
      <c r="WR65" s="388"/>
      <c r="WS65" s="388"/>
      <c r="WT65" s="388"/>
      <c r="WU65" s="388"/>
      <c r="WV65" s="388"/>
      <c r="WW65" s="388"/>
      <c r="WX65" s="388"/>
      <c r="WY65" s="388"/>
      <c r="WZ65" s="388"/>
      <c r="XA65" s="388"/>
      <c r="XB65" s="388"/>
      <c r="XC65" s="388"/>
      <c r="XD65" s="388"/>
      <c r="XE65" s="388"/>
      <c r="XF65" s="388"/>
      <c r="XG65" s="388"/>
      <c r="XH65" s="388"/>
      <c r="XI65" s="388"/>
      <c r="XJ65" s="388"/>
      <c r="XK65" s="388"/>
      <c r="XL65" s="388"/>
      <c r="XM65" s="388"/>
      <c r="XN65" s="388"/>
      <c r="XO65" s="388"/>
      <c r="XP65" s="388"/>
      <c r="XQ65" s="388"/>
      <c r="XR65" s="388"/>
      <c r="XS65" s="388"/>
      <c r="XT65" s="388"/>
      <c r="XU65" s="388"/>
      <c r="XV65" s="388"/>
      <c r="XW65" s="388"/>
      <c r="XX65" s="388"/>
      <c r="XY65" s="388"/>
      <c r="XZ65" s="388"/>
      <c r="YA65" s="388"/>
      <c r="YB65" s="388"/>
      <c r="YC65" s="388"/>
      <c r="YD65" s="388"/>
      <c r="YE65" s="388"/>
      <c r="YF65" s="388"/>
      <c r="YG65" s="388"/>
      <c r="YH65" s="388"/>
      <c r="YI65" s="388"/>
      <c r="YJ65" s="388"/>
      <c r="YK65" s="388"/>
      <c r="YL65" s="388"/>
      <c r="YM65" s="388"/>
      <c r="YN65" s="388"/>
      <c r="YO65" s="388"/>
      <c r="YP65" s="388"/>
      <c r="YQ65" s="388"/>
      <c r="YR65" s="388"/>
      <c r="YS65" s="388"/>
      <c r="YT65" s="388"/>
      <c r="YU65" s="388"/>
      <c r="YV65" s="388"/>
      <c r="YW65" s="388"/>
      <c r="YX65" s="388"/>
      <c r="YY65" s="388"/>
      <c r="YZ65" s="388"/>
      <c r="ZA65" s="388"/>
      <c r="ZB65" s="388"/>
      <c r="ZC65" s="388"/>
      <c r="ZD65" s="388"/>
      <c r="ZE65" s="388"/>
      <c r="ZF65" s="388"/>
      <c r="ZG65" s="388"/>
      <c r="ZH65" s="388"/>
      <c r="ZI65" s="388"/>
      <c r="ZJ65" s="388"/>
      <c r="ZK65" s="388"/>
      <c r="ZL65" s="388"/>
      <c r="ZM65" s="388"/>
      <c r="ZN65" s="388"/>
      <c r="ZO65" s="388"/>
      <c r="ZP65" s="388"/>
      <c r="ZQ65" s="388"/>
      <c r="ZR65" s="388"/>
      <c r="ZS65" s="388"/>
      <c r="ZT65" s="388"/>
      <c r="ZU65" s="388"/>
      <c r="ZV65" s="388"/>
      <c r="ZW65" s="388"/>
      <c r="ZX65" s="388"/>
      <c r="ZY65" s="388"/>
      <c r="ZZ65" s="388"/>
      <c r="AAA65" s="388"/>
      <c r="AAB65" s="388"/>
      <c r="AAC65" s="388"/>
      <c r="AAD65" s="388"/>
      <c r="AAE65" s="388"/>
      <c r="AAF65" s="388"/>
      <c r="AAG65" s="388"/>
      <c r="AAH65" s="388"/>
      <c r="AAI65" s="388"/>
      <c r="AAJ65" s="388"/>
      <c r="AAK65" s="388"/>
      <c r="AAL65" s="388"/>
      <c r="AAM65" s="388"/>
      <c r="AAN65" s="388"/>
      <c r="AAO65" s="388"/>
      <c r="AAP65" s="388"/>
      <c r="AAQ65" s="388"/>
      <c r="AAR65" s="388"/>
      <c r="AAS65" s="388"/>
      <c r="AAT65" s="388"/>
      <c r="AAU65" s="388"/>
      <c r="AAV65" s="388"/>
      <c r="AAW65" s="388"/>
      <c r="AAX65" s="388"/>
      <c r="AAY65" s="388"/>
      <c r="AAZ65" s="388"/>
      <c r="ABA65" s="388"/>
      <c r="ABB65" s="388"/>
      <c r="ABC65" s="388"/>
      <c r="ABD65" s="388"/>
      <c r="ABE65" s="388"/>
      <c r="ABF65" s="388"/>
      <c r="ABG65" s="388"/>
      <c r="ABH65" s="388"/>
      <c r="ABI65" s="388"/>
      <c r="ABJ65" s="388"/>
      <c r="ABK65" s="388"/>
      <c r="ABL65" s="388"/>
      <c r="ABM65" s="388"/>
      <c r="ABN65" s="388"/>
      <c r="ABO65" s="388"/>
      <c r="ABP65" s="388"/>
      <c r="ABQ65" s="388"/>
      <c r="ABR65" s="388"/>
      <c r="ABS65" s="388"/>
      <c r="ABT65" s="388"/>
      <c r="ABU65" s="388"/>
      <c r="ABV65" s="388"/>
      <c r="ABW65" s="388"/>
      <c r="ABX65" s="388"/>
      <c r="ABY65" s="388"/>
      <c r="ABZ65" s="388"/>
      <c r="ACA65" s="388"/>
      <c r="ACB65" s="388"/>
      <c r="ACC65" s="388"/>
      <c r="ACD65" s="388"/>
      <c r="ACE65" s="388"/>
      <c r="ACF65" s="388"/>
      <c r="ACG65" s="388"/>
      <c r="ACH65" s="388"/>
      <c r="ACI65" s="388"/>
      <c r="ACJ65" s="388"/>
      <c r="ACK65" s="388"/>
      <c r="ACL65" s="388"/>
      <c r="ACM65" s="388"/>
      <c r="ACN65" s="388"/>
      <c r="ACO65" s="388"/>
      <c r="ACP65" s="388"/>
      <c r="ACQ65" s="388"/>
      <c r="ACR65" s="388"/>
      <c r="ACS65" s="388"/>
      <c r="ACT65" s="388"/>
      <c r="ACU65" s="388"/>
      <c r="ACV65" s="388"/>
      <c r="ACW65" s="388"/>
      <c r="ACX65" s="388"/>
      <c r="ACY65" s="388"/>
      <c r="ACZ65" s="388"/>
      <c r="ADA65" s="388"/>
      <c r="ADB65" s="388"/>
      <c r="ADC65" s="388"/>
      <c r="ADD65" s="388"/>
      <c r="ADE65" s="388"/>
      <c r="ADF65" s="388"/>
      <c r="ADG65" s="388"/>
      <c r="ADH65" s="388"/>
      <c r="ADI65" s="388"/>
      <c r="ADJ65" s="388"/>
      <c r="ADK65" s="388"/>
      <c r="ADL65" s="388"/>
      <c r="ADM65" s="388"/>
      <c r="ADN65" s="388"/>
      <c r="ADO65" s="388"/>
      <c r="ADP65" s="388"/>
      <c r="ADQ65" s="388"/>
      <c r="ADR65" s="388"/>
      <c r="ADS65" s="388"/>
      <c r="ADT65" s="388"/>
      <c r="ADU65" s="388"/>
      <c r="ADV65" s="388"/>
      <c r="ADW65" s="388"/>
      <c r="ADX65" s="388"/>
      <c r="ADY65" s="388"/>
      <c r="ADZ65" s="388"/>
      <c r="AEA65" s="388"/>
      <c r="AEB65" s="388"/>
      <c r="AEC65" s="388"/>
      <c r="AED65" s="388"/>
      <c r="AEE65" s="388"/>
      <c r="AEF65" s="388"/>
      <c r="AEG65" s="388"/>
      <c r="AEH65" s="388"/>
      <c r="AEI65" s="388"/>
      <c r="AEJ65" s="388"/>
      <c r="AEK65" s="388"/>
      <c r="AEL65" s="388"/>
      <c r="AEM65" s="388"/>
      <c r="AEN65" s="388"/>
      <c r="AEO65" s="388"/>
      <c r="AEP65" s="388"/>
      <c r="AEQ65" s="388"/>
      <c r="AER65" s="388"/>
      <c r="AES65" s="388"/>
      <c r="AET65" s="388"/>
      <c r="AEU65" s="388"/>
      <c r="AEV65" s="388"/>
      <c r="AEW65" s="388"/>
      <c r="AEX65" s="388"/>
      <c r="AEY65" s="388"/>
      <c r="AEZ65" s="388"/>
      <c r="AFA65" s="388"/>
      <c r="AFB65" s="388"/>
      <c r="AFC65" s="388"/>
      <c r="AFD65" s="388"/>
      <c r="AFE65" s="388"/>
      <c r="AFF65" s="388"/>
      <c r="AFG65" s="388"/>
      <c r="AFH65" s="388"/>
      <c r="AFI65" s="388"/>
      <c r="AFJ65" s="388"/>
      <c r="AFK65" s="388"/>
      <c r="AFL65" s="388"/>
      <c r="AFM65" s="388"/>
      <c r="AFN65" s="388"/>
      <c r="AFO65" s="388"/>
      <c r="AFP65" s="388"/>
      <c r="AFQ65" s="388"/>
      <c r="AFR65" s="388"/>
      <c r="AFS65" s="388"/>
      <c r="AFT65" s="388"/>
      <c r="AFU65" s="388"/>
      <c r="AFV65" s="388"/>
      <c r="AFW65" s="388"/>
      <c r="AFX65" s="388"/>
      <c r="AFY65" s="388"/>
      <c r="AFZ65" s="388"/>
      <c r="AGA65" s="388"/>
      <c r="AGB65" s="388"/>
      <c r="AGC65" s="388"/>
      <c r="AGD65" s="388"/>
      <c r="AGE65" s="388"/>
      <c r="AGF65" s="388"/>
      <c r="AGG65" s="388"/>
      <c r="AGH65" s="388"/>
      <c r="AGI65" s="388"/>
      <c r="AGJ65" s="388"/>
      <c r="AGK65" s="388"/>
      <c r="AGL65" s="388"/>
      <c r="AGM65" s="388"/>
      <c r="AGN65" s="388"/>
      <c r="AGO65" s="388"/>
      <c r="AGP65" s="388"/>
      <c r="AGQ65" s="388"/>
      <c r="AGR65" s="388"/>
      <c r="AGS65" s="388"/>
      <c r="AGT65" s="388"/>
      <c r="AGU65" s="388"/>
      <c r="AGV65" s="388"/>
      <c r="AGW65" s="388"/>
      <c r="AGX65" s="388"/>
      <c r="AGY65" s="388"/>
      <c r="AGZ65" s="388"/>
      <c r="AHA65" s="388"/>
      <c r="AHB65" s="388"/>
      <c r="AHC65" s="388"/>
      <c r="AHD65" s="388"/>
      <c r="AHE65" s="388"/>
      <c r="AHF65" s="388"/>
      <c r="AHG65" s="388"/>
      <c r="AHH65" s="388"/>
      <c r="AHI65" s="388"/>
      <c r="AHJ65" s="388"/>
      <c r="AHK65" s="388"/>
      <c r="AHL65" s="388"/>
      <c r="AHM65" s="388"/>
      <c r="AHN65" s="388"/>
      <c r="AHO65" s="388"/>
      <c r="AHP65" s="388"/>
      <c r="AHQ65" s="388"/>
      <c r="AHR65" s="388"/>
      <c r="AHS65" s="388"/>
      <c r="AHT65" s="388"/>
      <c r="AHU65" s="388"/>
      <c r="AHV65" s="388"/>
      <c r="AHW65" s="388"/>
      <c r="AHX65" s="388"/>
      <c r="AHY65" s="388"/>
      <c r="AHZ65" s="388"/>
      <c r="AIA65" s="388"/>
      <c r="AIB65" s="388"/>
      <c r="AIC65" s="388"/>
      <c r="AID65" s="388"/>
      <c r="AIE65" s="388"/>
      <c r="AIF65" s="388"/>
      <c r="AIG65" s="388"/>
      <c r="AIH65" s="388"/>
      <c r="AII65" s="388"/>
      <c r="AIJ65" s="388"/>
      <c r="AIK65" s="388"/>
      <c r="AIL65" s="388"/>
      <c r="AIM65" s="388"/>
      <c r="AIN65" s="388"/>
      <c r="AIO65" s="388"/>
      <c r="AIP65" s="388"/>
      <c r="AIQ65" s="388"/>
      <c r="AIR65" s="388"/>
      <c r="AIS65" s="388"/>
      <c r="AIT65" s="388"/>
      <c r="AIU65" s="388"/>
      <c r="AIV65" s="388"/>
      <c r="AIW65" s="388"/>
      <c r="AIX65" s="388"/>
      <c r="AIY65" s="388"/>
      <c r="AIZ65" s="388"/>
      <c r="AJA65" s="388"/>
      <c r="AJB65" s="388"/>
      <c r="AJC65" s="388"/>
      <c r="AJD65" s="388"/>
      <c r="AJE65" s="388"/>
      <c r="AJF65" s="388"/>
      <c r="AJG65" s="388"/>
      <c r="AJH65" s="388"/>
      <c r="AJI65" s="388"/>
      <c r="AJJ65" s="388"/>
      <c r="AJK65" s="388"/>
      <c r="AJL65" s="388"/>
      <c r="AJM65" s="388"/>
      <c r="AJN65" s="388"/>
      <c r="AJO65" s="388"/>
      <c r="AJP65" s="388"/>
      <c r="AJQ65" s="388"/>
      <c r="AJR65" s="388"/>
      <c r="AJS65" s="388"/>
      <c r="AJT65" s="388"/>
      <c r="AJU65" s="388"/>
      <c r="AJV65" s="388"/>
      <c r="AJW65" s="388"/>
      <c r="AJX65" s="388"/>
      <c r="AJY65" s="388"/>
      <c r="AJZ65" s="388"/>
      <c r="AKA65" s="388"/>
      <c r="AKB65" s="388"/>
      <c r="AKC65" s="388"/>
      <c r="AKD65" s="388"/>
      <c r="AKE65" s="388"/>
      <c r="AKF65" s="388"/>
      <c r="AKG65" s="388"/>
      <c r="AKH65" s="388"/>
      <c r="AKI65" s="388"/>
      <c r="AKJ65" s="388"/>
      <c r="AKK65" s="388"/>
      <c r="AKL65" s="388"/>
      <c r="AKM65" s="388"/>
      <c r="AKN65" s="388"/>
      <c r="AKO65" s="388"/>
      <c r="AKP65" s="388"/>
      <c r="AKQ65" s="388"/>
      <c r="AKR65" s="388"/>
      <c r="AKS65" s="388"/>
      <c r="AKT65" s="388"/>
      <c r="AKU65" s="388"/>
      <c r="AKV65" s="388"/>
      <c r="AKW65" s="388"/>
      <c r="AKX65" s="388"/>
      <c r="AKY65" s="388"/>
      <c r="AKZ65" s="388"/>
      <c r="ALA65" s="388"/>
      <c r="ALB65" s="388"/>
      <c r="ALC65" s="388"/>
      <c r="ALD65" s="388"/>
      <c r="ALE65" s="388"/>
      <c r="ALF65" s="388"/>
      <c r="ALG65" s="388"/>
      <c r="ALH65" s="388"/>
      <c r="ALI65" s="388"/>
      <c r="ALJ65" s="388"/>
      <c r="ALK65" s="388"/>
      <c r="ALL65" s="388"/>
      <c r="ALM65" s="388"/>
      <c r="ALN65" s="388"/>
      <c r="ALO65" s="388"/>
      <c r="ALP65" s="388"/>
      <c r="ALQ65" s="388"/>
      <c r="ALR65" s="388"/>
      <c r="ALS65" s="388"/>
      <c r="ALT65" s="388"/>
      <c r="ALU65" s="388"/>
      <c r="ALV65" s="388"/>
      <c r="ALW65" s="388"/>
      <c r="ALX65" s="388"/>
      <c r="ALY65" s="388"/>
      <c r="ALZ65" s="388"/>
      <c r="AMA65" s="388"/>
      <c r="AMB65" s="388"/>
      <c r="AMC65" s="388"/>
      <c r="AMD65" s="388"/>
      <c r="AME65" s="388"/>
      <c r="AMF65" s="388"/>
      <c r="AMG65" s="388"/>
      <c r="AMH65" s="388"/>
      <c r="AMI65" s="388"/>
      <c r="AMJ65" s="388"/>
      <c r="AMK65" s="388"/>
      <c r="AML65" s="388"/>
      <c r="AMM65" s="388"/>
      <c r="AMN65" s="388"/>
      <c r="AMO65" s="388"/>
      <c r="AMP65" s="388"/>
      <c r="AMQ65" s="388"/>
      <c r="AMR65" s="388"/>
      <c r="AMS65" s="388"/>
      <c r="AMT65" s="388"/>
      <c r="AMU65" s="388"/>
      <c r="AMV65" s="388"/>
      <c r="AMW65" s="388"/>
      <c r="AMX65" s="388"/>
      <c r="AMY65" s="388"/>
      <c r="AMZ65" s="388"/>
      <c r="ANA65" s="388"/>
      <c r="ANB65" s="388"/>
      <c r="ANC65" s="388"/>
      <c r="AND65" s="388"/>
      <c r="ANE65" s="388"/>
      <c r="ANF65" s="388"/>
      <c r="ANG65" s="388"/>
      <c r="ANH65" s="388"/>
      <c r="ANI65" s="388"/>
      <c r="ANJ65" s="388"/>
      <c r="ANK65" s="388"/>
      <c r="ANL65" s="388"/>
      <c r="ANM65" s="388"/>
      <c r="ANN65" s="388"/>
      <c r="ANO65" s="388"/>
      <c r="ANP65" s="388"/>
      <c r="ANQ65" s="388"/>
      <c r="ANR65" s="388"/>
      <c r="ANS65" s="388"/>
      <c r="ANT65" s="388"/>
      <c r="ANU65" s="388"/>
      <c r="ANV65" s="388"/>
      <c r="ANW65" s="388"/>
      <c r="ANX65" s="388"/>
      <c r="ANY65" s="388"/>
      <c r="ANZ65" s="388"/>
      <c r="AOA65" s="388"/>
      <c r="AOB65" s="388"/>
      <c r="AOC65" s="388"/>
      <c r="AOD65" s="388"/>
      <c r="AOE65" s="388"/>
      <c r="AOF65" s="388"/>
      <c r="AOG65" s="388"/>
      <c r="AOH65" s="388"/>
      <c r="AOI65" s="388"/>
      <c r="AOJ65" s="388"/>
      <c r="AOK65" s="388"/>
      <c r="AOL65" s="388"/>
      <c r="AOM65" s="388"/>
      <c r="AON65" s="388"/>
      <c r="AOO65" s="388"/>
      <c r="AOP65" s="388"/>
      <c r="AOQ65" s="388"/>
      <c r="AOR65" s="388"/>
      <c r="AOS65" s="388"/>
      <c r="AOT65" s="388"/>
      <c r="AOU65" s="388"/>
      <c r="AOV65" s="388"/>
      <c r="AOW65" s="388"/>
      <c r="AOX65" s="388"/>
      <c r="AOY65" s="388"/>
      <c r="AOZ65" s="388"/>
      <c r="APA65" s="388"/>
      <c r="APB65" s="388"/>
      <c r="APC65" s="388"/>
      <c r="APD65" s="388"/>
      <c r="APE65" s="388"/>
      <c r="APF65" s="388"/>
      <c r="APG65" s="388"/>
      <c r="APH65" s="388"/>
      <c r="API65" s="388"/>
      <c r="APJ65" s="388"/>
      <c r="APK65" s="388"/>
      <c r="APL65" s="388"/>
      <c r="APM65" s="388"/>
      <c r="APN65" s="388"/>
      <c r="APO65" s="388"/>
      <c r="APP65" s="388"/>
      <c r="APQ65" s="388"/>
      <c r="APR65" s="388"/>
      <c r="APS65" s="388"/>
      <c r="APT65" s="388"/>
      <c r="APU65" s="388"/>
      <c r="APV65" s="388"/>
      <c r="APW65" s="388"/>
      <c r="APX65" s="388"/>
      <c r="APY65" s="388"/>
      <c r="APZ65" s="388"/>
      <c r="AQA65" s="388"/>
      <c r="AQB65" s="388"/>
      <c r="AQC65" s="388"/>
      <c r="AQD65" s="388"/>
      <c r="AQE65" s="388"/>
      <c r="AQF65" s="388"/>
      <c r="AQG65" s="388"/>
      <c r="AQH65" s="388"/>
      <c r="AQI65" s="388"/>
      <c r="AQJ65" s="388"/>
      <c r="AQK65" s="388"/>
      <c r="AQL65" s="388"/>
      <c r="AQM65" s="388"/>
      <c r="AQN65" s="388"/>
      <c r="AQO65" s="388"/>
      <c r="AQP65" s="388"/>
      <c r="AQQ65" s="388"/>
      <c r="AQR65" s="388"/>
      <c r="AQS65" s="388"/>
      <c r="AQT65" s="388"/>
      <c r="AQU65" s="388"/>
      <c r="AQV65" s="388"/>
      <c r="AQW65" s="388"/>
      <c r="AQX65" s="388"/>
      <c r="AQY65" s="388"/>
      <c r="AQZ65" s="388"/>
      <c r="ARA65" s="388"/>
      <c r="ARB65" s="388"/>
      <c r="ARC65" s="388"/>
      <c r="ARD65" s="388"/>
      <c r="ARE65" s="388"/>
      <c r="ARF65" s="388"/>
      <c r="ARG65" s="388"/>
      <c r="ARH65" s="388"/>
      <c r="ARI65" s="388"/>
      <c r="ARJ65" s="388"/>
      <c r="ARK65" s="388"/>
      <c r="ARL65" s="388"/>
      <c r="ARM65" s="388"/>
      <c r="ARN65" s="388"/>
      <c r="ARO65" s="388"/>
      <c r="ARP65" s="388"/>
      <c r="ARQ65" s="388"/>
      <c r="ARR65" s="388"/>
      <c r="ARS65" s="388"/>
      <c r="ART65" s="388"/>
      <c r="ARU65" s="388"/>
      <c r="ARV65" s="388"/>
      <c r="ARW65" s="388"/>
      <c r="ARX65" s="388"/>
      <c r="ARY65" s="388"/>
      <c r="ARZ65" s="388"/>
      <c r="ASA65" s="388"/>
      <c r="ASB65" s="388"/>
      <c r="ASC65" s="388"/>
      <c r="ASD65" s="388"/>
      <c r="ASE65" s="388"/>
      <c r="ASF65" s="388"/>
      <c r="ASG65" s="388"/>
      <c r="ASH65" s="388"/>
      <c r="ASI65" s="388"/>
      <c r="ASJ65" s="388"/>
      <c r="ASK65" s="388"/>
      <c r="ASL65" s="388"/>
      <c r="ASM65" s="388"/>
      <c r="ASN65" s="388"/>
      <c r="ASO65" s="388"/>
      <c r="ASP65" s="388"/>
      <c r="ASQ65" s="388"/>
      <c r="ASR65" s="388"/>
      <c r="ASS65" s="388"/>
      <c r="AST65" s="388"/>
      <c r="ASU65" s="388"/>
      <c r="ASV65" s="388"/>
      <c r="ASW65" s="388"/>
      <c r="ASX65" s="388"/>
      <c r="ASY65" s="388"/>
      <c r="ASZ65" s="388"/>
      <c r="ATA65" s="388"/>
      <c r="ATB65" s="388"/>
      <c r="ATC65" s="388"/>
      <c r="ATD65" s="388"/>
      <c r="ATE65" s="388"/>
      <c r="ATF65" s="388"/>
      <c r="ATG65" s="388"/>
      <c r="ATH65" s="388"/>
      <c r="ATI65" s="388"/>
      <c r="ATJ65" s="388"/>
      <c r="ATK65" s="388"/>
      <c r="ATL65" s="388"/>
      <c r="ATM65" s="388"/>
      <c r="ATN65" s="388"/>
      <c r="ATO65" s="388"/>
      <c r="ATP65" s="388"/>
      <c r="ATQ65" s="388"/>
      <c r="ATR65" s="388"/>
      <c r="ATS65" s="388"/>
      <c r="ATT65" s="388"/>
      <c r="ATU65" s="388"/>
      <c r="ATV65" s="388"/>
      <c r="ATW65" s="388"/>
      <c r="ATX65" s="388"/>
      <c r="ATY65" s="388"/>
      <c r="ATZ65" s="388"/>
      <c r="AUA65" s="388"/>
      <c r="AUB65" s="388"/>
      <c r="AUC65" s="388"/>
      <c r="AUD65" s="388"/>
      <c r="AUE65" s="388"/>
      <c r="AUF65" s="388"/>
      <c r="AUG65" s="388"/>
      <c r="AUH65" s="388"/>
      <c r="AUI65" s="388"/>
      <c r="AUJ65" s="388"/>
      <c r="AUK65" s="388"/>
      <c r="AUL65" s="388"/>
      <c r="AUM65" s="388"/>
      <c r="AUN65" s="388"/>
      <c r="AUO65" s="388"/>
      <c r="AUP65" s="388"/>
      <c r="AUQ65" s="388"/>
      <c r="AUR65" s="388"/>
      <c r="AUS65" s="388"/>
      <c r="AUT65" s="388"/>
      <c r="AUU65" s="388"/>
      <c r="AUV65" s="388"/>
      <c r="AUW65" s="388"/>
      <c r="AUX65" s="388"/>
      <c r="AUY65" s="388"/>
      <c r="AUZ65" s="388"/>
      <c r="AVA65" s="388"/>
      <c r="AVB65" s="388"/>
      <c r="AVC65" s="388"/>
      <c r="AVD65" s="388"/>
      <c r="AVE65" s="388"/>
      <c r="AVF65" s="388"/>
      <c r="AVG65" s="388"/>
      <c r="AVH65" s="388"/>
      <c r="AVI65" s="388"/>
      <c r="AVJ65" s="388"/>
      <c r="AVK65" s="388"/>
      <c r="AVL65" s="388"/>
      <c r="AVM65" s="388"/>
      <c r="AVN65" s="388"/>
      <c r="AVO65" s="388"/>
      <c r="AVP65" s="388"/>
      <c r="AVQ65" s="388"/>
      <c r="AVR65" s="388"/>
      <c r="AVS65" s="388"/>
      <c r="AVT65" s="388"/>
      <c r="AVU65" s="388"/>
      <c r="AVV65" s="388"/>
      <c r="AVW65" s="388"/>
      <c r="AVX65" s="388"/>
      <c r="AVY65" s="388"/>
      <c r="AVZ65" s="388"/>
      <c r="AWA65" s="388"/>
      <c r="AWB65" s="388"/>
      <c r="AWC65" s="388"/>
      <c r="AWD65" s="388"/>
      <c r="AWE65" s="388"/>
      <c r="AWF65" s="388"/>
      <c r="AWG65" s="388"/>
      <c r="AWH65" s="388"/>
      <c r="AWI65" s="388"/>
      <c r="AWJ65" s="388"/>
      <c r="AWK65" s="388"/>
      <c r="AWL65" s="388"/>
      <c r="AWM65" s="388"/>
      <c r="AWN65" s="388"/>
      <c r="AWO65" s="388"/>
      <c r="AWP65" s="388"/>
      <c r="AWQ65" s="388"/>
      <c r="AWR65" s="388"/>
      <c r="AWS65" s="388"/>
      <c r="AWT65" s="388"/>
      <c r="AWU65" s="388"/>
      <c r="AWV65" s="388"/>
      <c r="AWW65" s="388"/>
      <c r="AWX65" s="388"/>
      <c r="AWY65" s="388"/>
      <c r="AWZ65" s="388"/>
      <c r="AXA65" s="388"/>
      <c r="AXB65" s="388"/>
      <c r="AXC65" s="388"/>
      <c r="AXD65" s="388"/>
      <c r="AXE65" s="388"/>
      <c r="AXF65" s="388"/>
      <c r="AXG65" s="388"/>
      <c r="AXH65" s="388"/>
      <c r="AXI65" s="388"/>
      <c r="AXJ65" s="388"/>
      <c r="AXK65" s="388"/>
      <c r="AXL65" s="388"/>
      <c r="AXM65" s="388"/>
      <c r="AXN65" s="388"/>
      <c r="AXO65" s="388"/>
      <c r="AXP65" s="388"/>
      <c r="AXQ65" s="388"/>
      <c r="AXR65" s="388"/>
      <c r="AXS65" s="388"/>
      <c r="AXT65" s="388"/>
      <c r="AXU65" s="388"/>
      <c r="AXV65" s="388"/>
      <c r="AXW65" s="388"/>
      <c r="AXX65" s="388"/>
      <c r="AXY65" s="388"/>
      <c r="AXZ65" s="388"/>
      <c r="AYA65" s="388"/>
      <c r="AYB65" s="388"/>
      <c r="AYC65" s="388"/>
      <c r="AYD65" s="388"/>
      <c r="AYE65" s="388"/>
      <c r="AYF65" s="388"/>
      <c r="AYG65" s="388"/>
      <c r="AYH65" s="388"/>
      <c r="AYI65" s="388"/>
      <c r="AYJ65" s="388"/>
      <c r="AYK65" s="388"/>
      <c r="AYL65" s="388"/>
      <c r="AYM65" s="388"/>
      <c r="AYN65" s="388"/>
      <c r="AYO65" s="388"/>
      <c r="AYP65" s="388"/>
      <c r="AYQ65" s="388"/>
      <c r="AYR65" s="388"/>
      <c r="AYS65" s="388"/>
      <c r="AYT65" s="388"/>
      <c r="AYU65" s="388"/>
      <c r="AYV65" s="388"/>
      <c r="AYW65" s="388"/>
      <c r="AYX65" s="388"/>
      <c r="AYY65" s="388"/>
      <c r="AYZ65" s="388"/>
      <c r="AZA65" s="388"/>
      <c r="AZB65" s="388"/>
      <c r="AZC65" s="388"/>
      <c r="AZD65" s="388"/>
      <c r="AZE65" s="388"/>
      <c r="AZF65" s="388"/>
      <c r="AZG65" s="388"/>
      <c r="AZH65" s="388"/>
      <c r="AZI65" s="388"/>
      <c r="AZJ65" s="388"/>
      <c r="AZK65" s="388"/>
      <c r="AZL65" s="388"/>
      <c r="AZM65" s="388"/>
      <c r="AZN65" s="388"/>
      <c r="AZO65" s="388"/>
      <c r="AZP65" s="388"/>
      <c r="AZQ65" s="388"/>
      <c r="AZR65" s="388"/>
      <c r="AZS65" s="388"/>
      <c r="AZT65" s="388"/>
      <c r="AZU65" s="388"/>
      <c r="AZV65" s="388"/>
      <c r="AZW65" s="388"/>
      <c r="AZX65" s="388"/>
      <c r="AZY65" s="388"/>
      <c r="AZZ65" s="388"/>
      <c r="BAA65" s="388"/>
      <c r="BAB65" s="388"/>
      <c r="BAC65" s="388"/>
      <c r="BAD65" s="388"/>
      <c r="BAE65" s="388"/>
      <c r="BAF65" s="388"/>
      <c r="BAG65" s="388"/>
      <c r="BAH65" s="388"/>
      <c r="BAI65" s="388"/>
      <c r="BAJ65" s="388"/>
      <c r="BAK65" s="388"/>
      <c r="BAL65" s="388"/>
      <c r="BAM65" s="388"/>
      <c r="BAN65" s="388"/>
      <c r="BAO65" s="388"/>
      <c r="BAP65" s="388"/>
      <c r="BAQ65" s="388"/>
      <c r="BAR65" s="388"/>
      <c r="BAS65" s="388"/>
      <c r="BAT65" s="388"/>
      <c r="BAU65" s="388"/>
      <c r="BAV65" s="388"/>
      <c r="BAW65" s="388"/>
      <c r="BAX65" s="388"/>
      <c r="BAY65" s="388"/>
      <c r="BAZ65" s="388"/>
      <c r="BBA65" s="388"/>
      <c r="BBB65" s="388"/>
      <c r="BBC65" s="388"/>
      <c r="BBD65" s="388"/>
      <c r="BBE65" s="388"/>
      <c r="BBF65" s="388"/>
      <c r="BBG65" s="388"/>
      <c r="BBH65" s="388"/>
      <c r="BBI65" s="388"/>
      <c r="BBJ65" s="388"/>
      <c r="BBK65" s="388"/>
      <c r="BBL65" s="388"/>
      <c r="BBM65" s="388"/>
      <c r="BBN65" s="388"/>
      <c r="BBO65" s="388"/>
      <c r="BBP65" s="388"/>
      <c r="BBQ65" s="388"/>
      <c r="BBR65" s="388"/>
      <c r="BBS65" s="388"/>
      <c r="BBT65" s="388"/>
      <c r="BBU65" s="388"/>
      <c r="BBV65" s="388"/>
      <c r="BBW65" s="388"/>
      <c r="BBX65" s="388"/>
      <c r="BBY65" s="388"/>
      <c r="BBZ65" s="388"/>
      <c r="BCA65" s="388"/>
      <c r="BCB65" s="388"/>
      <c r="BCC65" s="388"/>
      <c r="BCD65" s="388"/>
      <c r="BCE65" s="388"/>
      <c r="BCF65" s="388"/>
      <c r="BCG65" s="388"/>
      <c r="BCH65" s="388"/>
      <c r="BCI65" s="388"/>
      <c r="BCJ65" s="388"/>
      <c r="BCK65" s="388"/>
      <c r="BCL65" s="388"/>
      <c r="BCM65" s="388"/>
      <c r="BCN65" s="388"/>
      <c r="BCO65" s="388"/>
      <c r="BCP65" s="388"/>
      <c r="BCQ65" s="388"/>
      <c r="BCR65" s="388"/>
      <c r="BCS65" s="388"/>
      <c r="BCT65" s="388"/>
      <c r="BCU65" s="388"/>
      <c r="BCV65" s="388"/>
      <c r="BCW65" s="388"/>
      <c r="BCX65" s="388"/>
      <c r="BCY65" s="388"/>
      <c r="BCZ65" s="388"/>
      <c r="BDA65" s="388"/>
      <c r="BDB65" s="388"/>
      <c r="BDC65" s="388"/>
      <c r="BDD65" s="388"/>
      <c r="BDE65" s="388"/>
      <c r="BDF65" s="388"/>
      <c r="BDG65" s="388"/>
      <c r="BDH65" s="388"/>
      <c r="BDI65" s="388"/>
      <c r="BDJ65" s="388"/>
      <c r="BDK65" s="388"/>
      <c r="BDL65" s="388"/>
      <c r="BDM65" s="388"/>
      <c r="BDN65" s="388"/>
      <c r="BDO65" s="388"/>
      <c r="BDP65" s="388"/>
      <c r="BDQ65" s="388"/>
      <c r="BDR65" s="388"/>
      <c r="BDS65" s="388"/>
      <c r="BDT65" s="388"/>
      <c r="BDU65" s="388"/>
      <c r="BDV65" s="388"/>
      <c r="BDW65" s="388"/>
      <c r="BDX65" s="388"/>
      <c r="BDY65" s="388"/>
      <c r="BDZ65" s="388"/>
      <c r="BEA65" s="388"/>
      <c r="BEB65" s="388"/>
      <c r="BEC65" s="388"/>
      <c r="BED65" s="388"/>
      <c r="BEE65" s="388"/>
      <c r="BEF65" s="388"/>
      <c r="BEG65" s="388"/>
      <c r="BEH65" s="388"/>
      <c r="BEI65" s="388"/>
      <c r="BEJ65" s="388"/>
      <c r="BEK65" s="388"/>
      <c r="BEL65" s="388"/>
      <c r="BEM65" s="388"/>
      <c r="BEN65" s="388"/>
      <c r="BEO65" s="388"/>
      <c r="BEP65" s="388"/>
      <c r="BEQ65" s="388"/>
      <c r="BER65" s="388"/>
      <c r="BES65" s="388"/>
      <c r="BET65" s="388"/>
      <c r="BEU65" s="388"/>
      <c r="BEV65" s="388"/>
      <c r="BEW65" s="388"/>
      <c r="BEX65" s="388"/>
      <c r="BEY65" s="388"/>
      <c r="BEZ65" s="388"/>
      <c r="BFA65" s="388"/>
      <c r="BFB65" s="388"/>
      <c r="BFC65" s="388"/>
      <c r="BFD65" s="388"/>
      <c r="BFE65" s="388"/>
      <c r="BFF65" s="388"/>
      <c r="BFG65" s="388"/>
      <c r="BFH65" s="388"/>
      <c r="BFI65" s="388"/>
      <c r="BFJ65" s="388"/>
      <c r="BFK65" s="388"/>
      <c r="BFL65" s="388"/>
      <c r="BFM65" s="388"/>
      <c r="BFN65" s="388"/>
      <c r="BFO65" s="388"/>
      <c r="BFP65" s="388"/>
      <c r="BFQ65" s="388"/>
      <c r="BFR65" s="388"/>
      <c r="BFS65" s="388"/>
      <c r="BFT65" s="388"/>
      <c r="BFU65" s="388"/>
      <c r="BFV65" s="388"/>
      <c r="BFW65" s="388"/>
      <c r="BFX65" s="388"/>
      <c r="BFY65" s="388"/>
      <c r="BFZ65" s="388"/>
      <c r="BGA65" s="388"/>
      <c r="BGB65" s="388"/>
      <c r="BGC65" s="388"/>
      <c r="BGD65" s="388"/>
      <c r="BGE65" s="388"/>
      <c r="BGF65" s="388"/>
      <c r="BGG65" s="388"/>
      <c r="BGH65" s="388"/>
      <c r="BGI65" s="388"/>
      <c r="BGJ65" s="388"/>
      <c r="BGK65" s="388"/>
      <c r="BGL65" s="388"/>
      <c r="BGM65" s="388"/>
      <c r="BGN65" s="388"/>
      <c r="BGO65" s="388"/>
      <c r="BGP65" s="388"/>
      <c r="BGQ65" s="388"/>
      <c r="BGR65" s="388"/>
      <c r="BGS65" s="388"/>
      <c r="BGT65" s="388"/>
      <c r="BGU65" s="388"/>
      <c r="BGV65" s="388"/>
      <c r="BGW65" s="388"/>
      <c r="BGX65" s="388"/>
      <c r="BGY65" s="388"/>
      <c r="BGZ65" s="388"/>
      <c r="BHA65" s="388"/>
      <c r="BHB65" s="388"/>
      <c r="BHC65" s="388"/>
      <c r="BHD65" s="388"/>
      <c r="BHE65" s="388"/>
      <c r="BHF65" s="388"/>
      <c r="BHG65" s="388"/>
      <c r="BHH65" s="388"/>
      <c r="BHI65" s="388"/>
      <c r="BHJ65" s="388"/>
      <c r="BHK65" s="388"/>
      <c r="BHL65" s="388"/>
      <c r="BHM65" s="388"/>
      <c r="BHN65" s="388"/>
      <c r="BHO65" s="388"/>
      <c r="BHP65" s="388"/>
      <c r="BHQ65" s="388"/>
      <c r="BHR65" s="388"/>
      <c r="BHS65" s="388"/>
      <c r="BHT65" s="388"/>
      <c r="BHU65" s="388"/>
      <c r="BHV65" s="388"/>
      <c r="BHW65" s="388"/>
      <c r="BHX65" s="388"/>
      <c r="BHY65" s="388"/>
      <c r="BHZ65" s="388"/>
      <c r="BIA65" s="388"/>
      <c r="BIB65" s="388"/>
      <c r="BIC65" s="388"/>
      <c r="BID65" s="388"/>
      <c r="BIE65" s="388"/>
      <c r="BIF65" s="388"/>
      <c r="BIG65" s="388"/>
      <c r="BIH65" s="388"/>
      <c r="BII65" s="388"/>
      <c r="BIJ65" s="388"/>
      <c r="BIK65" s="388"/>
      <c r="BIL65" s="388"/>
      <c r="BIM65" s="388"/>
      <c r="BIN65" s="388"/>
      <c r="BIO65" s="388"/>
      <c r="BIP65" s="388"/>
      <c r="BIQ65" s="388"/>
      <c r="BIR65" s="388"/>
      <c r="BIS65" s="388"/>
      <c r="BIT65" s="388"/>
      <c r="BIU65" s="388"/>
      <c r="BIV65" s="388"/>
      <c r="BIW65" s="388"/>
      <c r="BIX65" s="388"/>
      <c r="BIY65" s="388"/>
      <c r="BIZ65" s="388"/>
      <c r="BJA65" s="388"/>
      <c r="BJB65" s="388"/>
      <c r="BJC65" s="388"/>
      <c r="BJD65" s="388"/>
      <c r="BJE65" s="388"/>
      <c r="BJF65" s="388"/>
      <c r="BJG65" s="388"/>
      <c r="BJH65" s="388"/>
      <c r="BJI65" s="388"/>
      <c r="BJJ65" s="388"/>
      <c r="BJK65" s="388"/>
      <c r="BJL65" s="388"/>
      <c r="BJM65" s="388"/>
      <c r="BJN65" s="388"/>
      <c r="BJO65" s="388"/>
      <c r="BJP65" s="388"/>
      <c r="BJQ65" s="388"/>
      <c r="BJR65" s="388"/>
      <c r="BJS65" s="388"/>
      <c r="BJT65" s="388"/>
      <c r="BJU65" s="388"/>
      <c r="BJV65" s="388"/>
      <c r="BJW65" s="388"/>
      <c r="BJX65" s="388"/>
      <c r="BJY65" s="388"/>
      <c r="BJZ65" s="388"/>
      <c r="BKA65" s="388"/>
      <c r="BKB65" s="388"/>
      <c r="BKC65" s="388"/>
      <c r="BKD65" s="388"/>
      <c r="BKE65" s="388"/>
      <c r="BKF65" s="388"/>
      <c r="BKG65" s="388"/>
      <c r="BKH65" s="388"/>
      <c r="BKI65" s="388"/>
      <c r="BKJ65" s="388"/>
      <c r="BKK65" s="388"/>
      <c r="BKL65" s="388"/>
      <c r="BKM65" s="388"/>
      <c r="BKN65" s="388"/>
      <c r="BKO65" s="388"/>
      <c r="BKP65" s="388"/>
      <c r="BKQ65" s="388"/>
      <c r="BKR65" s="388"/>
      <c r="BKS65" s="388"/>
      <c r="BKT65" s="388"/>
      <c r="BKU65" s="388"/>
      <c r="BKV65" s="388"/>
      <c r="BKW65" s="388"/>
      <c r="BKX65" s="388"/>
      <c r="BKY65" s="388"/>
      <c r="BKZ65" s="388"/>
      <c r="BLA65" s="388"/>
      <c r="BLB65" s="388"/>
      <c r="BLC65" s="388"/>
      <c r="BLD65" s="388"/>
      <c r="BLE65" s="388"/>
      <c r="BLF65" s="388"/>
      <c r="BLG65" s="388"/>
      <c r="BLH65" s="388"/>
      <c r="BLI65" s="388"/>
      <c r="BLJ65" s="388"/>
      <c r="BLK65" s="388"/>
      <c r="BLL65" s="388"/>
      <c r="BLM65" s="388"/>
      <c r="BLN65" s="388"/>
      <c r="BLO65" s="388"/>
      <c r="BLP65" s="388"/>
      <c r="BLQ65" s="388"/>
      <c r="BLR65" s="388"/>
      <c r="BLS65" s="388"/>
      <c r="BLT65" s="388"/>
      <c r="BLU65" s="388"/>
      <c r="BLV65" s="388"/>
      <c r="BLW65" s="388"/>
      <c r="BLX65" s="388"/>
      <c r="BLY65" s="388"/>
      <c r="BLZ65" s="388"/>
      <c r="BMA65" s="388"/>
      <c r="BMB65" s="388"/>
      <c r="BMC65" s="388"/>
      <c r="BMD65" s="388"/>
      <c r="BME65" s="388"/>
      <c r="BMF65" s="388"/>
      <c r="BMG65" s="388"/>
      <c r="BMH65" s="388"/>
      <c r="BMI65" s="388"/>
      <c r="BMJ65" s="388"/>
      <c r="BMK65" s="388"/>
      <c r="BML65" s="388"/>
      <c r="BMM65" s="388"/>
      <c r="BMN65" s="388"/>
      <c r="BMO65" s="388"/>
      <c r="BMP65" s="388"/>
      <c r="BMQ65" s="388"/>
      <c r="BMR65" s="388"/>
      <c r="BMS65" s="388"/>
      <c r="BMT65" s="388"/>
      <c r="BMU65" s="388"/>
      <c r="BMV65" s="388"/>
      <c r="BMW65" s="388"/>
      <c r="BMX65" s="388"/>
      <c r="BMY65" s="388"/>
      <c r="BMZ65" s="388"/>
      <c r="BNA65" s="388"/>
      <c r="BNB65" s="388"/>
      <c r="BNC65" s="388"/>
      <c r="BND65" s="388"/>
      <c r="BNE65" s="388"/>
      <c r="BNF65" s="388"/>
      <c r="BNG65" s="388"/>
      <c r="BNH65" s="388"/>
      <c r="BNI65" s="388"/>
      <c r="BNJ65" s="388"/>
      <c r="BNK65" s="388"/>
      <c r="BNL65" s="388"/>
      <c r="BNM65" s="388"/>
      <c r="BNN65" s="388"/>
      <c r="BNO65" s="388"/>
      <c r="BNP65" s="388"/>
      <c r="BNQ65" s="388"/>
      <c r="BNR65" s="388"/>
      <c r="BNS65" s="388"/>
      <c r="BNT65" s="388"/>
      <c r="BNU65" s="388"/>
      <c r="BNV65" s="388"/>
      <c r="BNW65" s="388"/>
      <c r="BNX65" s="388"/>
      <c r="BNY65" s="388"/>
      <c r="BNZ65" s="388"/>
      <c r="BOA65" s="388"/>
      <c r="BOB65" s="388"/>
      <c r="BOC65" s="388"/>
      <c r="BOD65" s="388"/>
      <c r="BOE65" s="388"/>
      <c r="BOF65" s="388"/>
      <c r="BOG65" s="388"/>
      <c r="BOH65" s="388"/>
      <c r="BOI65" s="388"/>
      <c r="BOJ65" s="388"/>
      <c r="BOK65" s="388"/>
      <c r="BOL65" s="388"/>
      <c r="BOM65" s="388"/>
      <c r="BON65" s="388"/>
      <c r="BOO65" s="388"/>
      <c r="BOP65" s="388"/>
      <c r="BOQ65" s="388"/>
      <c r="BOR65" s="388"/>
      <c r="BOS65" s="388"/>
      <c r="BOT65" s="388"/>
      <c r="BOU65" s="388"/>
      <c r="BOV65" s="388"/>
      <c r="BOW65" s="388"/>
      <c r="BOX65" s="388"/>
      <c r="BOY65" s="388"/>
      <c r="BOZ65" s="388"/>
      <c r="BPA65" s="388"/>
      <c r="BPB65" s="388"/>
      <c r="BPC65" s="388"/>
      <c r="BPD65" s="388"/>
      <c r="BPE65" s="388"/>
      <c r="BPF65" s="388"/>
      <c r="BPG65" s="388"/>
      <c r="BPH65" s="388"/>
      <c r="BPI65" s="388"/>
      <c r="BPJ65" s="388"/>
      <c r="BPK65" s="388"/>
      <c r="BPL65" s="388"/>
      <c r="BPM65" s="388"/>
      <c r="BPN65" s="388"/>
      <c r="BPO65" s="388"/>
      <c r="BPP65" s="388"/>
      <c r="BPQ65" s="388"/>
      <c r="BPR65" s="388"/>
      <c r="BPS65" s="388"/>
      <c r="BPT65" s="388"/>
      <c r="BPU65" s="388"/>
      <c r="BPV65" s="388"/>
      <c r="BPW65" s="388"/>
      <c r="BPX65" s="388"/>
      <c r="BPY65" s="388"/>
      <c r="BPZ65" s="388"/>
      <c r="BQA65" s="388"/>
      <c r="BQB65" s="388"/>
      <c r="BQC65" s="388"/>
      <c r="BQD65" s="388"/>
      <c r="BQE65" s="388"/>
      <c r="BQF65" s="388"/>
      <c r="BQG65" s="388"/>
      <c r="BQH65" s="388"/>
      <c r="BQI65" s="388"/>
      <c r="BQJ65" s="388"/>
      <c r="BQK65" s="388"/>
      <c r="BQL65" s="388"/>
      <c r="BQM65" s="388"/>
      <c r="BQN65" s="388"/>
      <c r="BQO65" s="388"/>
      <c r="BQP65" s="388"/>
      <c r="BQQ65" s="388"/>
      <c r="BQR65" s="388"/>
      <c r="BQS65" s="388"/>
      <c r="BQT65" s="388"/>
      <c r="BQU65" s="388"/>
      <c r="BQV65" s="388"/>
      <c r="BQW65" s="388"/>
      <c r="BQX65" s="388"/>
      <c r="BQY65" s="388"/>
      <c r="BQZ65" s="388"/>
      <c r="BRA65" s="388"/>
      <c r="BRB65" s="388"/>
      <c r="BRC65" s="388"/>
      <c r="BRD65" s="388"/>
      <c r="BRE65" s="388"/>
      <c r="BRF65" s="388"/>
      <c r="BRG65" s="388"/>
      <c r="BRH65" s="388"/>
      <c r="BRI65" s="388"/>
      <c r="BRJ65" s="388"/>
      <c r="BRK65" s="388"/>
      <c r="BRL65" s="388"/>
      <c r="BRM65" s="388"/>
      <c r="BRN65" s="388"/>
      <c r="BRO65" s="388"/>
      <c r="BRP65" s="388"/>
      <c r="BRQ65" s="388"/>
      <c r="BRR65" s="388"/>
      <c r="BRS65" s="388"/>
      <c r="BRT65" s="388"/>
      <c r="BRU65" s="388"/>
      <c r="BRV65" s="388"/>
      <c r="BRW65" s="388"/>
      <c r="BRX65" s="388"/>
      <c r="BRY65" s="388"/>
      <c r="BRZ65" s="388"/>
      <c r="BSA65" s="388"/>
      <c r="BSB65" s="388"/>
      <c r="BSC65" s="388"/>
      <c r="BSD65" s="388"/>
      <c r="BSE65" s="388"/>
      <c r="BSF65" s="388"/>
      <c r="BSG65" s="388"/>
      <c r="BSH65" s="388"/>
      <c r="BSI65" s="388"/>
      <c r="BSJ65" s="388"/>
      <c r="BSK65" s="388"/>
      <c r="BSL65" s="388"/>
      <c r="BSM65" s="388"/>
      <c r="BSN65" s="388"/>
      <c r="BSO65" s="388"/>
      <c r="BSP65" s="388"/>
      <c r="BSQ65" s="388"/>
      <c r="BSR65" s="388"/>
      <c r="BSS65" s="388"/>
      <c r="BST65" s="388"/>
      <c r="BSU65" s="388"/>
      <c r="BSV65" s="388"/>
      <c r="BSW65" s="388"/>
      <c r="BSX65" s="388"/>
      <c r="BSY65" s="388"/>
      <c r="BSZ65" s="388"/>
      <c r="BTA65" s="388"/>
      <c r="BTB65" s="388"/>
      <c r="BTC65" s="388"/>
      <c r="BTD65" s="388"/>
      <c r="BTE65" s="388"/>
      <c r="BTF65" s="388"/>
      <c r="BTG65" s="388"/>
      <c r="BTH65" s="388"/>
      <c r="BTI65" s="388"/>
      <c r="BTJ65" s="388"/>
      <c r="BTK65" s="388"/>
      <c r="BTL65" s="388"/>
      <c r="BTM65" s="388"/>
      <c r="BTN65" s="388"/>
      <c r="BTO65" s="388"/>
      <c r="BTP65" s="388"/>
      <c r="BTQ65" s="388"/>
      <c r="BTR65" s="388"/>
      <c r="BTS65" s="388"/>
      <c r="BTT65" s="388"/>
      <c r="BTU65" s="388"/>
      <c r="BTV65" s="388"/>
      <c r="BTW65" s="388"/>
      <c r="BTX65" s="388"/>
      <c r="BTY65" s="388"/>
      <c r="BTZ65" s="388"/>
      <c r="BUA65" s="388"/>
      <c r="BUB65" s="388"/>
      <c r="BUC65" s="388"/>
      <c r="BUD65" s="388"/>
      <c r="BUE65" s="388"/>
      <c r="BUF65" s="388"/>
      <c r="BUG65" s="388"/>
      <c r="BUH65" s="388"/>
      <c r="BUI65" s="388"/>
      <c r="BUJ65" s="388"/>
      <c r="BUK65" s="388"/>
      <c r="BUL65" s="388"/>
      <c r="BUM65" s="388"/>
      <c r="BUN65" s="388"/>
      <c r="BUO65" s="388"/>
      <c r="BUP65" s="388"/>
      <c r="BUQ65" s="388"/>
      <c r="BUR65" s="388"/>
      <c r="BUS65" s="388"/>
      <c r="BUT65" s="388"/>
      <c r="BUU65" s="388"/>
      <c r="BUV65" s="388"/>
      <c r="BUW65" s="388"/>
      <c r="BUX65" s="388"/>
      <c r="BUY65" s="388"/>
      <c r="BUZ65" s="388"/>
      <c r="BVA65" s="388"/>
      <c r="BVB65" s="388"/>
      <c r="BVC65" s="388"/>
      <c r="BVD65" s="388"/>
      <c r="BVE65" s="388"/>
      <c r="BVF65" s="388"/>
      <c r="BVG65" s="388"/>
      <c r="BVH65" s="388"/>
      <c r="BVI65" s="388"/>
      <c r="BVJ65" s="388"/>
      <c r="BVK65" s="388"/>
      <c r="BVL65" s="388"/>
      <c r="BVM65" s="388"/>
      <c r="BVN65" s="388"/>
      <c r="BVO65" s="388"/>
      <c r="BVP65" s="388"/>
      <c r="BVQ65" s="388"/>
      <c r="BVR65" s="388"/>
      <c r="BVS65" s="388"/>
      <c r="BVT65" s="388"/>
      <c r="BVU65" s="388"/>
      <c r="BVV65" s="388"/>
      <c r="BVW65" s="388"/>
      <c r="BVX65" s="388"/>
      <c r="BVY65" s="388"/>
      <c r="BVZ65" s="388"/>
      <c r="BWA65" s="388"/>
      <c r="BWB65" s="388"/>
      <c r="BWC65" s="388"/>
      <c r="BWD65" s="388"/>
      <c r="BWE65" s="388"/>
      <c r="BWF65" s="388"/>
      <c r="BWG65" s="388"/>
      <c r="BWH65" s="388"/>
      <c r="BWI65" s="388"/>
      <c r="BWJ65" s="388"/>
      <c r="BWK65" s="388"/>
      <c r="BWL65" s="388"/>
      <c r="BWM65" s="388"/>
      <c r="BWN65" s="388"/>
      <c r="BWO65" s="388"/>
      <c r="BWP65" s="388"/>
      <c r="BWQ65" s="388"/>
      <c r="BWR65" s="388"/>
      <c r="BWS65" s="388"/>
      <c r="BWT65" s="388"/>
      <c r="BWU65" s="388"/>
      <c r="BWV65" s="388"/>
      <c r="BWW65" s="388"/>
      <c r="BWX65" s="388"/>
      <c r="BWY65" s="388"/>
      <c r="BWZ65" s="388"/>
      <c r="BXA65" s="388"/>
      <c r="BXB65" s="388"/>
      <c r="BXC65" s="388"/>
      <c r="BXD65" s="388"/>
      <c r="BXE65" s="388"/>
      <c r="BXF65" s="388"/>
      <c r="BXG65" s="388"/>
      <c r="BXH65" s="388"/>
      <c r="BXI65" s="388"/>
      <c r="BXJ65" s="388"/>
      <c r="BXK65" s="388"/>
      <c r="BXL65" s="388"/>
      <c r="BXM65" s="388"/>
      <c r="BXN65" s="388"/>
      <c r="BXO65" s="388"/>
      <c r="BXP65" s="388"/>
      <c r="BXQ65" s="388"/>
      <c r="BXR65" s="388"/>
      <c r="BXS65" s="388"/>
      <c r="BXT65" s="388"/>
      <c r="BXU65" s="388"/>
      <c r="BXV65" s="388"/>
      <c r="BXW65" s="388"/>
      <c r="BXX65" s="388"/>
      <c r="BXY65" s="388"/>
      <c r="BXZ65" s="388"/>
      <c r="BYA65" s="388"/>
      <c r="BYB65" s="388"/>
      <c r="BYC65" s="388"/>
      <c r="BYD65" s="388"/>
      <c r="BYE65" s="388"/>
      <c r="BYF65" s="388"/>
      <c r="BYG65" s="388"/>
      <c r="BYH65" s="388"/>
      <c r="BYI65" s="388"/>
      <c r="BYJ65" s="388"/>
      <c r="BYK65" s="388"/>
      <c r="BYL65" s="388"/>
      <c r="BYM65" s="388"/>
      <c r="BYN65" s="388"/>
      <c r="BYO65" s="388"/>
      <c r="BYP65" s="388"/>
      <c r="BYQ65" s="388"/>
      <c r="BYR65" s="388"/>
      <c r="BYS65" s="388"/>
      <c r="BYT65" s="388"/>
      <c r="BYU65" s="388"/>
      <c r="BYV65" s="388"/>
      <c r="BYW65" s="388"/>
      <c r="BYX65" s="388"/>
      <c r="BYY65" s="388"/>
      <c r="BYZ65" s="388"/>
      <c r="BZA65" s="388"/>
      <c r="BZB65" s="388"/>
      <c r="BZC65" s="388"/>
      <c r="BZD65" s="388"/>
      <c r="BZE65" s="388"/>
      <c r="BZF65" s="388"/>
      <c r="BZG65" s="388"/>
      <c r="BZH65" s="388"/>
      <c r="BZI65" s="388"/>
      <c r="BZJ65" s="388"/>
      <c r="BZK65" s="388"/>
      <c r="BZL65" s="388"/>
      <c r="BZM65" s="388"/>
      <c r="BZN65" s="388"/>
      <c r="BZO65" s="388"/>
      <c r="BZP65" s="388"/>
      <c r="BZQ65" s="388"/>
      <c r="BZR65" s="388"/>
      <c r="BZS65" s="388"/>
      <c r="BZT65" s="388"/>
      <c r="BZU65" s="388"/>
      <c r="BZV65" s="388"/>
      <c r="BZW65" s="388"/>
      <c r="BZX65" s="388"/>
      <c r="BZY65" s="388"/>
      <c r="BZZ65" s="388"/>
      <c r="CAA65" s="388"/>
      <c r="CAB65" s="388"/>
      <c r="CAC65" s="388"/>
      <c r="CAD65" s="388"/>
      <c r="CAE65" s="388"/>
      <c r="CAF65" s="388"/>
      <c r="CAG65" s="388"/>
      <c r="CAH65" s="388"/>
      <c r="CAI65" s="388"/>
      <c r="CAJ65" s="388"/>
      <c r="CAK65" s="388"/>
      <c r="CAL65" s="388"/>
      <c r="CAM65" s="388"/>
      <c r="CAN65" s="388"/>
      <c r="CAO65" s="388"/>
      <c r="CAP65" s="388"/>
      <c r="CAQ65" s="388"/>
      <c r="CAR65" s="388"/>
      <c r="CAS65" s="388"/>
      <c r="CAT65" s="388"/>
      <c r="CAU65" s="388"/>
      <c r="CAV65" s="388"/>
      <c r="CAW65" s="388"/>
      <c r="CAX65" s="388"/>
      <c r="CAY65" s="388"/>
      <c r="CAZ65" s="388"/>
      <c r="CBA65" s="388"/>
      <c r="CBB65" s="388"/>
      <c r="CBC65" s="388"/>
      <c r="CBD65" s="388"/>
      <c r="CBE65" s="388"/>
      <c r="CBF65" s="388"/>
      <c r="CBG65" s="388"/>
      <c r="CBH65" s="388"/>
      <c r="CBI65" s="388"/>
      <c r="CBJ65" s="388"/>
      <c r="CBK65" s="388"/>
      <c r="CBL65" s="388"/>
      <c r="CBM65" s="388"/>
      <c r="CBN65" s="388"/>
      <c r="CBO65" s="388"/>
      <c r="CBP65" s="388"/>
      <c r="CBQ65" s="388"/>
      <c r="CBR65" s="388"/>
      <c r="CBS65" s="388"/>
      <c r="CBT65" s="388"/>
      <c r="CBU65" s="388"/>
      <c r="CBV65" s="388"/>
      <c r="CBW65" s="388"/>
      <c r="CBX65" s="388"/>
      <c r="CBY65" s="388"/>
      <c r="CBZ65" s="388"/>
      <c r="CCA65" s="388"/>
      <c r="CCB65" s="388"/>
      <c r="CCC65" s="388"/>
      <c r="CCD65" s="388"/>
      <c r="CCE65" s="388"/>
      <c r="CCF65" s="388"/>
      <c r="CCG65" s="388"/>
      <c r="CCH65" s="388"/>
      <c r="CCI65" s="388"/>
      <c r="CCJ65" s="388"/>
      <c r="CCK65" s="388"/>
      <c r="CCL65" s="388"/>
      <c r="CCM65" s="388"/>
      <c r="CCN65" s="388"/>
      <c r="CCO65" s="388"/>
      <c r="CCP65" s="388"/>
      <c r="CCQ65" s="388"/>
      <c r="CCR65" s="388"/>
      <c r="CCS65" s="388"/>
      <c r="CCT65" s="388"/>
      <c r="CCU65" s="388"/>
      <c r="CCV65" s="388"/>
      <c r="CCW65" s="388"/>
      <c r="CCX65" s="388"/>
      <c r="CCY65" s="388"/>
      <c r="CCZ65" s="388"/>
      <c r="CDA65" s="388"/>
      <c r="CDB65" s="388"/>
      <c r="CDC65" s="388"/>
      <c r="CDD65" s="388"/>
      <c r="CDE65" s="388"/>
      <c r="CDF65" s="388"/>
      <c r="CDG65" s="388"/>
      <c r="CDH65" s="388"/>
      <c r="CDI65" s="388"/>
      <c r="CDJ65" s="388"/>
      <c r="CDK65" s="388"/>
      <c r="CDL65" s="388"/>
      <c r="CDM65" s="388"/>
      <c r="CDN65" s="388"/>
      <c r="CDO65" s="388"/>
      <c r="CDP65" s="388"/>
      <c r="CDQ65" s="388"/>
      <c r="CDR65" s="388"/>
      <c r="CDS65" s="388"/>
      <c r="CDT65" s="388"/>
      <c r="CDU65" s="388"/>
      <c r="CDV65" s="388"/>
      <c r="CDW65" s="388"/>
      <c r="CDX65" s="388"/>
      <c r="CDY65" s="388"/>
      <c r="CDZ65" s="388"/>
      <c r="CEA65" s="388"/>
      <c r="CEB65" s="388"/>
      <c r="CEC65" s="388"/>
      <c r="CED65" s="388"/>
      <c r="CEE65" s="388"/>
      <c r="CEF65" s="388"/>
      <c r="CEG65" s="388"/>
      <c r="CEH65" s="388"/>
      <c r="CEI65" s="388"/>
      <c r="CEJ65" s="388"/>
      <c r="CEK65" s="388"/>
      <c r="CEL65" s="388"/>
      <c r="CEM65" s="388"/>
      <c r="CEN65" s="388"/>
      <c r="CEO65" s="388"/>
      <c r="CEP65" s="388"/>
      <c r="CEQ65" s="388"/>
      <c r="CER65" s="388"/>
      <c r="CES65" s="388"/>
      <c r="CET65" s="388"/>
      <c r="CEU65" s="388"/>
      <c r="CEV65" s="388"/>
      <c r="CEW65" s="388"/>
      <c r="CEX65" s="388"/>
      <c r="CEY65" s="388"/>
      <c r="CEZ65" s="388"/>
      <c r="CFA65" s="388"/>
      <c r="CFB65" s="388"/>
      <c r="CFC65" s="388"/>
      <c r="CFD65" s="388"/>
      <c r="CFE65" s="388"/>
      <c r="CFF65" s="388"/>
      <c r="CFG65" s="388"/>
      <c r="CFH65" s="388"/>
      <c r="CFI65" s="388"/>
      <c r="CFJ65" s="388"/>
      <c r="CFK65" s="388"/>
      <c r="CFL65" s="388"/>
      <c r="CFM65" s="388"/>
      <c r="CFN65" s="388"/>
      <c r="CFO65" s="388"/>
      <c r="CFP65" s="388"/>
      <c r="CFQ65" s="388"/>
      <c r="CFR65" s="388"/>
      <c r="CFS65" s="388"/>
      <c r="CFT65" s="388"/>
      <c r="CFU65" s="388"/>
      <c r="CFV65" s="388"/>
      <c r="CFW65" s="388"/>
      <c r="CFX65" s="388"/>
      <c r="CFY65" s="388"/>
      <c r="CFZ65" s="388"/>
      <c r="CGA65" s="388"/>
      <c r="CGB65" s="388"/>
      <c r="CGC65" s="388"/>
      <c r="CGD65" s="388"/>
      <c r="CGE65" s="388"/>
      <c r="CGF65" s="388"/>
      <c r="CGG65" s="388"/>
      <c r="CGH65" s="388"/>
      <c r="CGI65" s="388"/>
      <c r="CGJ65" s="388"/>
      <c r="CGK65" s="388"/>
      <c r="CGL65" s="388"/>
      <c r="CGM65" s="388"/>
      <c r="CGN65" s="388"/>
      <c r="CGO65" s="388"/>
      <c r="CGP65" s="388"/>
      <c r="CGQ65" s="388"/>
      <c r="CGR65" s="388"/>
      <c r="CGS65" s="388"/>
      <c r="CGT65" s="388"/>
      <c r="CGU65" s="388"/>
      <c r="CGV65" s="388"/>
      <c r="CGW65" s="388"/>
      <c r="CGX65" s="388"/>
      <c r="CGY65" s="388"/>
      <c r="CGZ65" s="388"/>
      <c r="CHA65" s="388"/>
      <c r="CHB65" s="388"/>
      <c r="CHC65" s="388"/>
      <c r="CHD65" s="388"/>
      <c r="CHE65" s="388"/>
      <c r="CHF65" s="388"/>
      <c r="CHG65" s="388"/>
      <c r="CHH65" s="388"/>
      <c r="CHI65" s="388"/>
      <c r="CHJ65" s="388"/>
      <c r="CHK65" s="388"/>
      <c r="CHL65" s="388"/>
      <c r="CHM65" s="388"/>
      <c r="CHN65" s="388"/>
      <c r="CHO65" s="388"/>
      <c r="CHP65" s="388"/>
      <c r="CHQ65" s="388"/>
      <c r="CHR65" s="388"/>
      <c r="CHS65" s="388"/>
      <c r="CHT65" s="388"/>
      <c r="CHU65" s="388"/>
      <c r="CHV65" s="388"/>
      <c r="CHW65" s="388"/>
      <c r="CHX65" s="388"/>
      <c r="CHY65" s="388"/>
      <c r="CHZ65" s="388"/>
      <c r="CIA65" s="388"/>
      <c r="CIB65" s="388"/>
      <c r="CIC65" s="388"/>
      <c r="CID65" s="388"/>
      <c r="CIE65" s="388"/>
      <c r="CIF65" s="388"/>
      <c r="CIG65" s="388"/>
      <c r="CIH65" s="388"/>
      <c r="CII65" s="388"/>
      <c r="CIJ65" s="388"/>
      <c r="CIK65" s="388"/>
      <c r="CIL65" s="388"/>
      <c r="CIM65" s="388"/>
      <c r="CIN65" s="388"/>
      <c r="CIO65" s="388"/>
      <c r="CIP65" s="388"/>
      <c r="CIQ65" s="388"/>
      <c r="CIR65" s="388"/>
      <c r="CIS65" s="388"/>
      <c r="CIT65" s="388"/>
      <c r="CIU65" s="388"/>
      <c r="CIV65" s="388"/>
      <c r="CIW65" s="388"/>
      <c r="CIX65" s="388"/>
      <c r="CIY65" s="388"/>
      <c r="CIZ65" s="388"/>
      <c r="CJA65" s="388"/>
      <c r="CJB65" s="388"/>
      <c r="CJC65" s="388"/>
      <c r="CJD65" s="388"/>
      <c r="CJE65" s="388"/>
      <c r="CJF65" s="388"/>
      <c r="CJG65" s="388"/>
      <c r="CJH65" s="388"/>
      <c r="CJI65" s="388"/>
      <c r="CJJ65" s="388"/>
      <c r="CJK65" s="388"/>
      <c r="CJL65" s="388"/>
      <c r="CJM65" s="388"/>
      <c r="CJN65" s="388"/>
      <c r="CJO65" s="388"/>
      <c r="CJP65" s="388"/>
      <c r="CJQ65" s="388"/>
      <c r="CJR65" s="388"/>
      <c r="CJS65" s="388"/>
      <c r="CJT65" s="388"/>
      <c r="CJU65" s="388"/>
      <c r="CJV65" s="388"/>
      <c r="CJW65" s="388"/>
      <c r="CJX65" s="388"/>
      <c r="CJY65" s="388"/>
      <c r="CJZ65" s="388"/>
      <c r="CKA65" s="388"/>
      <c r="CKB65" s="388"/>
      <c r="CKC65" s="388"/>
      <c r="CKD65" s="388"/>
      <c r="CKE65" s="388"/>
      <c r="CKF65" s="388"/>
      <c r="CKG65" s="388"/>
      <c r="CKH65" s="388"/>
      <c r="CKI65" s="388"/>
      <c r="CKJ65" s="388"/>
      <c r="CKK65" s="388"/>
      <c r="CKL65" s="388"/>
      <c r="CKM65" s="388"/>
      <c r="CKN65" s="388"/>
      <c r="CKO65" s="388"/>
      <c r="CKP65" s="388"/>
      <c r="CKQ65" s="388"/>
      <c r="CKR65" s="388"/>
      <c r="CKS65" s="388"/>
      <c r="CKT65" s="388"/>
      <c r="CKU65" s="388"/>
      <c r="CKV65" s="388"/>
      <c r="CKW65" s="388"/>
      <c r="CKX65" s="388"/>
      <c r="CKY65" s="388"/>
      <c r="CKZ65" s="388"/>
      <c r="CLA65" s="388"/>
      <c r="CLB65" s="388"/>
      <c r="CLC65" s="388"/>
      <c r="CLD65" s="388"/>
      <c r="CLE65" s="388"/>
      <c r="CLF65" s="388"/>
      <c r="CLG65" s="388"/>
      <c r="CLH65" s="388"/>
      <c r="CLI65" s="388"/>
      <c r="CLJ65" s="388"/>
      <c r="CLK65" s="388"/>
      <c r="CLL65" s="388"/>
      <c r="CLM65" s="388"/>
      <c r="CLN65" s="388"/>
      <c r="CLO65" s="388"/>
      <c r="CLP65" s="388"/>
      <c r="CLQ65" s="388"/>
      <c r="CLR65" s="388"/>
      <c r="CLS65" s="388"/>
      <c r="CLT65" s="388"/>
      <c r="CLU65" s="388"/>
      <c r="CLV65" s="388"/>
      <c r="CLW65" s="388"/>
      <c r="CLX65" s="388"/>
      <c r="CLY65" s="388"/>
      <c r="CLZ65" s="388"/>
      <c r="CMA65" s="388"/>
      <c r="CMB65" s="388"/>
      <c r="CMC65" s="388"/>
      <c r="CMD65" s="388"/>
      <c r="CME65" s="388"/>
      <c r="CMF65" s="388"/>
      <c r="CMG65" s="388"/>
      <c r="CMH65" s="388"/>
      <c r="CMI65" s="388"/>
      <c r="CMJ65" s="388"/>
      <c r="CMK65" s="388"/>
      <c r="CML65" s="388"/>
      <c r="CMM65" s="388"/>
      <c r="CMN65" s="388"/>
      <c r="CMO65" s="388"/>
      <c r="CMP65" s="388"/>
      <c r="CMQ65" s="388"/>
      <c r="CMR65" s="388"/>
      <c r="CMS65" s="388"/>
      <c r="CMT65" s="388"/>
      <c r="CMU65" s="388"/>
      <c r="CMV65" s="388"/>
      <c r="CMW65" s="388"/>
      <c r="CMX65" s="388"/>
      <c r="CMY65" s="388"/>
      <c r="CMZ65" s="388"/>
      <c r="CNA65" s="388"/>
      <c r="CNB65" s="388"/>
      <c r="CNC65" s="388"/>
      <c r="CND65" s="388"/>
      <c r="CNE65" s="388"/>
      <c r="CNF65" s="388"/>
      <c r="CNG65" s="388"/>
      <c r="CNH65" s="388"/>
      <c r="CNI65" s="388"/>
      <c r="CNJ65" s="388"/>
      <c r="CNK65" s="388"/>
      <c r="CNL65" s="388"/>
      <c r="CNM65" s="388"/>
      <c r="CNN65" s="388"/>
      <c r="CNO65" s="388"/>
      <c r="CNP65" s="388"/>
      <c r="CNQ65" s="388"/>
      <c r="CNR65" s="388"/>
      <c r="CNS65" s="388"/>
      <c r="CNT65" s="388"/>
      <c r="CNU65" s="388"/>
      <c r="CNV65" s="388"/>
      <c r="CNW65" s="388"/>
      <c r="CNX65" s="388"/>
      <c r="CNY65" s="388"/>
      <c r="CNZ65" s="388"/>
      <c r="COA65" s="388"/>
      <c r="COB65" s="388"/>
      <c r="COC65" s="388"/>
      <c r="COD65" s="388"/>
      <c r="COE65" s="388"/>
      <c r="COF65" s="388"/>
      <c r="COG65" s="388"/>
      <c r="COH65" s="388"/>
      <c r="COI65" s="388"/>
      <c r="COJ65" s="388"/>
      <c r="COK65" s="388"/>
      <c r="COL65" s="388"/>
      <c r="COM65" s="388"/>
      <c r="CON65" s="388"/>
      <c r="COO65" s="388"/>
      <c r="COP65" s="388"/>
      <c r="COQ65" s="388"/>
      <c r="COR65" s="388"/>
      <c r="COS65" s="388"/>
      <c r="COT65" s="388"/>
      <c r="COU65" s="388"/>
      <c r="COV65" s="388"/>
      <c r="COW65" s="388"/>
      <c r="COX65" s="388"/>
      <c r="COY65" s="388"/>
      <c r="COZ65" s="388"/>
      <c r="CPA65" s="388"/>
      <c r="CPB65" s="388"/>
      <c r="CPC65" s="388"/>
      <c r="CPD65" s="388"/>
      <c r="CPE65" s="388"/>
      <c r="CPF65" s="388"/>
      <c r="CPG65" s="388"/>
      <c r="CPH65" s="388"/>
      <c r="CPI65" s="388"/>
      <c r="CPJ65" s="388"/>
      <c r="CPK65" s="388"/>
      <c r="CPL65" s="388"/>
      <c r="CPM65" s="388"/>
      <c r="CPN65" s="388"/>
      <c r="CPO65" s="388"/>
      <c r="CPP65" s="388"/>
      <c r="CPQ65" s="388"/>
      <c r="CPR65" s="388"/>
      <c r="CPS65" s="388"/>
      <c r="CPT65" s="388"/>
      <c r="CPU65" s="388"/>
      <c r="CPV65" s="388"/>
      <c r="CPW65" s="388"/>
      <c r="CPX65" s="388"/>
      <c r="CPY65" s="388"/>
      <c r="CPZ65" s="388"/>
      <c r="CQA65" s="388"/>
      <c r="CQB65" s="388"/>
      <c r="CQC65" s="388"/>
      <c r="CQD65" s="388"/>
      <c r="CQE65" s="388"/>
      <c r="CQF65" s="388"/>
      <c r="CQG65" s="388"/>
      <c r="CQH65" s="388"/>
      <c r="CQI65" s="388"/>
      <c r="CQJ65" s="388"/>
      <c r="CQK65" s="388"/>
      <c r="CQL65" s="388"/>
      <c r="CQM65" s="388"/>
      <c r="CQN65" s="388"/>
      <c r="CQO65" s="388"/>
      <c r="CQP65" s="388"/>
      <c r="CQQ65" s="388"/>
      <c r="CQR65" s="388"/>
      <c r="CQS65" s="388"/>
      <c r="CQT65" s="388"/>
      <c r="CQU65" s="388"/>
      <c r="CQV65" s="388"/>
      <c r="CQW65" s="388"/>
      <c r="CQX65" s="388"/>
      <c r="CQY65" s="388"/>
      <c r="CQZ65" s="388"/>
      <c r="CRA65" s="388"/>
      <c r="CRB65" s="388"/>
      <c r="CRC65" s="388"/>
      <c r="CRD65" s="388"/>
      <c r="CRE65" s="388"/>
      <c r="CRF65" s="388"/>
      <c r="CRG65" s="388"/>
      <c r="CRH65" s="388"/>
      <c r="CRI65" s="388"/>
      <c r="CRJ65" s="388"/>
      <c r="CRK65" s="388"/>
      <c r="CRL65" s="388"/>
      <c r="CRM65" s="388"/>
      <c r="CRN65" s="388"/>
      <c r="CRO65" s="388"/>
      <c r="CRP65" s="388"/>
      <c r="CRQ65" s="388"/>
      <c r="CRR65" s="388"/>
      <c r="CRS65" s="388"/>
      <c r="CRT65" s="388"/>
      <c r="CRU65" s="388"/>
      <c r="CRV65" s="388"/>
      <c r="CRW65" s="388"/>
      <c r="CRX65" s="388"/>
      <c r="CRY65" s="388"/>
      <c r="CRZ65" s="388"/>
      <c r="CSA65" s="388"/>
      <c r="CSB65" s="388"/>
      <c r="CSC65" s="388"/>
      <c r="CSD65" s="388"/>
      <c r="CSE65" s="388"/>
      <c r="CSF65" s="388"/>
      <c r="CSG65" s="388"/>
      <c r="CSH65" s="388"/>
      <c r="CSI65" s="388"/>
      <c r="CSJ65" s="388"/>
      <c r="CSK65" s="388"/>
      <c r="CSL65" s="388"/>
      <c r="CSM65" s="388"/>
      <c r="CSN65" s="388"/>
      <c r="CSO65" s="388"/>
      <c r="CSP65" s="388"/>
      <c r="CSQ65" s="388"/>
      <c r="CSR65" s="388"/>
      <c r="CSS65" s="388"/>
      <c r="CST65" s="388"/>
      <c r="CSU65" s="388"/>
      <c r="CSV65" s="388"/>
      <c r="CSW65" s="388"/>
      <c r="CSX65" s="388"/>
      <c r="CSY65" s="388"/>
      <c r="CSZ65" s="388"/>
      <c r="CTA65" s="388"/>
      <c r="CTB65" s="388"/>
      <c r="CTC65" s="388"/>
      <c r="CTD65" s="388"/>
      <c r="CTE65" s="388"/>
      <c r="CTF65" s="388"/>
      <c r="CTG65" s="388"/>
      <c r="CTH65" s="388"/>
      <c r="CTI65" s="388"/>
      <c r="CTJ65" s="388"/>
      <c r="CTK65" s="388"/>
      <c r="CTL65" s="388"/>
      <c r="CTM65" s="388"/>
      <c r="CTN65" s="388"/>
      <c r="CTO65" s="388"/>
      <c r="CTP65" s="388"/>
      <c r="CTQ65" s="388"/>
      <c r="CTR65" s="388"/>
      <c r="CTS65" s="388"/>
      <c r="CTT65" s="388"/>
      <c r="CTU65" s="388"/>
      <c r="CTV65" s="388"/>
      <c r="CTW65" s="388"/>
      <c r="CTX65" s="388"/>
      <c r="CTY65" s="388"/>
      <c r="CTZ65" s="388"/>
      <c r="CUA65" s="388"/>
      <c r="CUB65" s="388"/>
      <c r="CUC65" s="388"/>
      <c r="CUD65" s="388"/>
      <c r="CUE65" s="388"/>
      <c r="CUF65" s="388"/>
      <c r="CUG65" s="388"/>
      <c r="CUH65" s="388"/>
      <c r="CUI65" s="388"/>
      <c r="CUJ65" s="388"/>
      <c r="CUK65" s="388"/>
      <c r="CUL65" s="388"/>
      <c r="CUM65" s="388"/>
      <c r="CUN65" s="388"/>
      <c r="CUO65" s="388"/>
      <c r="CUP65" s="388"/>
      <c r="CUQ65" s="388"/>
      <c r="CUR65" s="388"/>
      <c r="CUS65" s="388"/>
      <c r="CUT65" s="388"/>
      <c r="CUU65" s="388"/>
      <c r="CUV65" s="388"/>
      <c r="CUW65" s="388"/>
      <c r="CUX65" s="388"/>
      <c r="CUY65" s="388"/>
      <c r="CUZ65" s="388"/>
      <c r="CVA65" s="388"/>
      <c r="CVB65" s="388"/>
      <c r="CVC65" s="388"/>
      <c r="CVD65" s="388"/>
      <c r="CVE65" s="388"/>
      <c r="CVF65" s="388"/>
      <c r="CVG65" s="388"/>
      <c r="CVH65" s="388"/>
      <c r="CVI65" s="388"/>
      <c r="CVJ65" s="388"/>
      <c r="CVK65" s="388"/>
      <c r="CVL65" s="388"/>
      <c r="CVM65" s="388"/>
      <c r="CVN65" s="388"/>
      <c r="CVO65" s="388"/>
      <c r="CVP65" s="388"/>
      <c r="CVQ65" s="388"/>
      <c r="CVR65" s="388"/>
      <c r="CVS65" s="388"/>
      <c r="CVT65" s="388"/>
      <c r="CVU65" s="388"/>
      <c r="CVV65" s="388"/>
      <c r="CVW65" s="388"/>
      <c r="CVX65" s="388"/>
      <c r="CVY65" s="388"/>
      <c r="CVZ65" s="388"/>
      <c r="CWA65" s="388"/>
      <c r="CWB65" s="388"/>
      <c r="CWC65" s="388"/>
      <c r="CWD65" s="388"/>
      <c r="CWE65" s="388"/>
      <c r="CWF65" s="388"/>
      <c r="CWG65" s="388"/>
      <c r="CWH65" s="388"/>
      <c r="CWI65" s="388"/>
      <c r="CWJ65" s="388"/>
      <c r="CWK65" s="388"/>
      <c r="CWL65" s="388"/>
      <c r="CWM65" s="388"/>
      <c r="CWN65" s="388"/>
      <c r="CWO65" s="388"/>
      <c r="CWP65" s="388"/>
      <c r="CWQ65" s="388"/>
      <c r="CWR65" s="388"/>
      <c r="CWS65" s="388"/>
      <c r="CWT65" s="388"/>
      <c r="CWU65" s="388"/>
      <c r="CWV65" s="388"/>
      <c r="CWW65" s="388"/>
      <c r="CWX65" s="388"/>
      <c r="CWY65" s="388"/>
      <c r="CWZ65" s="388"/>
      <c r="CXA65" s="388"/>
      <c r="CXB65" s="388"/>
      <c r="CXC65" s="388"/>
      <c r="CXD65" s="388"/>
      <c r="CXE65" s="388"/>
      <c r="CXF65" s="388"/>
      <c r="CXG65" s="388"/>
      <c r="CXH65" s="388"/>
      <c r="CXI65" s="388"/>
      <c r="CXJ65" s="388"/>
      <c r="CXK65" s="388"/>
      <c r="CXL65" s="388"/>
      <c r="CXM65" s="388"/>
      <c r="CXN65" s="388"/>
      <c r="CXO65" s="388"/>
      <c r="CXP65" s="388"/>
      <c r="CXQ65" s="388"/>
      <c r="CXR65" s="388"/>
      <c r="CXS65" s="388"/>
      <c r="CXT65" s="388"/>
      <c r="CXU65" s="388"/>
      <c r="CXV65" s="388"/>
      <c r="CXW65" s="388"/>
      <c r="CXX65" s="388"/>
      <c r="CXY65" s="388"/>
      <c r="CXZ65" s="388"/>
      <c r="CYA65" s="388"/>
      <c r="CYB65" s="388"/>
      <c r="CYC65" s="388"/>
      <c r="CYD65" s="388"/>
      <c r="CYE65" s="388"/>
      <c r="CYF65" s="388"/>
      <c r="CYG65" s="388"/>
      <c r="CYH65" s="388"/>
      <c r="CYI65" s="388"/>
      <c r="CYJ65" s="388"/>
      <c r="CYK65" s="388"/>
      <c r="CYL65" s="388"/>
      <c r="CYM65" s="388"/>
      <c r="CYN65" s="388"/>
      <c r="CYO65" s="388"/>
      <c r="CYP65" s="388"/>
      <c r="CYQ65" s="388"/>
      <c r="CYR65" s="388"/>
      <c r="CYS65" s="388"/>
      <c r="CYT65" s="388"/>
      <c r="CYU65" s="388"/>
      <c r="CYV65" s="388"/>
      <c r="CYW65" s="388"/>
      <c r="CYX65" s="388"/>
      <c r="CYY65" s="388"/>
      <c r="CYZ65" s="388"/>
      <c r="CZA65" s="388"/>
      <c r="CZB65" s="388"/>
      <c r="CZC65" s="388"/>
      <c r="CZD65" s="388"/>
      <c r="CZE65" s="388"/>
      <c r="CZF65" s="388"/>
      <c r="CZG65" s="388"/>
      <c r="CZH65" s="388"/>
      <c r="CZI65" s="388"/>
      <c r="CZJ65" s="388"/>
      <c r="CZK65" s="388"/>
      <c r="CZL65" s="388"/>
      <c r="CZM65" s="388"/>
      <c r="CZN65" s="388"/>
      <c r="CZO65" s="388"/>
      <c r="CZP65" s="388"/>
      <c r="CZQ65" s="388"/>
      <c r="CZR65" s="388"/>
      <c r="CZS65" s="388"/>
      <c r="CZT65" s="388"/>
      <c r="CZU65" s="388"/>
      <c r="CZV65" s="388"/>
      <c r="CZW65" s="388"/>
      <c r="CZX65" s="388"/>
      <c r="CZY65" s="388"/>
      <c r="CZZ65" s="388"/>
      <c r="DAA65" s="388"/>
      <c r="DAB65" s="388"/>
      <c r="DAC65" s="388"/>
      <c r="DAD65" s="388"/>
      <c r="DAE65" s="388"/>
      <c r="DAF65" s="388"/>
      <c r="DAG65" s="388"/>
      <c r="DAH65" s="388"/>
      <c r="DAI65" s="388"/>
      <c r="DAJ65" s="388"/>
      <c r="DAK65" s="388"/>
      <c r="DAL65" s="388"/>
      <c r="DAM65" s="388"/>
      <c r="DAN65" s="388"/>
      <c r="DAO65" s="388"/>
      <c r="DAP65" s="388"/>
      <c r="DAQ65" s="388"/>
      <c r="DAR65" s="388"/>
      <c r="DAS65" s="388"/>
      <c r="DAT65" s="388"/>
      <c r="DAU65" s="388"/>
      <c r="DAV65" s="388"/>
      <c r="DAW65" s="388"/>
      <c r="DAX65" s="388"/>
      <c r="DAY65" s="388"/>
      <c r="DAZ65" s="388"/>
      <c r="DBA65" s="388"/>
      <c r="DBB65" s="388"/>
      <c r="DBC65" s="388"/>
      <c r="DBD65" s="388"/>
      <c r="DBE65" s="388"/>
      <c r="DBF65" s="388"/>
      <c r="DBG65" s="388"/>
      <c r="DBH65" s="388"/>
      <c r="DBI65" s="388"/>
      <c r="DBJ65" s="388"/>
      <c r="DBK65" s="388"/>
      <c r="DBL65" s="388"/>
      <c r="DBM65" s="388"/>
      <c r="DBN65" s="388"/>
      <c r="DBO65" s="388"/>
      <c r="DBP65" s="388"/>
      <c r="DBQ65" s="388"/>
      <c r="DBR65" s="388"/>
      <c r="DBS65" s="388"/>
      <c r="DBT65" s="388"/>
      <c r="DBU65" s="388"/>
      <c r="DBV65" s="388"/>
      <c r="DBW65" s="388"/>
      <c r="DBX65" s="388"/>
      <c r="DBY65" s="388"/>
      <c r="DBZ65" s="388"/>
      <c r="DCA65" s="388"/>
      <c r="DCB65" s="388"/>
      <c r="DCC65" s="388"/>
      <c r="DCD65" s="388"/>
      <c r="DCE65" s="388"/>
      <c r="DCF65" s="388"/>
      <c r="DCG65" s="388"/>
      <c r="DCH65" s="388"/>
      <c r="DCI65" s="388"/>
      <c r="DCJ65" s="388"/>
      <c r="DCK65" s="388"/>
      <c r="DCL65" s="388"/>
      <c r="DCM65" s="388"/>
      <c r="DCN65" s="388"/>
      <c r="DCO65" s="388"/>
      <c r="DCP65" s="388"/>
      <c r="DCQ65" s="388"/>
      <c r="DCR65" s="388"/>
      <c r="DCS65" s="388"/>
      <c r="DCT65" s="388"/>
      <c r="DCU65" s="388"/>
      <c r="DCV65" s="388"/>
      <c r="DCW65" s="388"/>
      <c r="DCX65" s="388"/>
      <c r="DCY65" s="388"/>
      <c r="DCZ65" s="388"/>
      <c r="DDA65" s="388"/>
      <c r="DDB65" s="388"/>
      <c r="DDC65" s="388"/>
      <c r="DDD65" s="388"/>
      <c r="DDE65" s="388"/>
      <c r="DDF65" s="388"/>
      <c r="DDG65" s="388"/>
      <c r="DDH65" s="388"/>
      <c r="DDI65" s="388"/>
      <c r="DDJ65" s="388"/>
      <c r="DDK65" s="388"/>
      <c r="DDL65" s="388"/>
      <c r="DDM65" s="388"/>
      <c r="DDN65" s="388"/>
      <c r="DDO65" s="388"/>
      <c r="DDP65" s="388"/>
      <c r="DDQ65" s="388"/>
      <c r="DDR65" s="388"/>
      <c r="DDS65" s="388"/>
      <c r="DDT65" s="388"/>
      <c r="DDU65" s="388"/>
      <c r="DDV65" s="388"/>
      <c r="DDW65" s="388"/>
      <c r="DDX65" s="388"/>
      <c r="DDY65" s="388"/>
      <c r="DDZ65" s="388"/>
      <c r="DEA65" s="388"/>
      <c r="DEB65" s="388"/>
      <c r="DEC65" s="388"/>
      <c r="DED65" s="388"/>
      <c r="DEE65" s="388"/>
      <c r="DEF65" s="388"/>
      <c r="DEG65" s="388"/>
      <c r="DEH65" s="388"/>
      <c r="DEI65" s="388"/>
      <c r="DEJ65" s="388"/>
      <c r="DEK65" s="388"/>
      <c r="DEL65" s="388"/>
      <c r="DEM65" s="388"/>
      <c r="DEN65" s="388"/>
      <c r="DEO65" s="388"/>
      <c r="DEP65" s="388"/>
      <c r="DEQ65" s="388"/>
      <c r="DER65" s="388"/>
      <c r="DES65" s="388"/>
      <c r="DET65" s="388"/>
      <c r="DEU65" s="388"/>
      <c r="DEV65" s="388"/>
      <c r="DEW65" s="388"/>
      <c r="DEX65" s="388"/>
      <c r="DEY65" s="388"/>
      <c r="DEZ65" s="388"/>
      <c r="DFA65" s="388"/>
      <c r="DFB65" s="388"/>
      <c r="DFC65" s="388"/>
      <c r="DFD65" s="388"/>
      <c r="DFE65" s="388"/>
      <c r="DFF65" s="388"/>
      <c r="DFG65" s="388"/>
      <c r="DFH65" s="388"/>
      <c r="DFI65" s="388"/>
      <c r="DFJ65" s="388"/>
      <c r="DFK65" s="388"/>
      <c r="DFL65" s="388"/>
      <c r="DFM65" s="388"/>
      <c r="DFN65" s="388"/>
      <c r="DFO65" s="388"/>
      <c r="DFP65" s="388"/>
      <c r="DFQ65" s="388"/>
      <c r="DFR65" s="388"/>
      <c r="DFS65" s="388"/>
      <c r="DFT65" s="388"/>
      <c r="DFU65" s="388"/>
      <c r="DFV65" s="388"/>
      <c r="DFW65" s="388"/>
      <c r="DFX65" s="388"/>
      <c r="DFY65" s="388"/>
      <c r="DFZ65" s="388"/>
      <c r="DGA65" s="388"/>
      <c r="DGB65" s="388"/>
      <c r="DGC65" s="388"/>
      <c r="DGD65" s="388"/>
      <c r="DGE65" s="388"/>
      <c r="DGF65" s="388"/>
      <c r="DGG65" s="388"/>
      <c r="DGH65" s="388"/>
      <c r="DGI65" s="388"/>
      <c r="DGJ65" s="388"/>
      <c r="DGK65" s="388"/>
      <c r="DGL65" s="388"/>
      <c r="DGM65" s="388"/>
      <c r="DGN65" s="388"/>
      <c r="DGO65" s="388"/>
      <c r="DGP65" s="388"/>
      <c r="DGQ65" s="388"/>
      <c r="DGR65" s="388"/>
      <c r="DGS65" s="388"/>
      <c r="DGT65" s="388"/>
      <c r="DGU65" s="388"/>
      <c r="DGV65" s="388"/>
      <c r="DGW65" s="388"/>
      <c r="DGX65" s="388"/>
      <c r="DGY65" s="388"/>
      <c r="DGZ65" s="388"/>
      <c r="DHA65" s="388"/>
      <c r="DHB65" s="388"/>
      <c r="DHC65" s="388"/>
      <c r="DHD65" s="388"/>
      <c r="DHE65" s="388"/>
      <c r="DHF65" s="388"/>
      <c r="DHG65" s="388"/>
      <c r="DHH65" s="388"/>
      <c r="DHI65" s="388"/>
      <c r="DHJ65" s="388"/>
      <c r="DHK65" s="388"/>
      <c r="DHL65" s="388"/>
      <c r="DHM65" s="388"/>
      <c r="DHN65" s="388"/>
      <c r="DHO65" s="388"/>
      <c r="DHP65" s="388"/>
      <c r="DHQ65" s="388"/>
      <c r="DHR65" s="388"/>
      <c r="DHS65" s="388"/>
      <c r="DHT65" s="388"/>
      <c r="DHU65" s="388"/>
      <c r="DHV65" s="388"/>
      <c r="DHW65" s="388"/>
      <c r="DHX65" s="388"/>
      <c r="DHY65" s="388"/>
      <c r="DHZ65" s="388"/>
      <c r="DIA65" s="388"/>
      <c r="DIB65" s="388"/>
      <c r="DIC65" s="388"/>
      <c r="DID65" s="388"/>
      <c r="DIE65" s="388"/>
      <c r="DIF65" s="388"/>
      <c r="DIG65" s="388"/>
      <c r="DIH65" s="388"/>
      <c r="DII65" s="388"/>
      <c r="DIJ65" s="388"/>
      <c r="DIK65" s="388"/>
      <c r="DIL65" s="388"/>
      <c r="DIM65" s="388"/>
      <c r="DIN65" s="388"/>
      <c r="DIO65" s="388"/>
      <c r="DIP65" s="388"/>
      <c r="DIQ65" s="388"/>
      <c r="DIR65" s="388"/>
      <c r="DIS65" s="388"/>
      <c r="DIT65" s="388"/>
      <c r="DIU65" s="388"/>
      <c r="DIV65" s="388"/>
      <c r="DIW65" s="388"/>
      <c r="DIX65" s="388"/>
      <c r="DIY65" s="388"/>
      <c r="DIZ65" s="388"/>
      <c r="DJA65" s="388"/>
      <c r="DJB65" s="388"/>
      <c r="DJC65" s="388"/>
      <c r="DJD65" s="388"/>
      <c r="DJE65" s="388"/>
      <c r="DJF65" s="388"/>
      <c r="DJG65" s="388"/>
      <c r="DJH65" s="388"/>
      <c r="DJI65" s="388"/>
      <c r="DJJ65" s="388"/>
      <c r="DJK65" s="388"/>
      <c r="DJL65" s="388"/>
      <c r="DJM65" s="388"/>
      <c r="DJN65" s="388"/>
      <c r="DJO65" s="388"/>
      <c r="DJP65" s="388"/>
      <c r="DJQ65" s="388"/>
      <c r="DJR65" s="388"/>
      <c r="DJS65" s="388"/>
      <c r="DJT65" s="388"/>
      <c r="DJU65" s="388"/>
      <c r="DJV65" s="388"/>
      <c r="DJW65" s="388"/>
      <c r="DJX65" s="388"/>
      <c r="DJY65" s="388"/>
      <c r="DJZ65" s="388"/>
      <c r="DKA65" s="388"/>
      <c r="DKB65" s="388"/>
      <c r="DKC65" s="388"/>
      <c r="DKD65" s="388"/>
      <c r="DKE65" s="388"/>
      <c r="DKF65" s="388"/>
      <c r="DKG65" s="388"/>
      <c r="DKH65" s="388"/>
      <c r="DKI65" s="388"/>
      <c r="DKJ65" s="388"/>
      <c r="DKK65" s="388"/>
      <c r="DKL65" s="388"/>
      <c r="DKM65" s="388"/>
      <c r="DKN65" s="388"/>
      <c r="DKO65" s="388"/>
      <c r="DKP65" s="388"/>
      <c r="DKQ65" s="388"/>
      <c r="DKR65" s="388"/>
      <c r="DKS65" s="388"/>
      <c r="DKT65" s="388"/>
      <c r="DKU65" s="388"/>
      <c r="DKV65" s="388"/>
      <c r="DKW65" s="388"/>
      <c r="DKX65" s="388"/>
      <c r="DKY65" s="388"/>
      <c r="DKZ65" s="388"/>
      <c r="DLA65" s="388"/>
      <c r="DLB65" s="388"/>
      <c r="DLC65" s="388"/>
      <c r="DLD65" s="388"/>
      <c r="DLE65" s="388"/>
      <c r="DLF65" s="388"/>
      <c r="DLG65" s="388"/>
      <c r="DLH65" s="388"/>
      <c r="DLI65" s="388"/>
      <c r="DLJ65" s="388"/>
      <c r="DLK65" s="388"/>
      <c r="DLL65" s="388"/>
      <c r="DLM65" s="388"/>
      <c r="DLN65" s="388"/>
      <c r="DLO65" s="388"/>
      <c r="DLP65" s="388"/>
      <c r="DLQ65" s="388"/>
      <c r="DLR65" s="388"/>
      <c r="DLS65" s="388"/>
      <c r="DLT65" s="388"/>
      <c r="DLU65" s="388"/>
      <c r="DLV65" s="388"/>
      <c r="DLW65" s="388"/>
      <c r="DLX65" s="388"/>
      <c r="DLY65" s="388"/>
      <c r="DLZ65" s="388"/>
      <c r="DMA65" s="388"/>
      <c r="DMB65" s="388"/>
      <c r="DMC65" s="388"/>
      <c r="DMD65" s="388"/>
      <c r="DME65" s="388"/>
      <c r="DMF65" s="388"/>
      <c r="DMG65" s="388"/>
      <c r="DMH65" s="388"/>
      <c r="DMI65" s="388"/>
      <c r="DMJ65" s="388"/>
      <c r="DMK65" s="388"/>
      <c r="DML65" s="388"/>
      <c r="DMM65" s="388"/>
      <c r="DMN65" s="388"/>
      <c r="DMO65" s="388"/>
      <c r="DMP65" s="388"/>
      <c r="DMQ65" s="388"/>
      <c r="DMR65" s="388"/>
      <c r="DMS65" s="388"/>
      <c r="DMT65" s="388"/>
      <c r="DMU65" s="388"/>
      <c r="DMV65" s="388"/>
      <c r="DMW65" s="388"/>
      <c r="DMX65" s="388"/>
      <c r="DMY65" s="388"/>
      <c r="DMZ65" s="388"/>
      <c r="DNA65" s="388"/>
      <c r="DNB65" s="388"/>
      <c r="DNC65" s="388"/>
      <c r="DND65" s="388"/>
      <c r="DNE65" s="388"/>
      <c r="DNF65" s="388"/>
      <c r="DNG65" s="388"/>
      <c r="DNH65" s="388"/>
      <c r="DNI65" s="388"/>
      <c r="DNJ65" s="388"/>
      <c r="DNK65" s="388"/>
      <c r="DNL65" s="388"/>
      <c r="DNM65" s="388"/>
      <c r="DNN65" s="388"/>
      <c r="DNO65" s="388"/>
      <c r="DNP65" s="388"/>
      <c r="DNQ65" s="388"/>
      <c r="DNR65" s="388"/>
      <c r="DNS65" s="388"/>
      <c r="DNT65" s="388"/>
      <c r="DNU65" s="388"/>
      <c r="DNV65" s="388"/>
      <c r="DNW65" s="388"/>
      <c r="DNX65" s="388"/>
      <c r="DNY65" s="388"/>
      <c r="DNZ65" s="388"/>
      <c r="DOA65" s="388"/>
      <c r="DOB65" s="388"/>
      <c r="DOC65" s="388"/>
      <c r="DOD65" s="388"/>
      <c r="DOE65" s="388"/>
      <c r="DOF65" s="388"/>
      <c r="DOG65" s="388"/>
      <c r="DOH65" s="388"/>
      <c r="DOI65" s="388"/>
      <c r="DOJ65" s="388"/>
      <c r="DOK65" s="388"/>
      <c r="DOL65" s="388"/>
      <c r="DOM65" s="388"/>
      <c r="DON65" s="388"/>
      <c r="DOO65" s="388"/>
      <c r="DOP65" s="388"/>
      <c r="DOQ65" s="388"/>
      <c r="DOR65" s="388"/>
      <c r="DOS65" s="388"/>
      <c r="DOT65" s="388"/>
      <c r="DOU65" s="388"/>
      <c r="DOV65" s="388"/>
      <c r="DOW65" s="388"/>
      <c r="DOX65" s="388"/>
      <c r="DOY65" s="388"/>
      <c r="DOZ65" s="388"/>
      <c r="DPA65" s="388"/>
      <c r="DPB65" s="388"/>
      <c r="DPC65" s="388"/>
      <c r="DPD65" s="388"/>
      <c r="DPE65" s="388"/>
      <c r="DPF65" s="388"/>
      <c r="DPG65" s="388"/>
      <c r="DPH65" s="388"/>
      <c r="DPI65" s="388"/>
      <c r="DPJ65" s="388"/>
      <c r="DPK65" s="388"/>
      <c r="DPL65" s="388"/>
      <c r="DPM65" s="388"/>
      <c r="DPN65" s="388"/>
      <c r="DPO65" s="388"/>
      <c r="DPP65" s="388"/>
      <c r="DPQ65" s="388"/>
      <c r="DPR65" s="388"/>
      <c r="DPS65" s="388"/>
      <c r="DPT65" s="388"/>
      <c r="DPU65" s="388"/>
      <c r="DPV65" s="388"/>
      <c r="DPW65" s="388"/>
      <c r="DPX65" s="388"/>
      <c r="DPY65" s="388"/>
      <c r="DPZ65" s="388"/>
      <c r="DQA65" s="388"/>
      <c r="DQB65" s="388"/>
      <c r="DQC65" s="388"/>
      <c r="DQD65" s="388"/>
      <c r="DQE65" s="388"/>
      <c r="DQF65" s="388"/>
      <c r="DQG65" s="388"/>
      <c r="DQH65" s="388"/>
      <c r="DQI65" s="388"/>
      <c r="DQJ65" s="388"/>
      <c r="DQK65" s="388"/>
      <c r="DQL65" s="388"/>
      <c r="DQM65" s="388"/>
      <c r="DQN65" s="388"/>
      <c r="DQO65" s="388"/>
      <c r="DQP65" s="388"/>
      <c r="DQQ65" s="388"/>
      <c r="DQR65" s="388"/>
      <c r="DQS65" s="388"/>
      <c r="DQT65" s="388"/>
      <c r="DQU65" s="388"/>
      <c r="DQV65" s="388"/>
      <c r="DQW65" s="388"/>
      <c r="DQX65" s="388"/>
      <c r="DQY65" s="388"/>
      <c r="DQZ65" s="388"/>
      <c r="DRA65" s="388"/>
      <c r="DRB65" s="388"/>
      <c r="DRC65" s="388"/>
      <c r="DRD65" s="388"/>
      <c r="DRE65" s="388"/>
      <c r="DRF65" s="388"/>
      <c r="DRG65" s="388"/>
      <c r="DRH65" s="388"/>
      <c r="DRI65" s="388"/>
      <c r="DRJ65" s="388"/>
      <c r="DRK65" s="388"/>
      <c r="DRL65" s="388"/>
      <c r="DRM65" s="388"/>
      <c r="DRN65" s="388"/>
      <c r="DRO65" s="388"/>
      <c r="DRP65" s="388"/>
      <c r="DRQ65" s="388"/>
      <c r="DRR65" s="388"/>
      <c r="DRS65" s="388"/>
      <c r="DRT65" s="388"/>
      <c r="DRU65" s="388"/>
      <c r="DRV65" s="388"/>
      <c r="DRW65" s="388"/>
      <c r="DRX65" s="388"/>
      <c r="DRY65" s="388"/>
      <c r="DRZ65" s="388"/>
      <c r="DSA65" s="388"/>
      <c r="DSB65" s="388"/>
      <c r="DSC65" s="388"/>
      <c r="DSD65" s="388"/>
      <c r="DSE65" s="388"/>
      <c r="DSF65" s="388"/>
      <c r="DSG65" s="388"/>
      <c r="DSH65" s="388"/>
      <c r="DSI65" s="388"/>
      <c r="DSJ65" s="388"/>
      <c r="DSK65" s="388"/>
      <c r="DSL65" s="388"/>
      <c r="DSM65" s="388"/>
      <c r="DSN65" s="388"/>
      <c r="DSO65" s="388"/>
      <c r="DSP65" s="388"/>
      <c r="DSQ65" s="388"/>
      <c r="DSR65" s="388"/>
      <c r="DSS65" s="388"/>
      <c r="DST65" s="388"/>
      <c r="DSU65" s="388"/>
      <c r="DSV65" s="388"/>
      <c r="DSW65" s="388"/>
      <c r="DSX65" s="388"/>
      <c r="DSY65" s="388"/>
      <c r="DSZ65" s="388"/>
      <c r="DTA65" s="388"/>
      <c r="DTB65" s="388"/>
      <c r="DTC65" s="388"/>
      <c r="DTD65" s="388"/>
      <c r="DTE65" s="388"/>
      <c r="DTF65" s="388"/>
      <c r="DTG65" s="388"/>
      <c r="DTH65" s="388"/>
      <c r="DTI65" s="388"/>
      <c r="DTJ65" s="388"/>
      <c r="DTK65" s="388"/>
      <c r="DTL65" s="388"/>
      <c r="DTM65" s="388"/>
      <c r="DTN65" s="388"/>
      <c r="DTO65" s="388"/>
      <c r="DTP65" s="388"/>
      <c r="DTQ65" s="388"/>
      <c r="DTR65" s="388"/>
      <c r="DTS65" s="388"/>
      <c r="DTT65" s="388"/>
      <c r="DTU65" s="388"/>
      <c r="DTV65" s="388"/>
      <c r="DTW65" s="388"/>
      <c r="DTX65" s="388"/>
      <c r="DTY65" s="388"/>
      <c r="DTZ65" s="388"/>
      <c r="DUA65" s="388"/>
      <c r="DUB65" s="388"/>
      <c r="DUC65" s="388"/>
      <c r="DUD65" s="388"/>
      <c r="DUE65" s="388"/>
      <c r="DUF65" s="388"/>
      <c r="DUG65" s="388"/>
      <c r="DUH65" s="388"/>
      <c r="DUI65" s="388"/>
      <c r="DUJ65" s="388"/>
      <c r="DUK65" s="388"/>
      <c r="DUL65" s="388"/>
      <c r="DUM65" s="388"/>
      <c r="DUN65" s="388"/>
      <c r="DUO65" s="388"/>
      <c r="DUP65" s="388"/>
      <c r="DUQ65" s="388"/>
      <c r="DUR65" s="388"/>
      <c r="DUS65" s="388"/>
      <c r="DUT65" s="388"/>
      <c r="DUU65" s="388"/>
      <c r="DUV65" s="388"/>
      <c r="DUW65" s="388"/>
      <c r="DUX65" s="388"/>
      <c r="DUY65" s="388"/>
      <c r="DUZ65" s="388"/>
      <c r="DVA65" s="388"/>
      <c r="DVB65" s="388"/>
      <c r="DVC65" s="388"/>
      <c r="DVD65" s="388"/>
      <c r="DVE65" s="388"/>
      <c r="DVF65" s="388"/>
      <c r="DVG65" s="388"/>
      <c r="DVH65" s="388"/>
      <c r="DVI65" s="388"/>
      <c r="DVJ65" s="388"/>
      <c r="DVK65" s="388"/>
      <c r="DVL65" s="388"/>
      <c r="DVM65" s="388"/>
      <c r="DVN65" s="388"/>
      <c r="DVO65" s="388"/>
      <c r="DVP65" s="388"/>
      <c r="DVQ65" s="388"/>
      <c r="DVR65" s="388"/>
      <c r="DVS65" s="388"/>
      <c r="DVT65" s="388"/>
      <c r="DVU65" s="388"/>
      <c r="DVV65" s="388"/>
      <c r="DVW65" s="388"/>
      <c r="DVX65" s="388"/>
      <c r="DVY65" s="388"/>
      <c r="DVZ65" s="388"/>
      <c r="DWA65" s="388"/>
      <c r="DWB65" s="388"/>
      <c r="DWC65" s="388"/>
      <c r="DWD65" s="388"/>
      <c r="DWE65" s="388"/>
      <c r="DWF65" s="388"/>
      <c r="DWG65" s="388"/>
      <c r="DWH65" s="388"/>
      <c r="DWI65" s="388"/>
      <c r="DWJ65" s="388"/>
      <c r="DWK65" s="388"/>
      <c r="DWL65" s="388"/>
      <c r="DWM65" s="388"/>
      <c r="DWN65" s="388"/>
      <c r="DWO65" s="388"/>
      <c r="DWP65" s="388"/>
      <c r="DWQ65" s="388"/>
      <c r="DWR65" s="388"/>
      <c r="DWS65" s="388"/>
      <c r="DWT65" s="388"/>
      <c r="DWU65" s="388"/>
      <c r="DWV65" s="388"/>
      <c r="DWW65" s="388"/>
      <c r="DWX65" s="388"/>
      <c r="DWY65" s="388"/>
      <c r="DWZ65" s="388"/>
      <c r="DXA65" s="388"/>
      <c r="DXB65" s="388"/>
      <c r="DXC65" s="388"/>
      <c r="DXD65" s="388"/>
      <c r="DXE65" s="388"/>
      <c r="DXF65" s="388"/>
      <c r="DXG65" s="388"/>
      <c r="DXH65" s="388"/>
      <c r="DXI65" s="388"/>
      <c r="DXJ65" s="388"/>
      <c r="DXK65" s="388"/>
      <c r="DXL65" s="388"/>
      <c r="DXM65" s="388"/>
      <c r="DXN65" s="388"/>
      <c r="DXO65" s="388"/>
      <c r="DXP65" s="388"/>
      <c r="DXQ65" s="388"/>
      <c r="DXR65" s="388"/>
      <c r="DXS65" s="388"/>
      <c r="DXT65" s="388"/>
      <c r="DXU65" s="388"/>
      <c r="DXV65" s="388"/>
      <c r="DXW65" s="388"/>
      <c r="DXX65" s="388"/>
      <c r="DXY65" s="388"/>
      <c r="DXZ65" s="388"/>
      <c r="DYA65" s="388"/>
      <c r="DYB65" s="388"/>
      <c r="DYC65" s="388"/>
      <c r="DYD65" s="388"/>
      <c r="DYE65" s="388"/>
      <c r="DYF65" s="388"/>
      <c r="DYG65" s="388"/>
      <c r="DYH65" s="388"/>
      <c r="DYI65" s="388"/>
      <c r="DYJ65" s="388"/>
      <c r="DYK65" s="388"/>
      <c r="DYL65" s="388"/>
      <c r="DYM65" s="388"/>
      <c r="DYN65" s="388"/>
      <c r="DYO65" s="388"/>
      <c r="DYP65" s="388"/>
      <c r="DYQ65" s="388"/>
      <c r="DYR65" s="388"/>
      <c r="DYS65" s="388"/>
      <c r="DYT65" s="388"/>
      <c r="DYU65" s="388"/>
      <c r="DYV65" s="388"/>
      <c r="DYW65" s="388"/>
      <c r="DYX65" s="388"/>
      <c r="DYY65" s="388"/>
      <c r="DYZ65" s="388"/>
      <c r="DZA65" s="388"/>
      <c r="DZB65" s="388"/>
      <c r="DZC65" s="388"/>
      <c r="DZD65" s="388"/>
      <c r="DZE65" s="388"/>
      <c r="DZF65" s="388"/>
      <c r="DZG65" s="388"/>
      <c r="DZH65" s="388"/>
      <c r="DZI65" s="388"/>
      <c r="DZJ65" s="388"/>
      <c r="DZK65" s="388"/>
      <c r="DZL65" s="388"/>
      <c r="DZM65" s="388"/>
      <c r="DZN65" s="388"/>
      <c r="DZO65" s="388"/>
      <c r="DZP65" s="388"/>
      <c r="DZQ65" s="388"/>
      <c r="DZR65" s="388"/>
      <c r="DZS65" s="388"/>
      <c r="DZT65" s="388"/>
      <c r="DZU65" s="388"/>
      <c r="DZV65" s="388"/>
      <c r="DZW65" s="388"/>
      <c r="DZX65" s="388"/>
      <c r="DZY65" s="388"/>
      <c r="DZZ65" s="388"/>
      <c r="EAA65" s="388"/>
      <c r="EAB65" s="388"/>
      <c r="EAC65" s="388"/>
      <c r="EAD65" s="388"/>
      <c r="EAE65" s="388"/>
      <c r="EAF65" s="388"/>
      <c r="EAG65" s="388"/>
      <c r="EAH65" s="388"/>
      <c r="EAI65" s="388"/>
      <c r="EAJ65" s="388"/>
      <c r="EAK65" s="388"/>
      <c r="EAL65" s="388"/>
      <c r="EAM65" s="388"/>
      <c r="EAN65" s="388"/>
      <c r="EAO65" s="388"/>
      <c r="EAP65" s="388"/>
      <c r="EAQ65" s="388"/>
      <c r="EAR65" s="388"/>
      <c r="EAS65" s="388"/>
      <c r="EAT65" s="388"/>
      <c r="EAU65" s="388"/>
      <c r="EAV65" s="388"/>
      <c r="EAW65" s="388"/>
      <c r="EAX65" s="388"/>
      <c r="EAY65" s="388"/>
      <c r="EAZ65" s="388"/>
      <c r="EBA65" s="388"/>
      <c r="EBB65" s="388"/>
      <c r="EBC65" s="388"/>
      <c r="EBD65" s="388"/>
      <c r="EBE65" s="388"/>
      <c r="EBF65" s="388"/>
      <c r="EBG65" s="388"/>
      <c r="EBH65" s="388"/>
      <c r="EBI65" s="388"/>
      <c r="EBJ65" s="388"/>
      <c r="EBK65" s="388"/>
      <c r="EBL65" s="388"/>
      <c r="EBM65" s="388"/>
      <c r="EBN65" s="388"/>
      <c r="EBO65" s="388"/>
      <c r="EBP65" s="388"/>
      <c r="EBQ65" s="388"/>
      <c r="EBR65" s="388"/>
      <c r="EBS65" s="388"/>
      <c r="EBT65" s="388"/>
      <c r="EBU65" s="388"/>
      <c r="EBV65" s="388"/>
      <c r="EBW65" s="388"/>
      <c r="EBX65" s="388"/>
      <c r="EBY65" s="388"/>
      <c r="EBZ65" s="388"/>
      <c r="ECA65" s="388"/>
      <c r="ECB65" s="388"/>
      <c r="ECC65" s="388"/>
      <c r="ECD65" s="388"/>
      <c r="ECE65" s="388"/>
      <c r="ECF65" s="388"/>
      <c r="ECG65" s="388"/>
      <c r="ECH65" s="388"/>
      <c r="ECI65" s="388"/>
      <c r="ECJ65" s="388"/>
      <c r="ECK65" s="388"/>
      <c r="ECL65" s="388"/>
      <c r="ECM65" s="388"/>
      <c r="ECN65" s="388"/>
      <c r="ECO65" s="388"/>
      <c r="ECP65" s="388"/>
      <c r="ECQ65" s="388"/>
      <c r="ECR65" s="388"/>
      <c r="ECS65" s="388"/>
      <c r="ECT65" s="388"/>
      <c r="ECU65" s="388"/>
      <c r="ECV65" s="388"/>
      <c r="ECW65" s="388"/>
      <c r="ECX65" s="388"/>
      <c r="ECY65" s="388"/>
      <c r="ECZ65" s="388"/>
      <c r="EDA65" s="388"/>
      <c r="EDB65" s="388"/>
      <c r="EDC65" s="388"/>
      <c r="EDD65" s="388"/>
      <c r="EDE65" s="388"/>
      <c r="EDF65" s="388"/>
      <c r="EDG65" s="388"/>
      <c r="EDH65" s="388"/>
      <c r="EDI65" s="388"/>
      <c r="EDJ65" s="388"/>
      <c r="EDK65" s="388"/>
      <c r="EDL65" s="388"/>
      <c r="EDM65" s="388"/>
      <c r="EDN65" s="388"/>
      <c r="EDO65" s="388"/>
      <c r="EDP65" s="388"/>
      <c r="EDQ65" s="388"/>
      <c r="EDR65" s="388"/>
      <c r="EDS65" s="388"/>
      <c r="EDT65" s="388"/>
      <c r="EDU65" s="388"/>
      <c r="EDV65" s="388"/>
      <c r="EDW65" s="388"/>
      <c r="EDX65" s="388"/>
      <c r="EDY65" s="388"/>
      <c r="EDZ65" s="388"/>
      <c r="EEA65" s="388"/>
      <c r="EEB65" s="388"/>
      <c r="EEC65" s="388"/>
      <c r="EED65" s="388"/>
      <c r="EEE65" s="388"/>
      <c r="EEF65" s="388"/>
      <c r="EEG65" s="388"/>
      <c r="EEH65" s="388"/>
      <c r="EEI65" s="388"/>
      <c r="EEJ65" s="388"/>
      <c r="EEK65" s="388"/>
      <c r="EEL65" s="388"/>
      <c r="EEM65" s="388"/>
      <c r="EEN65" s="388"/>
      <c r="EEO65" s="388"/>
      <c r="EEP65" s="388"/>
      <c r="EEQ65" s="388"/>
      <c r="EER65" s="388"/>
      <c r="EES65" s="388"/>
      <c r="EET65" s="388"/>
      <c r="EEU65" s="388"/>
      <c r="EEV65" s="388"/>
      <c r="EEW65" s="388"/>
      <c r="EEX65" s="388"/>
      <c r="EEY65" s="388"/>
      <c r="EEZ65" s="388"/>
      <c r="EFA65" s="388"/>
      <c r="EFB65" s="388"/>
      <c r="EFC65" s="388"/>
      <c r="EFD65" s="388"/>
      <c r="EFE65" s="388"/>
      <c r="EFF65" s="388"/>
      <c r="EFG65" s="388"/>
      <c r="EFH65" s="388"/>
      <c r="EFI65" s="388"/>
      <c r="EFJ65" s="388"/>
      <c r="EFK65" s="388"/>
      <c r="EFL65" s="388"/>
      <c r="EFM65" s="388"/>
      <c r="EFN65" s="388"/>
      <c r="EFO65" s="388"/>
      <c r="EFP65" s="388"/>
      <c r="EFQ65" s="388"/>
      <c r="EFR65" s="388"/>
      <c r="EFS65" s="388"/>
      <c r="EFT65" s="388"/>
      <c r="EFU65" s="388"/>
      <c r="EFV65" s="388"/>
      <c r="EFW65" s="388"/>
      <c r="EFX65" s="388"/>
      <c r="EFY65" s="388"/>
      <c r="EFZ65" s="388"/>
      <c r="EGA65" s="388"/>
      <c r="EGB65" s="388"/>
      <c r="EGC65" s="388"/>
      <c r="EGD65" s="388"/>
      <c r="EGE65" s="388"/>
      <c r="EGF65" s="388"/>
      <c r="EGG65" s="388"/>
      <c r="EGH65" s="388"/>
      <c r="EGI65" s="388"/>
      <c r="EGJ65" s="388"/>
      <c r="EGK65" s="388"/>
      <c r="EGL65" s="388"/>
      <c r="EGM65" s="388"/>
      <c r="EGN65" s="388"/>
      <c r="EGO65" s="388"/>
      <c r="EGP65" s="388"/>
      <c r="EGQ65" s="388"/>
      <c r="EGR65" s="388"/>
      <c r="EGS65" s="388"/>
      <c r="EGT65" s="388"/>
      <c r="EGU65" s="388"/>
      <c r="EGV65" s="388"/>
      <c r="EGW65" s="388"/>
      <c r="EGX65" s="388"/>
      <c r="EGY65" s="388"/>
      <c r="EGZ65" s="388"/>
      <c r="EHA65" s="388"/>
      <c r="EHB65" s="388"/>
      <c r="EHC65" s="388"/>
      <c r="EHD65" s="388"/>
      <c r="EHE65" s="388"/>
      <c r="EHF65" s="388"/>
      <c r="EHG65" s="388"/>
      <c r="EHH65" s="388"/>
      <c r="EHI65" s="388"/>
      <c r="EHJ65" s="388"/>
      <c r="EHK65" s="388"/>
      <c r="EHL65" s="388"/>
      <c r="EHM65" s="388"/>
      <c r="EHN65" s="388"/>
      <c r="EHO65" s="388"/>
      <c r="EHP65" s="388"/>
      <c r="EHQ65" s="388"/>
      <c r="EHR65" s="388"/>
      <c r="EHS65" s="388"/>
      <c r="EHT65" s="388"/>
      <c r="EHU65" s="388"/>
      <c r="EHV65" s="388"/>
      <c r="EHW65" s="388"/>
      <c r="EHX65" s="388"/>
      <c r="EHY65" s="388"/>
      <c r="EHZ65" s="388"/>
      <c r="EIA65" s="388"/>
      <c r="EIB65" s="388"/>
      <c r="EIC65" s="388"/>
      <c r="EID65" s="388"/>
      <c r="EIE65" s="388"/>
      <c r="EIF65" s="388"/>
      <c r="EIG65" s="388"/>
      <c r="EIH65" s="388"/>
      <c r="EII65" s="388"/>
      <c r="EIJ65" s="388"/>
      <c r="EIK65" s="388"/>
      <c r="EIL65" s="388"/>
      <c r="EIM65" s="388"/>
      <c r="EIN65" s="388"/>
      <c r="EIO65" s="388"/>
      <c r="EIP65" s="388"/>
      <c r="EIQ65" s="388"/>
      <c r="EIR65" s="388"/>
      <c r="EIS65" s="388"/>
      <c r="EIT65" s="388"/>
      <c r="EIU65" s="388"/>
      <c r="EIV65" s="388"/>
      <c r="EIW65" s="388"/>
      <c r="EIX65" s="388"/>
      <c r="EIY65" s="388"/>
      <c r="EIZ65" s="388"/>
      <c r="EJA65" s="388"/>
      <c r="EJB65" s="388"/>
      <c r="EJC65" s="388"/>
      <c r="EJD65" s="388"/>
      <c r="EJE65" s="388"/>
      <c r="EJF65" s="388"/>
      <c r="EJG65" s="388"/>
      <c r="EJH65" s="388"/>
      <c r="EJI65" s="388"/>
      <c r="EJJ65" s="388"/>
      <c r="EJK65" s="388"/>
      <c r="EJL65" s="388"/>
      <c r="EJM65" s="388"/>
      <c r="EJN65" s="388"/>
      <c r="EJO65" s="388"/>
      <c r="EJP65" s="388"/>
      <c r="EJQ65" s="388"/>
      <c r="EJR65" s="388"/>
      <c r="EJS65" s="388"/>
      <c r="EJT65" s="388"/>
      <c r="EJU65" s="388"/>
      <c r="EJV65" s="388"/>
      <c r="EJW65" s="388"/>
      <c r="EJX65" s="388"/>
      <c r="EJY65" s="388"/>
      <c r="EJZ65" s="388"/>
      <c r="EKA65" s="388"/>
      <c r="EKB65" s="388"/>
      <c r="EKC65" s="388"/>
      <c r="EKD65" s="388"/>
      <c r="EKE65" s="388"/>
      <c r="EKF65" s="388"/>
      <c r="EKG65" s="388"/>
      <c r="EKH65" s="388"/>
      <c r="EKI65" s="388"/>
      <c r="EKJ65" s="388"/>
      <c r="EKK65" s="388"/>
      <c r="EKL65" s="388"/>
      <c r="EKM65" s="388"/>
      <c r="EKN65" s="388"/>
      <c r="EKO65" s="388"/>
      <c r="EKP65" s="388"/>
      <c r="EKQ65" s="388"/>
      <c r="EKR65" s="388"/>
      <c r="EKS65" s="388"/>
      <c r="EKT65" s="388"/>
      <c r="EKU65" s="388"/>
      <c r="EKV65" s="388"/>
      <c r="EKW65" s="388"/>
      <c r="EKX65" s="388"/>
      <c r="EKY65" s="388"/>
      <c r="EKZ65" s="388"/>
      <c r="ELA65" s="388"/>
      <c r="ELB65" s="388"/>
      <c r="ELC65" s="388"/>
      <c r="ELD65" s="388"/>
      <c r="ELE65" s="388"/>
      <c r="ELF65" s="388"/>
      <c r="ELG65" s="388"/>
      <c r="ELH65" s="388"/>
      <c r="ELI65" s="388"/>
      <c r="ELJ65" s="388"/>
      <c r="ELK65" s="388"/>
      <c r="ELL65" s="388"/>
      <c r="ELM65" s="388"/>
      <c r="ELN65" s="388"/>
      <c r="ELO65" s="388"/>
      <c r="ELP65" s="388"/>
      <c r="ELQ65" s="388"/>
      <c r="ELR65" s="388"/>
      <c r="ELS65" s="388"/>
      <c r="ELT65" s="388"/>
      <c r="ELU65" s="388"/>
      <c r="ELV65" s="388"/>
      <c r="ELW65" s="388"/>
      <c r="ELX65" s="388"/>
      <c r="ELY65" s="388"/>
      <c r="ELZ65" s="388"/>
      <c r="EMA65" s="388"/>
      <c r="EMB65" s="388"/>
      <c r="EMC65" s="388"/>
      <c r="EMD65" s="388"/>
      <c r="EME65" s="388"/>
      <c r="EMF65" s="388"/>
      <c r="EMG65" s="388"/>
      <c r="EMH65" s="388"/>
      <c r="EMI65" s="388"/>
      <c r="EMJ65" s="388"/>
      <c r="EMK65" s="388"/>
      <c r="EML65" s="388"/>
      <c r="EMM65" s="388"/>
      <c r="EMN65" s="388"/>
      <c r="EMO65" s="388"/>
      <c r="EMP65" s="388"/>
      <c r="EMQ65" s="388"/>
      <c r="EMR65" s="388"/>
      <c r="EMS65" s="388"/>
      <c r="EMT65" s="388"/>
      <c r="EMU65" s="388"/>
      <c r="EMV65" s="388"/>
      <c r="EMW65" s="388"/>
      <c r="EMX65" s="388"/>
      <c r="EMY65" s="388"/>
      <c r="EMZ65" s="388"/>
      <c r="ENA65" s="388"/>
      <c r="ENB65" s="388"/>
      <c r="ENC65" s="388"/>
      <c r="END65" s="388"/>
      <c r="ENE65" s="388"/>
      <c r="ENF65" s="388"/>
      <c r="ENG65" s="388"/>
      <c r="ENH65" s="388"/>
      <c r="ENI65" s="388"/>
      <c r="ENJ65" s="388"/>
      <c r="ENK65" s="388"/>
      <c r="ENL65" s="388"/>
      <c r="ENM65" s="388"/>
      <c r="ENN65" s="388"/>
      <c r="ENO65" s="388"/>
      <c r="ENP65" s="388"/>
      <c r="ENQ65" s="388"/>
      <c r="ENR65" s="388"/>
      <c r="ENS65" s="388"/>
      <c r="ENT65" s="388"/>
      <c r="ENU65" s="388"/>
      <c r="ENV65" s="388"/>
      <c r="ENW65" s="388"/>
      <c r="ENX65" s="388"/>
      <c r="ENY65" s="388"/>
      <c r="ENZ65" s="388"/>
      <c r="EOA65" s="388"/>
      <c r="EOB65" s="388"/>
      <c r="EOC65" s="388"/>
      <c r="EOD65" s="388"/>
      <c r="EOE65" s="388"/>
      <c r="EOF65" s="388"/>
      <c r="EOG65" s="388"/>
      <c r="EOH65" s="388"/>
      <c r="EOI65" s="388"/>
      <c r="EOJ65" s="388"/>
      <c r="EOK65" s="388"/>
      <c r="EOL65" s="388"/>
      <c r="EOM65" s="388"/>
      <c r="EON65" s="388"/>
      <c r="EOO65" s="388"/>
      <c r="EOP65" s="388"/>
      <c r="EOQ65" s="388"/>
      <c r="EOR65" s="388"/>
      <c r="EOS65" s="388"/>
      <c r="EOT65" s="388"/>
      <c r="EOU65" s="388"/>
      <c r="EOV65" s="388"/>
      <c r="EOW65" s="388"/>
      <c r="EOX65" s="388"/>
      <c r="EOY65" s="388"/>
      <c r="EOZ65" s="388"/>
      <c r="EPA65" s="388"/>
      <c r="EPB65" s="388"/>
      <c r="EPC65" s="388"/>
      <c r="EPD65" s="388"/>
      <c r="EPE65" s="388"/>
      <c r="EPF65" s="388"/>
      <c r="EPG65" s="388"/>
      <c r="EPH65" s="388"/>
      <c r="EPI65" s="388"/>
      <c r="EPJ65" s="388"/>
      <c r="EPK65" s="388"/>
      <c r="EPL65" s="388"/>
      <c r="EPM65" s="388"/>
      <c r="EPN65" s="388"/>
      <c r="EPO65" s="388"/>
      <c r="EPP65" s="388"/>
      <c r="EPQ65" s="388"/>
      <c r="EPR65" s="388"/>
      <c r="EPS65" s="388"/>
      <c r="EPT65" s="388"/>
      <c r="EPU65" s="388"/>
      <c r="EPV65" s="388"/>
      <c r="EPW65" s="388"/>
      <c r="EPX65" s="388"/>
      <c r="EPY65" s="388"/>
      <c r="EPZ65" s="388"/>
      <c r="EQA65" s="388"/>
      <c r="EQB65" s="388"/>
      <c r="EQC65" s="388"/>
      <c r="EQD65" s="388"/>
      <c r="EQE65" s="388"/>
      <c r="EQF65" s="388"/>
      <c r="EQG65" s="388"/>
      <c r="EQH65" s="388"/>
      <c r="EQI65" s="388"/>
      <c r="EQJ65" s="388"/>
      <c r="EQK65" s="388"/>
      <c r="EQL65" s="388"/>
      <c r="EQM65" s="388"/>
      <c r="EQN65" s="388"/>
      <c r="EQO65" s="388"/>
      <c r="EQP65" s="388"/>
      <c r="EQQ65" s="388"/>
      <c r="EQR65" s="388"/>
      <c r="EQS65" s="388"/>
      <c r="EQT65" s="388"/>
      <c r="EQU65" s="388"/>
      <c r="EQV65" s="388"/>
      <c r="EQW65" s="388"/>
      <c r="EQX65" s="388"/>
      <c r="EQY65" s="388"/>
      <c r="EQZ65" s="388"/>
      <c r="ERA65" s="388"/>
      <c r="ERB65" s="388"/>
      <c r="ERC65" s="388"/>
      <c r="ERD65" s="388"/>
      <c r="ERE65" s="388"/>
      <c r="ERF65" s="388"/>
      <c r="ERG65" s="388"/>
      <c r="ERH65" s="388"/>
      <c r="ERI65" s="388"/>
      <c r="ERJ65" s="388"/>
      <c r="ERK65" s="388"/>
      <c r="ERL65" s="388"/>
      <c r="ERM65" s="388"/>
      <c r="ERN65" s="388"/>
      <c r="ERO65" s="388"/>
      <c r="ERP65" s="388"/>
      <c r="ERQ65" s="388"/>
      <c r="ERR65" s="388"/>
      <c r="ERS65" s="388"/>
      <c r="ERT65" s="388"/>
      <c r="ERU65" s="388"/>
      <c r="ERV65" s="388"/>
      <c r="ERW65" s="388"/>
      <c r="ERX65" s="388"/>
      <c r="ERY65" s="388"/>
      <c r="ERZ65" s="388"/>
      <c r="ESA65" s="388"/>
      <c r="ESB65" s="388"/>
      <c r="ESC65" s="388"/>
      <c r="ESD65" s="388"/>
      <c r="ESE65" s="388"/>
      <c r="ESF65" s="388"/>
      <c r="ESG65" s="388"/>
      <c r="ESH65" s="388"/>
      <c r="ESI65" s="388"/>
      <c r="ESJ65" s="388"/>
      <c r="ESK65" s="388"/>
      <c r="ESL65" s="388"/>
      <c r="ESM65" s="388"/>
      <c r="ESN65" s="388"/>
      <c r="ESO65" s="388"/>
      <c r="ESP65" s="388"/>
      <c r="ESQ65" s="388"/>
      <c r="ESR65" s="388"/>
      <c r="ESS65" s="388"/>
      <c r="EST65" s="388"/>
      <c r="ESU65" s="388"/>
      <c r="ESV65" s="388"/>
      <c r="ESW65" s="388"/>
      <c r="ESX65" s="388"/>
      <c r="ESY65" s="388"/>
      <c r="ESZ65" s="388"/>
      <c r="ETA65" s="388"/>
      <c r="ETB65" s="388"/>
      <c r="ETC65" s="388"/>
      <c r="ETD65" s="388"/>
      <c r="ETE65" s="388"/>
      <c r="ETF65" s="388"/>
      <c r="ETG65" s="388"/>
      <c r="ETH65" s="388"/>
      <c r="ETI65" s="388"/>
      <c r="ETJ65" s="388"/>
      <c r="ETK65" s="388"/>
      <c r="ETL65" s="388"/>
      <c r="ETM65" s="388"/>
      <c r="ETN65" s="388"/>
      <c r="ETO65" s="388"/>
      <c r="ETP65" s="388"/>
      <c r="ETQ65" s="388"/>
      <c r="ETR65" s="388"/>
      <c r="ETS65" s="388"/>
      <c r="ETT65" s="388"/>
      <c r="ETU65" s="388"/>
      <c r="ETV65" s="388"/>
      <c r="ETW65" s="388"/>
      <c r="ETX65" s="388"/>
      <c r="ETY65" s="388"/>
      <c r="ETZ65" s="388"/>
      <c r="EUA65" s="388"/>
      <c r="EUB65" s="388"/>
      <c r="EUC65" s="388"/>
      <c r="EUD65" s="388"/>
      <c r="EUE65" s="388"/>
      <c r="EUF65" s="388"/>
      <c r="EUG65" s="388"/>
      <c r="EUH65" s="388"/>
      <c r="EUI65" s="388"/>
      <c r="EUJ65" s="388"/>
      <c r="EUK65" s="388"/>
      <c r="EUL65" s="388"/>
      <c r="EUM65" s="388"/>
      <c r="EUN65" s="388"/>
      <c r="EUO65" s="388"/>
      <c r="EUP65" s="388"/>
      <c r="EUQ65" s="388"/>
      <c r="EUR65" s="388"/>
      <c r="EUS65" s="388"/>
      <c r="EUT65" s="388"/>
      <c r="EUU65" s="388"/>
      <c r="EUV65" s="388"/>
      <c r="EUW65" s="388"/>
      <c r="EUX65" s="388"/>
      <c r="EUY65" s="388"/>
      <c r="EUZ65" s="388"/>
      <c r="EVA65" s="388"/>
      <c r="EVB65" s="388"/>
      <c r="EVC65" s="388"/>
      <c r="EVD65" s="388"/>
      <c r="EVE65" s="388"/>
      <c r="EVF65" s="388"/>
      <c r="EVG65" s="388"/>
      <c r="EVH65" s="388"/>
      <c r="EVI65" s="388"/>
      <c r="EVJ65" s="388"/>
      <c r="EVK65" s="388"/>
      <c r="EVL65" s="388"/>
      <c r="EVM65" s="388"/>
      <c r="EVN65" s="388"/>
      <c r="EVO65" s="388"/>
      <c r="EVP65" s="388"/>
      <c r="EVQ65" s="388"/>
      <c r="EVR65" s="388"/>
      <c r="EVS65" s="388"/>
      <c r="EVT65" s="388"/>
      <c r="EVU65" s="388"/>
      <c r="EVV65" s="388"/>
      <c r="EVW65" s="388"/>
      <c r="EVX65" s="388"/>
      <c r="EVY65" s="388"/>
      <c r="EVZ65" s="388"/>
      <c r="EWA65" s="388"/>
      <c r="EWB65" s="388"/>
      <c r="EWC65" s="388"/>
      <c r="EWD65" s="388"/>
      <c r="EWE65" s="388"/>
      <c r="EWF65" s="388"/>
      <c r="EWG65" s="388"/>
      <c r="EWH65" s="388"/>
      <c r="EWI65" s="388"/>
      <c r="EWJ65" s="388"/>
      <c r="EWK65" s="388"/>
      <c r="EWL65" s="388"/>
      <c r="EWM65" s="388"/>
      <c r="EWN65" s="388"/>
      <c r="EWO65" s="388"/>
      <c r="EWP65" s="388"/>
      <c r="EWQ65" s="388"/>
      <c r="EWR65" s="388"/>
      <c r="EWS65" s="388"/>
      <c r="EWT65" s="388"/>
      <c r="EWU65" s="388"/>
      <c r="EWV65" s="388"/>
      <c r="EWW65" s="388"/>
      <c r="EWX65" s="388"/>
      <c r="EWY65" s="388"/>
      <c r="EWZ65" s="388"/>
      <c r="EXA65" s="388"/>
      <c r="EXB65" s="388"/>
      <c r="EXC65" s="388"/>
      <c r="EXD65" s="388"/>
      <c r="EXE65" s="388"/>
      <c r="EXF65" s="388"/>
      <c r="EXG65" s="388"/>
      <c r="EXH65" s="388"/>
      <c r="EXI65" s="388"/>
      <c r="EXJ65" s="388"/>
      <c r="EXK65" s="388"/>
      <c r="EXL65" s="388"/>
      <c r="EXM65" s="388"/>
      <c r="EXN65" s="388"/>
      <c r="EXO65" s="388"/>
      <c r="EXP65" s="388"/>
      <c r="EXQ65" s="388"/>
      <c r="EXR65" s="388"/>
      <c r="EXS65" s="388"/>
      <c r="EXT65" s="388"/>
      <c r="EXU65" s="388"/>
      <c r="EXV65" s="388"/>
      <c r="EXW65" s="388"/>
      <c r="EXX65" s="388"/>
      <c r="EXY65" s="388"/>
      <c r="EXZ65" s="388"/>
      <c r="EYA65" s="388"/>
      <c r="EYB65" s="388"/>
      <c r="EYC65" s="388"/>
      <c r="EYD65" s="388"/>
      <c r="EYE65" s="388"/>
      <c r="EYF65" s="388"/>
      <c r="EYG65" s="388"/>
      <c r="EYH65" s="388"/>
      <c r="EYI65" s="388"/>
      <c r="EYJ65" s="388"/>
      <c r="EYK65" s="388"/>
      <c r="EYL65" s="388"/>
      <c r="EYM65" s="388"/>
      <c r="EYN65" s="388"/>
      <c r="EYO65" s="388"/>
      <c r="EYP65" s="388"/>
      <c r="EYQ65" s="388"/>
      <c r="EYR65" s="388"/>
      <c r="EYS65" s="388"/>
      <c r="EYT65" s="388"/>
      <c r="EYU65" s="388"/>
      <c r="EYV65" s="388"/>
      <c r="EYW65" s="388"/>
      <c r="EYX65" s="388"/>
      <c r="EYY65" s="388"/>
      <c r="EYZ65" s="388"/>
      <c r="EZA65" s="388"/>
      <c r="EZB65" s="388"/>
      <c r="EZC65" s="388"/>
      <c r="EZD65" s="388"/>
      <c r="EZE65" s="388"/>
      <c r="EZF65" s="388"/>
      <c r="EZG65" s="388"/>
      <c r="EZH65" s="388"/>
      <c r="EZI65" s="388"/>
      <c r="EZJ65" s="388"/>
      <c r="EZK65" s="388"/>
      <c r="EZL65" s="388"/>
      <c r="EZM65" s="388"/>
      <c r="EZN65" s="388"/>
      <c r="EZO65" s="388"/>
      <c r="EZP65" s="388"/>
      <c r="EZQ65" s="388"/>
      <c r="EZR65" s="388"/>
      <c r="EZS65" s="388"/>
      <c r="EZT65" s="388"/>
      <c r="EZU65" s="388"/>
      <c r="EZV65" s="388"/>
      <c r="EZW65" s="388"/>
      <c r="EZX65" s="388"/>
      <c r="EZY65" s="388"/>
      <c r="EZZ65" s="388"/>
      <c r="FAA65" s="388"/>
      <c r="FAB65" s="388"/>
      <c r="FAC65" s="388"/>
      <c r="FAD65" s="388"/>
      <c r="FAE65" s="388"/>
      <c r="FAF65" s="388"/>
      <c r="FAG65" s="388"/>
      <c r="FAH65" s="388"/>
      <c r="FAI65" s="388"/>
      <c r="FAJ65" s="388"/>
      <c r="FAK65" s="388"/>
      <c r="FAL65" s="388"/>
      <c r="FAM65" s="388"/>
      <c r="FAN65" s="388"/>
      <c r="FAO65" s="388"/>
      <c r="FAP65" s="388"/>
      <c r="FAQ65" s="388"/>
      <c r="FAR65" s="388"/>
      <c r="FAS65" s="388"/>
      <c r="FAT65" s="388"/>
      <c r="FAU65" s="388"/>
      <c r="FAV65" s="388"/>
      <c r="FAW65" s="388"/>
      <c r="FAX65" s="388"/>
      <c r="FAY65" s="388"/>
      <c r="FAZ65" s="388"/>
      <c r="FBA65" s="388"/>
      <c r="FBB65" s="388"/>
      <c r="FBC65" s="388"/>
      <c r="FBD65" s="388"/>
      <c r="FBE65" s="388"/>
      <c r="FBF65" s="388"/>
      <c r="FBG65" s="388"/>
      <c r="FBH65" s="388"/>
      <c r="FBI65" s="388"/>
      <c r="FBJ65" s="388"/>
      <c r="FBK65" s="388"/>
      <c r="FBL65" s="388"/>
      <c r="FBM65" s="388"/>
      <c r="FBN65" s="388"/>
      <c r="FBO65" s="388"/>
      <c r="FBP65" s="388"/>
      <c r="FBQ65" s="388"/>
      <c r="FBR65" s="388"/>
      <c r="FBS65" s="388"/>
      <c r="FBT65" s="388"/>
      <c r="FBU65" s="388"/>
      <c r="FBV65" s="388"/>
      <c r="FBW65" s="388"/>
      <c r="FBX65" s="388"/>
      <c r="FBY65" s="388"/>
      <c r="FBZ65" s="388"/>
      <c r="FCA65" s="388"/>
      <c r="FCB65" s="388"/>
      <c r="FCC65" s="388"/>
      <c r="FCD65" s="388"/>
      <c r="FCE65" s="388"/>
      <c r="FCF65" s="388"/>
      <c r="FCG65" s="388"/>
      <c r="FCH65" s="388"/>
      <c r="FCI65" s="388"/>
      <c r="FCJ65" s="388"/>
      <c r="FCK65" s="388"/>
      <c r="FCL65" s="388"/>
      <c r="FCM65" s="388"/>
      <c r="FCN65" s="388"/>
      <c r="FCO65" s="388"/>
      <c r="FCP65" s="388"/>
      <c r="FCQ65" s="388"/>
      <c r="FCR65" s="388"/>
      <c r="FCS65" s="388"/>
      <c r="FCT65" s="388"/>
      <c r="FCU65" s="388"/>
      <c r="FCV65" s="388"/>
      <c r="FCW65" s="388"/>
      <c r="FCX65" s="388"/>
      <c r="FCY65" s="388"/>
      <c r="FCZ65" s="388"/>
      <c r="FDA65" s="388"/>
      <c r="FDB65" s="388"/>
      <c r="FDC65" s="388"/>
      <c r="FDD65" s="388"/>
      <c r="FDE65" s="388"/>
      <c r="FDF65" s="388"/>
      <c r="FDG65" s="388"/>
      <c r="FDH65" s="388"/>
      <c r="FDI65" s="388"/>
      <c r="FDJ65" s="388"/>
      <c r="FDK65" s="388"/>
      <c r="FDL65" s="388"/>
      <c r="FDM65" s="388"/>
      <c r="FDN65" s="388"/>
      <c r="FDO65" s="388"/>
      <c r="FDP65" s="388"/>
      <c r="FDQ65" s="388"/>
      <c r="FDR65" s="388"/>
      <c r="FDS65" s="388"/>
      <c r="FDT65" s="388"/>
      <c r="FDU65" s="388"/>
      <c r="FDV65" s="388"/>
      <c r="FDW65" s="388"/>
      <c r="FDX65" s="388"/>
      <c r="FDY65" s="388"/>
      <c r="FDZ65" s="388"/>
      <c r="FEA65" s="388"/>
      <c r="FEB65" s="388"/>
      <c r="FEC65" s="388"/>
      <c r="FED65" s="388"/>
      <c r="FEE65" s="388"/>
      <c r="FEF65" s="388"/>
      <c r="FEG65" s="388"/>
      <c r="FEH65" s="388"/>
      <c r="FEI65" s="388"/>
      <c r="FEJ65" s="388"/>
      <c r="FEK65" s="388"/>
      <c r="FEL65" s="388"/>
      <c r="FEM65" s="388"/>
      <c r="FEN65" s="388"/>
      <c r="FEO65" s="388"/>
      <c r="FEP65" s="388"/>
      <c r="FEQ65" s="388"/>
      <c r="FER65" s="388"/>
      <c r="FES65" s="388"/>
      <c r="FET65" s="388"/>
      <c r="FEU65" s="388"/>
      <c r="FEV65" s="388"/>
      <c r="FEW65" s="388"/>
      <c r="FEX65" s="388"/>
      <c r="FEY65" s="388"/>
      <c r="FEZ65" s="388"/>
      <c r="FFA65" s="388"/>
      <c r="FFB65" s="388"/>
      <c r="FFC65" s="388"/>
      <c r="FFD65" s="388"/>
      <c r="FFE65" s="388"/>
      <c r="FFF65" s="388"/>
      <c r="FFG65" s="388"/>
      <c r="FFH65" s="388"/>
      <c r="FFI65" s="388"/>
      <c r="FFJ65" s="388"/>
      <c r="FFK65" s="388"/>
      <c r="FFL65" s="388"/>
      <c r="FFM65" s="388"/>
      <c r="FFN65" s="388"/>
      <c r="FFO65" s="388"/>
      <c r="FFP65" s="388"/>
      <c r="FFQ65" s="388"/>
      <c r="FFR65" s="388"/>
      <c r="FFS65" s="388"/>
      <c r="FFT65" s="388"/>
      <c r="FFU65" s="388"/>
      <c r="FFV65" s="388"/>
      <c r="FFW65" s="388"/>
      <c r="FFX65" s="388"/>
      <c r="FFY65" s="388"/>
      <c r="FFZ65" s="388"/>
      <c r="FGA65" s="388"/>
      <c r="FGB65" s="388"/>
      <c r="FGC65" s="388"/>
      <c r="FGD65" s="388"/>
      <c r="FGE65" s="388"/>
      <c r="FGF65" s="388"/>
      <c r="FGG65" s="388"/>
      <c r="FGH65" s="388"/>
      <c r="FGI65" s="388"/>
      <c r="FGJ65" s="388"/>
      <c r="FGK65" s="388"/>
      <c r="FGL65" s="388"/>
      <c r="FGM65" s="388"/>
      <c r="FGN65" s="388"/>
      <c r="FGO65" s="388"/>
      <c r="FGP65" s="388"/>
      <c r="FGQ65" s="388"/>
      <c r="FGR65" s="388"/>
      <c r="FGS65" s="388"/>
      <c r="FGT65" s="388"/>
      <c r="FGU65" s="388"/>
      <c r="FGV65" s="388"/>
      <c r="FGW65" s="388"/>
      <c r="FGX65" s="388"/>
      <c r="FGY65" s="388"/>
      <c r="FGZ65" s="388"/>
      <c r="FHA65" s="388"/>
      <c r="FHB65" s="388"/>
      <c r="FHC65" s="388"/>
      <c r="FHD65" s="388"/>
      <c r="FHE65" s="388"/>
      <c r="FHF65" s="388"/>
      <c r="FHG65" s="388"/>
      <c r="FHH65" s="388"/>
      <c r="FHI65" s="388"/>
      <c r="FHJ65" s="388"/>
      <c r="FHK65" s="388"/>
      <c r="FHL65" s="388"/>
      <c r="FHM65" s="388"/>
      <c r="FHN65" s="388"/>
      <c r="FHO65" s="388"/>
      <c r="FHP65" s="388"/>
      <c r="FHQ65" s="388"/>
      <c r="FHR65" s="388"/>
      <c r="FHS65" s="388"/>
      <c r="FHT65" s="388"/>
      <c r="FHU65" s="388"/>
      <c r="FHV65" s="388"/>
      <c r="FHW65" s="388"/>
      <c r="FHX65" s="388"/>
      <c r="FHY65" s="388"/>
      <c r="FHZ65" s="388"/>
      <c r="FIA65" s="388"/>
      <c r="FIB65" s="388"/>
      <c r="FIC65" s="388"/>
      <c r="FID65" s="388"/>
      <c r="FIE65" s="388"/>
      <c r="FIF65" s="388"/>
      <c r="FIG65" s="388"/>
      <c r="FIH65" s="388"/>
      <c r="FII65" s="388"/>
      <c r="FIJ65" s="388"/>
      <c r="FIK65" s="388"/>
      <c r="FIL65" s="388"/>
      <c r="FIM65" s="388"/>
      <c r="FIN65" s="388"/>
      <c r="FIO65" s="388"/>
      <c r="FIP65" s="388"/>
      <c r="FIQ65" s="388"/>
      <c r="FIR65" s="388"/>
      <c r="FIS65" s="388"/>
      <c r="FIT65" s="388"/>
      <c r="FIU65" s="388"/>
      <c r="FIV65" s="388"/>
      <c r="FIW65" s="388"/>
      <c r="FIX65" s="388"/>
      <c r="FIY65" s="388"/>
      <c r="FIZ65" s="388"/>
      <c r="FJA65" s="388"/>
      <c r="FJB65" s="388"/>
      <c r="FJC65" s="388"/>
      <c r="FJD65" s="388"/>
      <c r="FJE65" s="388"/>
      <c r="FJF65" s="388"/>
      <c r="FJG65" s="388"/>
      <c r="FJH65" s="388"/>
      <c r="FJI65" s="388"/>
      <c r="FJJ65" s="388"/>
      <c r="FJK65" s="388"/>
      <c r="FJL65" s="388"/>
      <c r="FJM65" s="388"/>
      <c r="FJN65" s="388"/>
      <c r="FJO65" s="388"/>
      <c r="FJP65" s="388"/>
      <c r="FJQ65" s="388"/>
      <c r="FJR65" s="388"/>
      <c r="FJS65" s="388"/>
      <c r="FJT65" s="388"/>
      <c r="FJU65" s="388"/>
      <c r="FJV65" s="388"/>
      <c r="FJW65" s="388"/>
      <c r="FJX65" s="388"/>
      <c r="FJY65" s="388"/>
      <c r="FJZ65" s="388"/>
      <c r="FKA65" s="388"/>
      <c r="FKB65" s="388"/>
      <c r="FKC65" s="388"/>
      <c r="FKD65" s="388"/>
      <c r="FKE65" s="388"/>
      <c r="FKF65" s="388"/>
      <c r="FKG65" s="388"/>
      <c r="FKH65" s="388"/>
      <c r="FKI65" s="388"/>
      <c r="FKJ65" s="388"/>
      <c r="FKK65" s="388"/>
      <c r="FKL65" s="388"/>
      <c r="FKM65" s="388"/>
      <c r="FKN65" s="388"/>
      <c r="FKO65" s="388"/>
      <c r="FKP65" s="388"/>
      <c r="FKQ65" s="388"/>
      <c r="FKR65" s="388"/>
      <c r="FKS65" s="388"/>
      <c r="FKT65" s="388"/>
      <c r="FKU65" s="388"/>
      <c r="FKV65" s="388"/>
      <c r="FKW65" s="388"/>
      <c r="FKX65" s="388"/>
      <c r="FKY65" s="388"/>
      <c r="FKZ65" s="388"/>
      <c r="FLA65" s="388"/>
      <c r="FLB65" s="388"/>
      <c r="FLC65" s="388"/>
      <c r="FLD65" s="388"/>
      <c r="FLE65" s="388"/>
      <c r="FLF65" s="388"/>
      <c r="FLG65" s="388"/>
      <c r="FLH65" s="388"/>
      <c r="FLI65" s="388"/>
      <c r="FLJ65" s="388"/>
      <c r="FLK65" s="388"/>
      <c r="FLL65" s="388"/>
      <c r="FLM65" s="388"/>
      <c r="FLN65" s="388"/>
      <c r="FLO65" s="388"/>
      <c r="FLP65" s="388"/>
      <c r="FLQ65" s="388"/>
      <c r="FLR65" s="388"/>
      <c r="FLS65" s="388"/>
      <c r="FLT65" s="388"/>
      <c r="FLU65" s="388"/>
      <c r="FLV65" s="388"/>
      <c r="FLW65" s="388"/>
      <c r="FLX65" s="388"/>
      <c r="FLY65" s="388"/>
      <c r="FLZ65" s="388"/>
      <c r="FMA65" s="388"/>
      <c r="FMB65" s="388"/>
      <c r="FMC65" s="388"/>
      <c r="FMD65" s="388"/>
      <c r="FME65" s="388"/>
      <c r="FMF65" s="388"/>
      <c r="FMG65" s="388"/>
      <c r="FMH65" s="388"/>
      <c r="FMI65" s="388"/>
      <c r="FMJ65" s="388"/>
      <c r="FMK65" s="388"/>
      <c r="FML65" s="388"/>
      <c r="FMM65" s="388"/>
      <c r="FMN65" s="388"/>
      <c r="FMO65" s="388"/>
      <c r="FMP65" s="388"/>
      <c r="FMQ65" s="388"/>
      <c r="FMR65" s="388"/>
      <c r="FMS65" s="388"/>
      <c r="FMT65" s="388"/>
      <c r="FMU65" s="388"/>
      <c r="FMV65" s="388"/>
      <c r="FMW65" s="388"/>
      <c r="FMX65" s="388"/>
      <c r="FMY65" s="388"/>
      <c r="FMZ65" s="388"/>
      <c r="FNA65" s="388"/>
      <c r="FNB65" s="388"/>
      <c r="FNC65" s="388"/>
      <c r="FND65" s="388"/>
      <c r="FNE65" s="388"/>
      <c r="FNF65" s="388"/>
      <c r="FNG65" s="388"/>
      <c r="FNH65" s="388"/>
      <c r="FNI65" s="388"/>
      <c r="FNJ65" s="388"/>
      <c r="FNK65" s="388"/>
      <c r="FNL65" s="388"/>
      <c r="FNM65" s="388"/>
      <c r="FNN65" s="388"/>
      <c r="FNO65" s="388"/>
      <c r="FNP65" s="388"/>
      <c r="FNQ65" s="388"/>
      <c r="FNR65" s="388"/>
      <c r="FNS65" s="388"/>
      <c r="FNT65" s="388"/>
      <c r="FNU65" s="388"/>
      <c r="FNV65" s="388"/>
      <c r="FNW65" s="388"/>
      <c r="FNX65" s="388"/>
      <c r="FNY65" s="388"/>
      <c r="FNZ65" s="388"/>
      <c r="FOA65" s="388"/>
      <c r="FOB65" s="388"/>
      <c r="FOC65" s="388"/>
      <c r="FOD65" s="388"/>
      <c r="FOE65" s="388"/>
      <c r="FOF65" s="388"/>
      <c r="FOG65" s="388"/>
      <c r="FOH65" s="388"/>
      <c r="FOI65" s="388"/>
      <c r="FOJ65" s="388"/>
      <c r="FOK65" s="388"/>
      <c r="FOL65" s="388"/>
      <c r="FOM65" s="388"/>
      <c r="FON65" s="388"/>
      <c r="FOO65" s="388"/>
      <c r="FOP65" s="388"/>
      <c r="FOQ65" s="388"/>
      <c r="FOR65" s="388"/>
      <c r="FOS65" s="388"/>
      <c r="FOT65" s="388"/>
      <c r="FOU65" s="388"/>
      <c r="FOV65" s="388"/>
      <c r="FOW65" s="388"/>
      <c r="FOX65" s="388"/>
      <c r="FOY65" s="388"/>
      <c r="FOZ65" s="388"/>
      <c r="FPA65" s="388"/>
      <c r="FPB65" s="388"/>
      <c r="FPC65" s="388"/>
      <c r="FPD65" s="388"/>
      <c r="FPE65" s="388"/>
      <c r="FPF65" s="388"/>
      <c r="FPG65" s="388"/>
      <c r="FPH65" s="388"/>
      <c r="FPI65" s="388"/>
      <c r="FPJ65" s="388"/>
      <c r="FPK65" s="388"/>
      <c r="FPL65" s="388"/>
      <c r="FPM65" s="388"/>
      <c r="FPN65" s="388"/>
      <c r="FPO65" s="388"/>
      <c r="FPP65" s="388"/>
      <c r="FPQ65" s="388"/>
      <c r="FPR65" s="388"/>
      <c r="FPS65" s="388"/>
      <c r="FPT65" s="388"/>
      <c r="FPU65" s="388"/>
      <c r="FPV65" s="388"/>
      <c r="FPW65" s="388"/>
      <c r="FPX65" s="388"/>
      <c r="FPY65" s="388"/>
      <c r="FPZ65" s="388"/>
      <c r="FQA65" s="388"/>
      <c r="FQB65" s="388"/>
      <c r="FQC65" s="388"/>
      <c r="FQD65" s="388"/>
      <c r="FQE65" s="388"/>
      <c r="FQF65" s="388"/>
      <c r="FQG65" s="388"/>
      <c r="FQH65" s="388"/>
      <c r="FQI65" s="388"/>
      <c r="FQJ65" s="388"/>
      <c r="FQK65" s="388"/>
      <c r="FQL65" s="388"/>
      <c r="FQM65" s="388"/>
      <c r="FQN65" s="388"/>
      <c r="FQO65" s="388"/>
      <c r="FQP65" s="388"/>
      <c r="FQQ65" s="388"/>
      <c r="FQR65" s="388"/>
      <c r="FQS65" s="388"/>
      <c r="FQT65" s="388"/>
      <c r="FQU65" s="388"/>
      <c r="FQV65" s="388"/>
      <c r="FQW65" s="388"/>
      <c r="FQX65" s="388"/>
      <c r="FQY65" s="388"/>
      <c r="FQZ65" s="388"/>
      <c r="FRA65" s="388"/>
      <c r="FRB65" s="388"/>
      <c r="FRC65" s="388"/>
      <c r="FRD65" s="388"/>
      <c r="FRE65" s="388"/>
      <c r="FRF65" s="388"/>
      <c r="FRG65" s="388"/>
      <c r="FRH65" s="388"/>
      <c r="FRI65" s="388"/>
      <c r="FRJ65" s="388"/>
      <c r="FRK65" s="388"/>
      <c r="FRL65" s="388"/>
      <c r="FRM65" s="388"/>
      <c r="FRN65" s="388"/>
      <c r="FRO65" s="388"/>
      <c r="FRP65" s="388"/>
      <c r="FRQ65" s="388"/>
      <c r="FRR65" s="388"/>
      <c r="FRS65" s="388"/>
      <c r="FRT65" s="388"/>
      <c r="FRU65" s="388"/>
      <c r="FRV65" s="388"/>
      <c r="FRW65" s="388"/>
      <c r="FRX65" s="388"/>
      <c r="FRY65" s="388"/>
      <c r="FRZ65" s="388"/>
      <c r="FSA65" s="388"/>
      <c r="FSB65" s="388"/>
      <c r="FSC65" s="388"/>
      <c r="FSD65" s="388"/>
      <c r="FSE65" s="388"/>
      <c r="FSF65" s="388"/>
      <c r="FSG65" s="388"/>
      <c r="FSH65" s="388"/>
      <c r="FSI65" s="388"/>
      <c r="FSJ65" s="388"/>
      <c r="FSK65" s="388"/>
      <c r="FSL65" s="388"/>
      <c r="FSM65" s="388"/>
      <c r="FSN65" s="388"/>
      <c r="FSO65" s="388"/>
      <c r="FSP65" s="388"/>
      <c r="FSQ65" s="388"/>
      <c r="FSR65" s="388"/>
      <c r="FSS65" s="388"/>
      <c r="FST65" s="388"/>
      <c r="FSU65" s="388"/>
      <c r="FSV65" s="388"/>
      <c r="FSW65" s="388"/>
      <c r="FSX65" s="388"/>
      <c r="FSY65" s="388"/>
      <c r="FSZ65" s="388"/>
      <c r="FTA65" s="388"/>
      <c r="FTB65" s="388"/>
      <c r="FTC65" s="388"/>
      <c r="FTD65" s="388"/>
      <c r="FTE65" s="388"/>
      <c r="FTF65" s="388"/>
      <c r="FTG65" s="388"/>
      <c r="FTH65" s="388"/>
      <c r="FTI65" s="388"/>
      <c r="FTJ65" s="388"/>
      <c r="FTK65" s="388"/>
      <c r="FTL65" s="388"/>
      <c r="FTM65" s="388"/>
      <c r="FTN65" s="388"/>
      <c r="FTO65" s="388"/>
      <c r="FTP65" s="388"/>
      <c r="FTQ65" s="388"/>
      <c r="FTR65" s="388"/>
      <c r="FTS65" s="388"/>
      <c r="FTT65" s="388"/>
      <c r="FTU65" s="388"/>
      <c r="FTV65" s="388"/>
      <c r="FTW65" s="388"/>
      <c r="FTX65" s="388"/>
      <c r="FTY65" s="388"/>
      <c r="FTZ65" s="388"/>
      <c r="FUA65" s="388"/>
      <c r="FUB65" s="388"/>
      <c r="FUC65" s="388"/>
      <c r="FUD65" s="388"/>
      <c r="FUE65" s="388"/>
      <c r="FUF65" s="388"/>
      <c r="FUG65" s="388"/>
      <c r="FUH65" s="388"/>
      <c r="FUI65" s="388"/>
      <c r="FUJ65" s="388"/>
      <c r="FUK65" s="388"/>
      <c r="FUL65" s="388"/>
      <c r="FUM65" s="388"/>
      <c r="FUN65" s="388"/>
      <c r="FUO65" s="388"/>
      <c r="FUP65" s="388"/>
      <c r="FUQ65" s="388"/>
      <c r="FUR65" s="388"/>
      <c r="FUS65" s="388"/>
      <c r="FUT65" s="388"/>
      <c r="FUU65" s="388"/>
      <c r="FUV65" s="388"/>
      <c r="FUW65" s="388"/>
      <c r="FUX65" s="388"/>
      <c r="FUY65" s="388"/>
      <c r="FUZ65" s="388"/>
      <c r="FVA65" s="388"/>
      <c r="FVB65" s="388"/>
      <c r="FVC65" s="388"/>
      <c r="FVD65" s="388"/>
      <c r="FVE65" s="388"/>
      <c r="FVF65" s="388"/>
      <c r="FVG65" s="388"/>
      <c r="FVH65" s="388"/>
      <c r="FVI65" s="388"/>
      <c r="FVJ65" s="388"/>
      <c r="FVK65" s="388"/>
      <c r="FVL65" s="388"/>
      <c r="FVM65" s="388"/>
      <c r="FVN65" s="388"/>
      <c r="FVO65" s="388"/>
      <c r="FVP65" s="388"/>
      <c r="FVQ65" s="388"/>
      <c r="FVR65" s="388"/>
      <c r="FVS65" s="388"/>
      <c r="FVT65" s="388"/>
      <c r="FVU65" s="388"/>
      <c r="FVV65" s="388"/>
      <c r="FVW65" s="388"/>
      <c r="FVX65" s="388"/>
      <c r="FVY65" s="388"/>
      <c r="FVZ65" s="388"/>
      <c r="FWA65" s="388"/>
      <c r="FWB65" s="388"/>
      <c r="FWC65" s="388"/>
      <c r="FWD65" s="388"/>
      <c r="FWE65" s="388"/>
      <c r="FWF65" s="388"/>
      <c r="FWG65" s="388"/>
      <c r="FWH65" s="388"/>
      <c r="FWI65" s="388"/>
      <c r="FWJ65" s="388"/>
      <c r="FWK65" s="388"/>
      <c r="FWL65" s="388"/>
      <c r="FWM65" s="388"/>
      <c r="FWN65" s="388"/>
      <c r="FWO65" s="388"/>
      <c r="FWP65" s="388"/>
      <c r="FWQ65" s="388"/>
      <c r="FWR65" s="388"/>
      <c r="FWS65" s="388"/>
      <c r="FWT65" s="388"/>
      <c r="FWU65" s="388"/>
      <c r="FWV65" s="388"/>
      <c r="FWW65" s="388"/>
      <c r="FWX65" s="388"/>
      <c r="FWY65" s="388"/>
      <c r="FWZ65" s="388"/>
      <c r="FXA65" s="388"/>
      <c r="FXB65" s="388"/>
      <c r="FXC65" s="388"/>
      <c r="FXD65" s="388"/>
      <c r="FXE65" s="388"/>
      <c r="FXF65" s="388"/>
      <c r="FXG65" s="388"/>
      <c r="FXH65" s="388"/>
      <c r="FXI65" s="388"/>
      <c r="FXJ65" s="388"/>
      <c r="FXK65" s="388"/>
      <c r="FXL65" s="388"/>
      <c r="FXM65" s="388"/>
      <c r="FXN65" s="388"/>
      <c r="FXO65" s="388"/>
      <c r="FXP65" s="388"/>
      <c r="FXQ65" s="388"/>
      <c r="FXR65" s="388"/>
      <c r="FXS65" s="388"/>
      <c r="FXT65" s="388"/>
      <c r="FXU65" s="388"/>
      <c r="FXV65" s="388"/>
      <c r="FXW65" s="388"/>
      <c r="FXX65" s="388"/>
      <c r="FXY65" s="388"/>
      <c r="FXZ65" s="388"/>
      <c r="FYA65" s="388"/>
      <c r="FYB65" s="388"/>
      <c r="FYC65" s="388"/>
      <c r="FYD65" s="388"/>
      <c r="FYE65" s="388"/>
      <c r="FYF65" s="388"/>
      <c r="FYG65" s="388"/>
      <c r="FYH65" s="388"/>
      <c r="FYI65" s="388"/>
      <c r="FYJ65" s="388"/>
      <c r="FYK65" s="388"/>
      <c r="FYL65" s="388"/>
      <c r="FYM65" s="388"/>
      <c r="FYN65" s="388"/>
      <c r="FYO65" s="388"/>
      <c r="FYP65" s="388"/>
      <c r="FYQ65" s="388"/>
      <c r="FYR65" s="388"/>
      <c r="FYS65" s="388"/>
      <c r="FYT65" s="388"/>
      <c r="FYU65" s="388"/>
      <c r="FYV65" s="388"/>
      <c r="FYW65" s="388"/>
      <c r="FYX65" s="388"/>
      <c r="FYY65" s="388"/>
      <c r="FYZ65" s="388"/>
      <c r="FZA65" s="388"/>
      <c r="FZB65" s="388"/>
      <c r="FZC65" s="388"/>
      <c r="FZD65" s="388"/>
      <c r="FZE65" s="388"/>
      <c r="FZF65" s="388"/>
      <c r="FZG65" s="388"/>
      <c r="FZH65" s="388"/>
      <c r="FZI65" s="388"/>
      <c r="FZJ65" s="388"/>
      <c r="FZK65" s="388"/>
      <c r="FZL65" s="388"/>
      <c r="FZM65" s="388"/>
      <c r="FZN65" s="388"/>
      <c r="FZO65" s="388"/>
      <c r="FZP65" s="388"/>
      <c r="FZQ65" s="388"/>
      <c r="FZR65" s="388"/>
      <c r="FZS65" s="388"/>
      <c r="FZT65" s="388"/>
      <c r="FZU65" s="388"/>
      <c r="FZV65" s="388"/>
      <c r="FZW65" s="388"/>
      <c r="FZX65" s="388"/>
      <c r="FZY65" s="388"/>
      <c r="FZZ65" s="388"/>
      <c r="GAA65" s="388"/>
      <c r="GAB65" s="388"/>
      <c r="GAC65" s="388"/>
      <c r="GAD65" s="388"/>
      <c r="GAE65" s="388"/>
      <c r="GAF65" s="388"/>
      <c r="GAG65" s="388"/>
      <c r="GAH65" s="388"/>
      <c r="GAI65" s="388"/>
      <c r="GAJ65" s="388"/>
      <c r="GAK65" s="388"/>
      <c r="GAL65" s="388"/>
      <c r="GAM65" s="388"/>
      <c r="GAN65" s="388"/>
      <c r="GAO65" s="388"/>
      <c r="GAP65" s="388"/>
      <c r="GAQ65" s="388"/>
      <c r="GAR65" s="388"/>
      <c r="GAS65" s="388"/>
      <c r="GAT65" s="388"/>
      <c r="GAU65" s="388"/>
      <c r="GAV65" s="388"/>
      <c r="GAW65" s="388"/>
      <c r="GAX65" s="388"/>
      <c r="GAY65" s="388"/>
      <c r="GAZ65" s="388"/>
      <c r="GBA65" s="388"/>
      <c r="GBB65" s="388"/>
      <c r="GBC65" s="388"/>
      <c r="GBD65" s="388"/>
      <c r="GBE65" s="388"/>
      <c r="GBF65" s="388"/>
      <c r="GBG65" s="388"/>
      <c r="GBH65" s="388"/>
      <c r="GBI65" s="388"/>
      <c r="GBJ65" s="388"/>
      <c r="GBK65" s="388"/>
      <c r="GBL65" s="388"/>
      <c r="GBM65" s="388"/>
      <c r="GBN65" s="388"/>
      <c r="GBO65" s="388"/>
      <c r="GBP65" s="388"/>
      <c r="GBQ65" s="388"/>
      <c r="GBR65" s="388"/>
      <c r="GBS65" s="388"/>
      <c r="GBT65" s="388"/>
      <c r="GBU65" s="388"/>
      <c r="GBV65" s="388"/>
      <c r="GBW65" s="388"/>
      <c r="GBX65" s="388"/>
      <c r="GBY65" s="388"/>
      <c r="GBZ65" s="388"/>
      <c r="GCA65" s="388"/>
      <c r="GCB65" s="388"/>
      <c r="GCC65" s="388"/>
      <c r="GCD65" s="388"/>
      <c r="GCE65" s="388"/>
      <c r="GCF65" s="388"/>
      <c r="GCG65" s="388"/>
      <c r="GCH65" s="388"/>
      <c r="GCI65" s="388"/>
      <c r="GCJ65" s="388"/>
      <c r="GCK65" s="388"/>
      <c r="GCL65" s="388"/>
      <c r="GCM65" s="388"/>
      <c r="GCN65" s="388"/>
      <c r="GCO65" s="388"/>
      <c r="GCP65" s="388"/>
      <c r="GCQ65" s="388"/>
      <c r="GCR65" s="388"/>
      <c r="GCS65" s="388"/>
      <c r="GCT65" s="388"/>
      <c r="GCU65" s="388"/>
      <c r="GCV65" s="388"/>
      <c r="GCW65" s="388"/>
      <c r="GCX65" s="388"/>
      <c r="GCY65" s="388"/>
      <c r="GCZ65" s="388"/>
      <c r="GDA65" s="388"/>
      <c r="GDB65" s="388"/>
      <c r="GDC65" s="388"/>
      <c r="GDD65" s="388"/>
      <c r="GDE65" s="388"/>
      <c r="GDF65" s="388"/>
      <c r="GDG65" s="388"/>
      <c r="GDH65" s="388"/>
      <c r="GDI65" s="388"/>
      <c r="GDJ65" s="388"/>
      <c r="GDK65" s="388"/>
      <c r="GDL65" s="388"/>
      <c r="GDM65" s="388"/>
      <c r="GDN65" s="388"/>
      <c r="GDO65" s="388"/>
      <c r="GDP65" s="388"/>
      <c r="GDQ65" s="388"/>
      <c r="GDR65" s="388"/>
      <c r="GDS65" s="388"/>
      <c r="GDT65" s="388"/>
      <c r="GDU65" s="388"/>
      <c r="GDV65" s="388"/>
      <c r="GDW65" s="388"/>
      <c r="GDX65" s="388"/>
      <c r="GDY65" s="388"/>
      <c r="GDZ65" s="388"/>
      <c r="GEA65" s="388"/>
      <c r="GEB65" s="388"/>
      <c r="GEC65" s="388"/>
      <c r="GED65" s="388"/>
      <c r="GEE65" s="388"/>
      <c r="GEF65" s="388"/>
      <c r="GEG65" s="388"/>
      <c r="GEH65" s="388"/>
      <c r="GEI65" s="388"/>
      <c r="GEJ65" s="388"/>
      <c r="GEK65" s="388"/>
      <c r="GEL65" s="388"/>
      <c r="GEM65" s="388"/>
      <c r="GEN65" s="388"/>
      <c r="GEO65" s="388"/>
      <c r="GEP65" s="388"/>
      <c r="GEQ65" s="388"/>
      <c r="GER65" s="388"/>
      <c r="GES65" s="388"/>
      <c r="GET65" s="388"/>
      <c r="GEU65" s="388"/>
      <c r="GEV65" s="388"/>
      <c r="GEW65" s="388"/>
      <c r="GEX65" s="388"/>
      <c r="GEY65" s="388"/>
      <c r="GEZ65" s="388"/>
      <c r="GFA65" s="388"/>
      <c r="GFB65" s="388"/>
      <c r="GFC65" s="388"/>
      <c r="GFD65" s="388"/>
      <c r="GFE65" s="388"/>
      <c r="GFF65" s="388"/>
      <c r="GFG65" s="388"/>
      <c r="GFH65" s="388"/>
      <c r="GFI65" s="388"/>
      <c r="GFJ65" s="388"/>
      <c r="GFK65" s="388"/>
      <c r="GFL65" s="388"/>
      <c r="GFM65" s="388"/>
      <c r="GFN65" s="388"/>
      <c r="GFO65" s="388"/>
      <c r="GFP65" s="388"/>
      <c r="GFQ65" s="388"/>
      <c r="GFR65" s="388"/>
      <c r="GFS65" s="388"/>
      <c r="GFT65" s="388"/>
      <c r="GFU65" s="388"/>
      <c r="GFV65" s="388"/>
      <c r="GFW65" s="388"/>
      <c r="GFX65" s="388"/>
      <c r="GFY65" s="388"/>
      <c r="GFZ65" s="388"/>
      <c r="GGA65" s="388"/>
      <c r="GGB65" s="388"/>
      <c r="GGC65" s="388"/>
      <c r="GGD65" s="388"/>
      <c r="GGE65" s="388"/>
      <c r="GGF65" s="388"/>
      <c r="GGG65" s="388"/>
      <c r="GGH65" s="388"/>
      <c r="GGI65" s="388"/>
      <c r="GGJ65" s="388"/>
      <c r="GGK65" s="388"/>
      <c r="GGL65" s="388"/>
      <c r="GGM65" s="388"/>
      <c r="GGN65" s="388"/>
      <c r="GGO65" s="388"/>
      <c r="GGP65" s="388"/>
      <c r="GGQ65" s="388"/>
      <c r="GGR65" s="388"/>
      <c r="GGS65" s="388"/>
      <c r="GGT65" s="388"/>
      <c r="GGU65" s="388"/>
      <c r="GGV65" s="388"/>
      <c r="GGW65" s="388"/>
      <c r="GGX65" s="388"/>
      <c r="GGY65" s="388"/>
      <c r="GGZ65" s="388"/>
      <c r="GHA65" s="388"/>
      <c r="GHB65" s="388"/>
      <c r="GHC65" s="388"/>
      <c r="GHD65" s="388"/>
      <c r="GHE65" s="388"/>
      <c r="GHF65" s="388"/>
      <c r="GHG65" s="388"/>
      <c r="GHH65" s="388"/>
      <c r="GHI65" s="388"/>
      <c r="GHJ65" s="388"/>
      <c r="GHK65" s="388"/>
      <c r="GHL65" s="388"/>
      <c r="GHM65" s="388"/>
      <c r="GHN65" s="388"/>
      <c r="GHO65" s="388"/>
      <c r="GHP65" s="388"/>
      <c r="GHQ65" s="388"/>
      <c r="GHR65" s="388"/>
      <c r="GHS65" s="388"/>
      <c r="GHT65" s="388"/>
      <c r="GHU65" s="388"/>
      <c r="GHV65" s="388"/>
      <c r="GHW65" s="388"/>
      <c r="GHX65" s="388"/>
      <c r="GHY65" s="388"/>
      <c r="GHZ65" s="388"/>
      <c r="GIA65" s="388"/>
      <c r="GIB65" s="388"/>
      <c r="GIC65" s="388"/>
      <c r="GID65" s="388"/>
      <c r="GIE65" s="388"/>
      <c r="GIF65" s="388"/>
      <c r="GIG65" s="388"/>
      <c r="GIH65" s="388"/>
      <c r="GII65" s="388"/>
      <c r="GIJ65" s="388"/>
      <c r="GIK65" s="388"/>
      <c r="GIL65" s="388"/>
      <c r="GIM65" s="388"/>
      <c r="GIN65" s="388"/>
      <c r="GIO65" s="388"/>
      <c r="GIP65" s="388"/>
      <c r="GIQ65" s="388"/>
      <c r="GIR65" s="388"/>
      <c r="GIS65" s="388"/>
      <c r="GIT65" s="388"/>
      <c r="GIU65" s="388"/>
      <c r="GIV65" s="388"/>
      <c r="GIW65" s="388"/>
      <c r="GIX65" s="388"/>
      <c r="GIY65" s="388"/>
      <c r="GIZ65" s="388"/>
      <c r="GJA65" s="388"/>
      <c r="GJB65" s="388"/>
      <c r="GJC65" s="388"/>
      <c r="GJD65" s="388"/>
      <c r="GJE65" s="388"/>
      <c r="GJF65" s="388"/>
      <c r="GJG65" s="388"/>
      <c r="GJH65" s="388"/>
      <c r="GJI65" s="388"/>
      <c r="GJJ65" s="388"/>
      <c r="GJK65" s="388"/>
      <c r="GJL65" s="388"/>
      <c r="GJM65" s="388"/>
      <c r="GJN65" s="388"/>
      <c r="GJO65" s="388"/>
      <c r="GJP65" s="388"/>
      <c r="GJQ65" s="388"/>
      <c r="GJR65" s="388"/>
      <c r="GJS65" s="388"/>
      <c r="GJT65" s="388"/>
      <c r="GJU65" s="388"/>
      <c r="GJV65" s="388"/>
      <c r="GJW65" s="388"/>
      <c r="GJX65" s="388"/>
      <c r="GJY65" s="388"/>
      <c r="GJZ65" s="388"/>
      <c r="GKA65" s="388"/>
      <c r="GKB65" s="388"/>
      <c r="GKC65" s="388"/>
      <c r="GKD65" s="388"/>
      <c r="GKE65" s="388"/>
      <c r="GKF65" s="388"/>
      <c r="GKG65" s="388"/>
      <c r="GKH65" s="388"/>
      <c r="GKI65" s="388"/>
      <c r="GKJ65" s="388"/>
      <c r="GKK65" s="388"/>
      <c r="GKL65" s="388"/>
      <c r="GKM65" s="388"/>
      <c r="GKN65" s="388"/>
      <c r="GKO65" s="388"/>
      <c r="GKP65" s="388"/>
      <c r="GKQ65" s="388"/>
      <c r="GKR65" s="388"/>
      <c r="GKS65" s="388"/>
      <c r="GKT65" s="388"/>
      <c r="GKU65" s="388"/>
      <c r="GKV65" s="388"/>
      <c r="GKW65" s="388"/>
      <c r="GKX65" s="388"/>
      <c r="GKY65" s="388"/>
      <c r="GKZ65" s="388"/>
      <c r="GLA65" s="388"/>
      <c r="GLB65" s="388"/>
      <c r="GLC65" s="388"/>
      <c r="GLD65" s="388"/>
      <c r="GLE65" s="388"/>
      <c r="GLF65" s="388"/>
      <c r="GLG65" s="388"/>
      <c r="GLH65" s="388"/>
      <c r="GLI65" s="388"/>
      <c r="GLJ65" s="388"/>
      <c r="GLK65" s="388"/>
      <c r="GLL65" s="388"/>
      <c r="GLM65" s="388"/>
      <c r="GLN65" s="388"/>
      <c r="GLO65" s="388"/>
      <c r="GLP65" s="388"/>
      <c r="GLQ65" s="388"/>
      <c r="GLR65" s="388"/>
      <c r="GLS65" s="388"/>
      <c r="GLT65" s="388"/>
      <c r="GLU65" s="388"/>
      <c r="GLV65" s="388"/>
      <c r="GLW65" s="388"/>
      <c r="GLX65" s="388"/>
      <c r="GLY65" s="388"/>
      <c r="GLZ65" s="388"/>
      <c r="GMA65" s="388"/>
      <c r="GMB65" s="388"/>
      <c r="GMC65" s="388"/>
      <c r="GMD65" s="388"/>
      <c r="GME65" s="388"/>
      <c r="GMF65" s="388"/>
      <c r="GMG65" s="388"/>
      <c r="GMH65" s="388"/>
      <c r="GMI65" s="388"/>
      <c r="GMJ65" s="388"/>
      <c r="GMK65" s="388"/>
      <c r="GML65" s="388"/>
      <c r="GMM65" s="388"/>
      <c r="GMN65" s="388"/>
      <c r="GMO65" s="388"/>
      <c r="GMP65" s="388"/>
      <c r="GMQ65" s="388"/>
      <c r="GMR65" s="388"/>
      <c r="GMS65" s="388"/>
      <c r="GMT65" s="388"/>
      <c r="GMU65" s="388"/>
      <c r="GMV65" s="388"/>
      <c r="GMW65" s="388"/>
      <c r="GMX65" s="388"/>
      <c r="GMY65" s="388"/>
      <c r="GMZ65" s="388"/>
      <c r="GNA65" s="388"/>
      <c r="GNB65" s="388"/>
      <c r="GNC65" s="388"/>
      <c r="GND65" s="388"/>
      <c r="GNE65" s="388"/>
      <c r="GNF65" s="388"/>
      <c r="GNG65" s="388"/>
      <c r="GNH65" s="388"/>
      <c r="GNI65" s="388"/>
      <c r="GNJ65" s="388"/>
      <c r="GNK65" s="388"/>
      <c r="GNL65" s="388"/>
      <c r="GNM65" s="388"/>
      <c r="GNN65" s="388"/>
      <c r="GNO65" s="388"/>
      <c r="GNP65" s="388"/>
      <c r="GNQ65" s="388"/>
      <c r="GNR65" s="388"/>
      <c r="GNS65" s="388"/>
      <c r="GNT65" s="388"/>
      <c r="GNU65" s="388"/>
      <c r="GNV65" s="388"/>
      <c r="GNW65" s="388"/>
      <c r="GNX65" s="388"/>
      <c r="GNY65" s="388"/>
      <c r="GNZ65" s="388"/>
      <c r="GOA65" s="388"/>
      <c r="GOB65" s="388"/>
      <c r="GOC65" s="388"/>
      <c r="GOD65" s="388"/>
      <c r="GOE65" s="388"/>
      <c r="GOF65" s="388"/>
      <c r="GOG65" s="388"/>
      <c r="GOH65" s="388"/>
      <c r="GOI65" s="388"/>
      <c r="GOJ65" s="388"/>
      <c r="GOK65" s="388"/>
      <c r="GOL65" s="388"/>
      <c r="GOM65" s="388"/>
      <c r="GON65" s="388"/>
      <c r="GOO65" s="388"/>
      <c r="GOP65" s="388"/>
      <c r="GOQ65" s="388"/>
      <c r="GOR65" s="388"/>
      <c r="GOS65" s="388"/>
      <c r="GOT65" s="388"/>
      <c r="GOU65" s="388"/>
      <c r="GOV65" s="388"/>
      <c r="GOW65" s="388"/>
      <c r="GOX65" s="388"/>
      <c r="GOY65" s="388"/>
      <c r="GOZ65" s="388"/>
      <c r="GPA65" s="388"/>
      <c r="GPB65" s="388"/>
      <c r="GPC65" s="388"/>
      <c r="GPD65" s="388"/>
      <c r="GPE65" s="388"/>
      <c r="GPF65" s="388"/>
      <c r="GPG65" s="388"/>
      <c r="GPH65" s="388"/>
      <c r="GPI65" s="388"/>
      <c r="GPJ65" s="388"/>
      <c r="GPK65" s="388"/>
      <c r="GPL65" s="388"/>
      <c r="GPM65" s="388"/>
      <c r="GPN65" s="388"/>
      <c r="GPO65" s="388"/>
      <c r="GPP65" s="388"/>
      <c r="GPQ65" s="388"/>
      <c r="GPR65" s="388"/>
      <c r="GPS65" s="388"/>
      <c r="GPT65" s="388"/>
      <c r="GPU65" s="388"/>
      <c r="GPV65" s="388"/>
      <c r="GPW65" s="388"/>
      <c r="GPX65" s="388"/>
      <c r="GPY65" s="388"/>
      <c r="GPZ65" s="388"/>
      <c r="GQA65" s="388"/>
      <c r="GQB65" s="388"/>
      <c r="GQC65" s="388"/>
      <c r="GQD65" s="388"/>
      <c r="GQE65" s="388"/>
      <c r="GQF65" s="388"/>
      <c r="GQG65" s="388"/>
      <c r="GQH65" s="388"/>
      <c r="GQI65" s="388"/>
      <c r="GQJ65" s="388"/>
      <c r="GQK65" s="388"/>
      <c r="GQL65" s="388"/>
      <c r="GQM65" s="388"/>
      <c r="GQN65" s="388"/>
      <c r="GQO65" s="388"/>
      <c r="GQP65" s="388"/>
      <c r="GQQ65" s="388"/>
      <c r="GQR65" s="388"/>
      <c r="GQS65" s="388"/>
      <c r="GQT65" s="388"/>
      <c r="GQU65" s="388"/>
      <c r="GQV65" s="388"/>
      <c r="GQW65" s="388"/>
      <c r="GQX65" s="388"/>
      <c r="GQY65" s="388"/>
      <c r="GQZ65" s="388"/>
      <c r="GRA65" s="388"/>
      <c r="GRB65" s="388"/>
      <c r="GRC65" s="388"/>
      <c r="GRD65" s="388"/>
      <c r="GRE65" s="388"/>
      <c r="GRF65" s="388"/>
      <c r="GRG65" s="388"/>
      <c r="GRH65" s="388"/>
      <c r="GRI65" s="388"/>
      <c r="GRJ65" s="388"/>
      <c r="GRK65" s="388"/>
      <c r="GRL65" s="388"/>
      <c r="GRM65" s="388"/>
      <c r="GRN65" s="388"/>
      <c r="GRO65" s="388"/>
      <c r="GRP65" s="388"/>
      <c r="GRQ65" s="388"/>
      <c r="GRR65" s="388"/>
      <c r="GRS65" s="388"/>
      <c r="GRT65" s="388"/>
      <c r="GRU65" s="388"/>
      <c r="GRV65" s="388"/>
      <c r="GRW65" s="388"/>
      <c r="GRX65" s="388"/>
      <c r="GRY65" s="388"/>
      <c r="GRZ65" s="388"/>
      <c r="GSA65" s="388"/>
      <c r="GSB65" s="388"/>
      <c r="GSC65" s="388"/>
      <c r="GSD65" s="388"/>
      <c r="GSE65" s="388"/>
      <c r="GSF65" s="388"/>
      <c r="GSG65" s="388"/>
      <c r="GSH65" s="388"/>
      <c r="GSI65" s="388"/>
      <c r="GSJ65" s="388"/>
      <c r="GSK65" s="388"/>
      <c r="GSL65" s="388"/>
      <c r="GSM65" s="388"/>
      <c r="GSN65" s="388"/>
      <c r="GSO65" s="388"/>
      <c r="GSP65" s="388"/>
      <c r="GSQ65" s="388"/>
      <c r="GSR65" s="388"/>
      <c r="GSS65" s="388"/>
      <c r="GST65" s="388"/>
      <c r="GSU65" s="388"/>
      <c r="GSV65" s="388"/>
      <c r="GSW65" s="388"/>
      <c r="GSX65" s="388"/>
      <c r="GSY65" s="388"/>
      <c r="GSZ65" s="388"/>
      <c r="GTA65" s="388"/>
      <c r="GTB65" s="388"/>
      <c r="GTC65" s="388"/>
      <c r="GTD65" s="388"/>
      <c r="GTE65" s="388"/>
      <c r="GTF65" s="388"/>
      <c r="GTG65" s="388"/>
      <c r="GTH65" s="388"/>
      <c r="GTI65" s="388"/>
      <c r="GTJ65" s="388"/>
      <c r="GTK65" s="388"/>
      <c r="GTL65" s="388"/>
      <c r="GTM65" s="388"/>
      <c r="GTN65" s="388"/>
      <c r="GTO65" s="388"/>
      <c r="GTP65" s="388"/>
      <c r="GTQ65" s="388"/>
      <c r="GTR65" s="388"/>
      <c r="GTS65" s="388"/>
      <c r="GTT65" s="388"/>
      <c r="GTU65" s="388"/>
      <c r="GTV65" s="388"/>
      <c r="GTW65" s="388"/>
      <c r="GTX65" s="388"/>
      <c r="GTY65" s="388"/>
      <c r="GTZ65" s="388"/>
      <c r="GUA65" s="388"/>
      <c r="GUB65" s="388"/>
      <c r="GUC65" s="388"/>
      <c r="GUD65" s="388"/>
      <c r="GUE65" s="388"/>
      <c r="GUF65" s="388"/>
      <c r="GUG65" s="388"/>
      <c r="GUH65" s="388"/>
      <c r="GUI65" s="388"/>
      <c r="GUJ65" s="388"/>
      <c r="GUK65" s="388"/>
      <c r="GUL65" s="388"/>
      <c r="GUM65" s="388"/>
      <c r="GUN65" s="388"/>
      <c r="GUO65" s="388"/>
      <c r="GUP65" s="388"/>
      <c r="GUQ65" s="388"/>
      <c r="GUR65" s="388"/>
      <c r="GUS65" s="388"/>
      <c r="GUT65" s="388"/>
      <c r="GUU65" s="388"/>
      <c r="GUV65" s="388"/>
      <c r="GUW65" s="388"/>
      <c r="GUX65" s="388"/>
      <c r="GUY65" s="388"/>
      <c r="GUZ65" s="388"/>
      <c r="GVA65" s="388"/>
      <c r="GVB65" s="388"/>
      <c r="GVC65" s="388"/>
      <c r="GVD65" s="388"/>
      <c r="GVE65" s="388"/>
      <c r="GVF65" s="388"/>
      <c r="GVG65" s="388"/>
      <c r="GVH65" s="388"/>
      <c r="GVI65" s="388"/>
      <c r="GVJ65" s="388"/>
      <c r="GVK65" s="388"/>
      <c r="GVL65" s="388"/>
      <c r="GVM65" s="388"/>
      <c r="GVN65" s="388"/>
      <c r="GVO65" s="388"/>
      <c r="GVP65" s="388"/>
      <c r="GVQ65" s="388"/>
      <c r="GVR65" s="388"/>
      <c r="GVS65" s="388"/>
      <c r="GVT65" s="388"/>
      <c r="GVU65" s="388"/>
      <c r="GVV65" s="388"/>
      <c r="GVW65" s="388"/>
      <c r="GVX65" s="388"/>
      <c r="GVY65" s="388"/>
      <c r="GVZ65" s="388"/>
      <c r="GWA65" s="388"/>
      <c r="GWB65" s="388"/>
      <c r="GWC65" s="388"/>
      <c r="GWD65" s="388"/>
      <c r="GWE65" s="388"/>
      <c r="GWF65" s="388"/>
      <c r="GWG65" s="388"/>
      <c r="GWH65" s="388"/>
      <c r="GWI65" s="388"/>
      <c r="GWJ65" s="388"/>
      <c r="GWK65" s="388"/>
      <c r="GWL65" s="388"/>
      <c r="GWM65" s="388"/>
      <c r="GWN65" s="388"/>
      <c r="GWO65" s="388"/>
      <c r="GWP65" s="388"/>
      <c r="GWQ65" s="388"/>
      <c r="GWR65" s="388"/>
      <c r="GWS65" s="388"/>
      <c r="GWT65" s="388"/>
      <c r="GWU65" s="388"/>
      <c r="GWV65" s="388"/>
      <c r="GWW65" s="388"/>
      <c r="GWX65" s="388"/>
      <c r="GWY65" s="388"/>
      <c r="GWZ65" s="388"/>
      <c r="GXA65" s="388"/>
      <c r="GXB65" s="388"/>
      <c r="GXC65" s="388"/>
      <c r="GXD65" s="388"/>
      <c r="GXE65" s="388"/>
      <c r="GXF65" s="388"/>
      <c r="GXG65" s="388"/>
      <c r="GXH65" s="388"/>
      <c r="GXI65" s="388"/>
      <c r="GXJ65" s="388"/>
      <c r="GXK65" s="388"/>
      <c r="GXL65" s="388"/>
      <c r="GXM65" s="388"/>
      <c r="GXN65" s="388"/>
      <c r="GXO65" s="388"/>
      <c r="GXP65" s="388"/>
      <c r="GXQ65" s="388"/>
      <c r="GXR65" s="388"/>
      <c r="GXS65" s="388"/>
      <c r="GXT65" s="388"/>
      <c r="GXU65" s="388"/>
      <c r="GXV65" s="388"/>
      <c r="GXW65" s="388"/>
      <c r="GXX65" s="388"/>
      <c r="GXY65" s="388"/>
      <c r="GXZ65" s="388"/>
      <c r="GYA65" s="388"/>
      <c r="GYB65" s="388"/>
      <c r="GYC65" s="388"/>
      <c r="GYD65" s="388"/>
      <c r="GYE65" s="388"/>
      <c r="GYF65" s="388"/>
      <c r="GYG65" s="388"/>
      <c r="GYH65" s="388"/>
      <c r="GYI65" s="388"/>
      <c r="GYJ65" s="388"/>
      <c r="GYK65" s="388"/>
      <c r="GYL65" s="388"/>
      <c r="GYM65" s="388"/>
      <c r="GYN65" s="388"/>
      <c r="GYO65" s="388"/>
      <c r="GYP65" s="388"/>
      <c r="GYQ65" s="388"/>
      <c r="GYR65" s="388"/>
      <c r="GYS65" s="388"/>
      <c r="GYT65" s="388"/>
      <c r="GYU65" s="388"/>
      <c r="GYV65" s="388"/>
      <c r="GYW65" s="388"/>
      <c r="GYX65" s="388"/>
      <c r="GYY65" s="388"/>
      <c r="GYZ65" s="388"/>
      <c r="GZA65" s="388"/>
      <c r="GZB65" s="388"/>
      <c r="GZC65" s="388"/>
      <c r="GZD65" s="388"/>
      <c r="GZE65" s="388"/>
      <c r="GZF65" s="388"/>
      <c r="GZG65" s="388"/>
      <c r="GZH65" s="388"/>
      <c r="GZI65" s="388"/>
      <c r="GZJ65" s="388"/>
      <c r="GZK65" s="388"/>
      <c r="GZL65" s="388"/>
      <c r="GZM65" s="388"/>
      <c r="GZN65" s="388"/>
      <c r="GZO65" s="388"/>
      <c r="GZP65" s="388"/>
      <c r="GZQ65" s="388"/>
      <c r="GZR65" s="388"/>
      <c r="GZS65" s="388"/>
      <c r="GZT65" s="388"/>
      <c r="GZU65" s="388"/>
      <c r="GZV65" s="388"/>
      <c r="GZW65" s="388"/>
      <c r="GZX65" s="388"/>
      <c r="GZY65" s="388"/>
      <c r="GZZ65" s="388"/>
      <c r="HAA65" s="388"/>
      <c r="HAB65" s="388"/>
      <c r="HAC65" s="388"/>
      <c r="HAD65" s="388"/>
      <c r="HAE65" s="388"/>
      <c r="HAF65" s="388"/>
      <c r="HAG65" s="388"/>
      <c r="HAH65" s="388"/>
      <c r="HAI65" s="388"/>
      <c r="HAJ65" s="388"/>
      <c r="HAK65" s="388"/>
      <c r="HAL65" s="388"/>
      <c r="HAM65" s="388"/>
      <c r="HAN65" s="388"/>
      <c r="HAO65" s="388"/>
      <c r="HAP65" s="388"/>
      <c r="HAQ65" s="388"/>
      <c r="HAR65" s="388"/>
      <c r="HAS65" s="388"/>
      <c r="HAT65" s="388"/>
      <c r="HAU65" s="388"/>
      <c r="HAV65" s="388"/>
      <c r="HAW65" s="388"/>
      <c r="HAX65" s="388"/>
      <c r="HAY65" s="388"/>
      <c r="HAZ65" s="388"/>
      <c r="HBA65" s="388"/>
      <c r="HBB65" s="388"/>
      <c r="HBC65" s="388"/>
      <c r="HBD65" s="388"/>
      <c r="HBE65" s="388"/>
      <c r="HBF65" s="388"/>
      <c r="HBG65" s="388"/>
      <c r="HBH65" s="388"/>
      <c r="HBI65" s="388"/>
      <c r="HBJ65" s="388"/>
      <c r="HBK65" s="388"/>
      <c r="HBL65" s="388"/>
      <c r="HBM65" s="388"/>
      <c r="HBN65" s="388"/>
      <c r="HBO65" s="388"/>
      <c r="HBP65" s="388"/>
      <c r="HBQ65" s="388"/>
      <c r="HBR65" s="388"/>
      <c r="HBS65" s="388"/>
      <c r="HBT65" s="388"/>
      <c r="HBU65" s="388"/>
      <c r="HBV65" s="388"/>
      <c r="HBW65" s="388"/>
      <c r="HBX65" s="388"/>
      <c r="HBY65" s="388"/>
      <c r="HBZ65" s="388"/>
      <c r="HCA65" s="388"/>
      <c r="HCB65" s="388"/>
      <c r="HCC65" s="388"/>
      <c r="HCD65" s="388"/>
      <c r="HCE65" s="388"/>
      <c r="HCF65" s="388"/>
      <c r="HCG65" s="388"/>
      <c r="HCH65" s="388"/>
      <c r="HCI65" s="388"/>
      <c r="HCJ65" s="388"/>
      <c r="HCK65" s="388"/>
      <c r="HCL65" s="388"/>
      <c r="HCM65" s="388"/>
      <c r="HCN65" s="388"/>
      <c r="HCO65" s="388"/>
      <c r="HCP65" s="388"/>
      <c r="HCQ65" s="388"/>
      <c r="HCR65" s="388"/>
      <c r="HCS65" s="388"/>
      <c r="HCT65" s="388"/>
      <c r="HCU65" s="388"/>
      <c r="HCV65" s="388"/>
      <c r="HCW65" s="388"/>
      <c r="HCX65" s="388"/>
      <c r="HCY65" s="388"/>
      <c r="HCZ65" s="388"/>
      <c r="HDA65" s="388"/>
      <c r="HDB65" s="388"/>
      <c r="HDC65" s="388"/>
      <c r="HDD65" s="388"/>
      <c r="HDE65" s="388"/>
      <c r="HDF65" s="388"/>
      <c r="HDG65" s="388"/>
      <c r="HDH65" s="388"/>
      <c r="HDI65" s="388"/>
      <c r="HDJ65" s="388"/>
      <c r="HDK65" s="388"/>
      <c r="HDL65" s="388"/>
      <c r="HDM65" s="388"/>
      <c r="HDN65" s="388"/>
      <c r="HDO65" s="388"/>
      <c r="HDP65" s="388"/>
      <c r="HDQ65" s="388"/>
      <c r="HDR65" s="388"/>
      <c r="HDS65" s="388"/>
      <c r="HDT65" s="388"/>
      <c r="HDU65" s="388"/>
      <c r="HDV65" s="388"/>
      <c r="HDW65" s="388"/>
      <c r="HDX65" s="388"/>
      <c r="HDY65" s="388"/>
      <c r="HDZ65" s="388"/>
      <c r="HEA65" s="388"/>
      <c r="HEB65" s="388"/>
      <c r="HEC65" s="388"/>
      <c r="HED65" s="388"/>
      <c r="HEE65" s="388"/>
      <c r="HEF65" s="388"/>
      <c r="HEG65" s="388"/>
      <c r="HEH65" s="388"/>
      <c r="HEI65" s="388"/>
      <c r="HEJ65" s="388"/>
      <c r="HEK65" s="388"/>
      <c r="HEL65" s="388"/>
      <c r="HEM65" s="388"/>
      <c r="HEN65" s="388"/>
      <c r="HEO65" s="388"/>
      <c r="HEP65" s="388"/>
      <c r="HEQ65" s="388"/>
      <c r="HER65" s="388"/>
      <c r="HES65" s="388"/>
      <c r="HET65" s="388"/>
      <c r="HEU65" s="388"/>
      <c r="HEV65" s="388"/>
      <c r="HEW65" s="388"/>
      <c r="HEX65" s="388"/>
      <c r="HEY65" s="388"/>
      <c r="HEZ65" s="388"/>
      <c r="HFA65" s="388"/>
      <c r="HFB65" s="388"/>
      <c r="HFC65" s="388"/>
      <c r="HFD65" s="388"/>
      <c r="HFE65" s="388"/>
      <c r="HFF65" s="388"/>
      <c r="HFG65" s="388"/>
      <c r="HFH65" s="388"/>
      <c r="HFI65" s="388"/>
      <c r="HFJ65" s="388"/>
      <c r="HFK65" s="388"/>
      <c r="HFL65" s="388"/>
      <c r="HFM65" s="388"/>
      <c r="HFN65" s="388"/>
      <c r="HFO65" s="388"/>
      <c r="HFP65" s="388"/>
      <c r="HFQ65" s="388"/>
      <c r="HFR65" s="388"/>
      <c r="HFS65" s="388"/>
      <c r="HFT65" s="388"/>
      <c r="HFU65" s="388"/>
      <c r="HFV65" s="388"/>
      <c r="HFW65" s="388"/>
      <c r="HFX65" s="388"/>
      <c r="HFY65" s="388"/>
      <c r="HFZ65" s="388"/>
      <c r="HGA65" s="388"/>
      <c r="HGB65" s="388"/>
      <c r="HGC65" s="388"/>
      <c r="HGD65" s="388"/>
      <c r="HGE65" s="388"/>
      <c r="HGF65" s="388"/>
      <c r="HGG65" s="388"/>
      <c r="HGH65" s="388"/>
      <c r="HGI65" s="388"/>
      <c r="HGJ65" s="388"/>
      <c r="HGK65" s="388"/>
      <c r="HGL65" s="388"/>
      <c r="HGM65" s="388"/>
      <c r="HGN65" s="388"/>
      <c r="HGO65" s="388"/>
      <c r="HGP65" s="388"/>
      <c r="HGQ65" s="388"/>
      <c r="HGR65" s="388"/>
      <c r="HGS65" s="388"/>
      <c r="HGT65" s="388"/>
      <c r="HGU65" s="388"/>
      <c r="HGV65" s="388"/>
      <c r="HGW65" s="388"/>
      <c r="HGX65" s="388"/>
      <c r="HGY65" s="388"/>
      <c r="HGZ65" s="388"/>
      <c r="HHA65" s="388"/>
      <c r="HHB65" s="388"/>
      <c r="HHC65" s="388"/>
      <c r="HHD65" s="388"/>
      <c r="HHE65" s="388"/>
      <c r="HHF65" s="388"/>
      <c r="HHG65" s="388"/>
      <c r="HHH65" s="388"/>
      <c r="HHI65" s="388"/>
      <c r="HHJ65" s="388"/>
      <c r="HHK65" s="388"/>
      <c r="HHL65" s="388"/>
      <c r="HHM65" s="388"/>
      <c r="HHN65" s="388"/>
      <c r="HHO65" s="388"/>
      <c r="HHP65" s="388"/>
      <c r="HHQ65" s="388"/>
      <c r="HHR65" s="388"/>
      <c r="HHS65" s="388"/>
      <c r="HHT65" s="388"/>
      <c r="HHU65" s="388"/>
      <c r="HHV65" s="388"/>
      <c r="HHW65" s="388"/>
      <c r="HHX65" s="388"/>
      <c r="HHY65" s="388"/>
      <c r="HHZ65" s="388"/>
      <c r="HIA65" s="388"/>
      <c r="HIB65" s="388"/>
      <c r="HIC65" s="388"/>
      <c r="HID65" s="388"/>
      <c r="HIE65" s="388"/>
      <c r="HIF65" s="388"/>
      <c r="HIG65" s="388"/>
      <c r="HIH65" s="388"/>
      <c r="HII65" s="388"/>
      <c r="HIJ65" s="388"/>
      <c r="HIK65" s="388"/>
      <c r="HIL65" s="388"/>
      <c r="HIM65" s="388"/>
      <c r="HIN65" s="388"/>
      <c r="HIO65" s="388"/>
      <c r="HIP65" s="388"/>
      <c r="HIQ65" s="388"/>
      <c r="HIR65" s="388"/>
      <c r="HIS65" s="388"/>
      <c r="HIT65" s="388"/>
      <c r="HIU65" s="388"/>
      <c r="HIV65" s="388"/>
      <c r="HIW65" s="388"/>
      <c r="HIX65" s="388"/>
      <c r="HIY65" s="388"/>
      <c r="HIZ65" s="388"/>
      <c r="HJA65" s="388"/>
      <c r="HJB65" s="388"/>
      <c r="HJC65" s="388"/>
      <c r="HJD65" s="388"/>
      <c r="HJE65" s="388"/>
      <c r="HJF65" s="388"/>
      <c r="HJG65" s="388"/>
      <c r="HJH65" s="388"/>
      <c r="HJI65" s="388"/>
      <c r="HJJ65" s="388"/>
      <c r="HJK65" s="388"/>
      <c r="HJL65" s="388"/>
      <c r="HJM65" s="388"/>
      <c r="HJN65" s="388"/>
      <c r="HJO65" s="388"/>
      <c r="HJP65" s="388"/>
      <c r="HJQ65" s="388"/>
      <c r="HJR65" s="388"/>
      <c r="HJS65" s="388"/>
      <c r="HJT65" s="388"/>
      <c r="HJU65" s="388"/>
      <c r="HJV65" s="388"/>
      <c r="HJW65" s="388"/>
      <c r="HJX65" s="388"/>
      <c r="HJY65" s="388"/>
      <c r="HJZ65" s="388"/>
      <c r="HKA65" s="388"/>
      <c r="HKB65" s="388"/>
      <c r="HKC65" s="388"/>
      <c r="HKD65" s="388"/>
      <c r="HKE65" s="388"/>
      <c r="HKF65" s="388"/>
      <c r="HKG65" s="388"/>
      <c r="HKH65" s="388"/>
      <c r="HKI65" s="388"/>
      <c r="HKJ65" s="388"/>
      <c r="HKK65" s="388"/>
      <c r="HKL65" s="388"/>
      <c r="HKM65" s="388"/>
      <c r="HKN65" s="388"/>
      <c r="HKO65" s="388"/>
      <c r="HKP65" s="388"/>
      <c r="HKQ65" s="388"/>
      <c r="HKR65" s="388"/>
      <c r="HKS65" s="388"/>
      <c r="HKT65" s="388"/>
      <c r="HKU65" s="388"/>
      <c r="HKV65" s="388"/>
      <c r="HKW65" s="388"/>
      <c r="HKX65" s="388"/>
      <c r="HKY65" s="388"/>
      <c r="HKZ65" s="388"/>
      <c r="HLA65" s="388"/>
      <c r="HLB65" s="388"/>
      <c r="HLC65" s="388"/>
      <c r="HLD65" s="388"/>
      <c r="HLE65" s="388"/>
      <c r="HLF65" s="388"/>
      <c r="HLG65" s="388"/>
      <c r="HLH65" s="388"/>
      <c r="HLI65" s="388"/>
      <c r="HLJ65" s="388"/>
      <c r="HLK65" s="388"/>
      <c r="HLL65" s="388"/>
      <c r="HLM65" s="388"/>
      <c r="HLN65" s="388"/>
      <c r="HLO65" s="388"/>
      <c r="HLP65" s="388"/>
      <c r="HLQ65" s="388"/>
      <c r="HLR65" s="388"/>
      <c r="HLS65" s="388"/>
      <c r="HLT65" s="388"/>
      <c r="HLU65" s="388"/>
      <c r="HLV65" s="388"/>
      <c r="HLW65" s="388"/>
      <c r="HLX65" s="388"/>
      <c r="HLY65" s="388"/>
      <c r="HLZ65" s="388"/>
      <c r="HMA65" s="388"/>
      <c r="HMB65" s="388"/>
      <c r="HMC65" s="388"/>
      <c r="HMD65" s="388"/>
      <c r="HME65" s="388"/>
      <c r="HMF65" s="388"/>
      <c r="HMG65" s="388"/>
      <c r="HMH65" s="388"/>
      <c r="HMI65" s="388"/>
      <c r="HMJ65" s="388"/>
      <c r="HMK65" s="388"/>
      <c r="HML65" s="388"/>
      <c r="HMM65" s="388"/>
      <c r="HMN65" s="388"/>
      <c r="HMO65" s="388"/>
      <c r="HMP65" s="388"/>
      <c r="HMQ65" s="388"/>
      <c r="HMR65" s="388"/>
      <c r="HMS65" s="388"/>
      <c r="HMT65" s="388"/>
      <c r="HMU65" s="388"/>
      <c r="HMV65" s="388"/>
      <c r="HMW65" s="388"/>
      <c r="HMX65" s="388"/>
      <c r="HMY65" s="388"/>
      <c r="HMZ65" s="388"/>
      <c r="HNA65" s="388"/>
      <c r="HNB65" s="388"/>
      <c r="HNC65" s="388"/>
      <c r="HND65" s="388"/>
      <c r="HNE65" s="388"/>
      <c r="HNF65" s="388"/>
      <c r="HNG65" s="388"/>
      <c r="HNH65" s="388"/>
      <c r="HNI65" s="388"/>
      <c r="HNJ65" s="388"/>
      <c r="HNK65" s="388"/>
      <c r="HNL65" s="388"/>
      <c r="HNM65" s="388"/>
      <c r="HNN65" s="388"/>
      <c r="HNO65" s="388"/>
      <c r="HNP65" s="388"/>
      <c r="HNQ65" s="388"/>
      <c r="HNR65" s="388"/>
      <c r="HNS65" s="388"/>
      <c r="HNT65" s="388"/>
      <c r="HNU65" s="388"/>
      <c r="HNV65" s="388"/>
      <c r="HNW65" s="388"/>
      <c r="HNX65" s="388"/>
      <c r="HNY65" s="388"/>
      <c r="HNZ65" s="388"/>
      <c r="HOA65" s="388"/>
      <c r="HOB65" s="388"/>
      <c r="HOC65" s="388"/>
      <c r="HOD65" s="388"/>
      <c r="HOE65" s="388"/>
      <c r="HOF65" s="388"/>
      <c r="HOG65" s="388"/>
      <c r="HOH65" s="388"/>
      <c r="HOI65" s="388"/>
      <c r="HOJ65" s="388"/>
      <c r="HOK65" s="388"/>
      <c r="HOL65" s="388"/>
      <c r="HOM65" s="388"/>
      <c r="HON65" s="388"/>
      <c r="HOO65" s="388"/>
      <c r="HOP65" s="388"/>
      <c r="HOQ65" s="388"/>
      <c r="HOR65" s="388"/>
      <c r="HOS65" s="388"/>
      <c r="HOT65" s="388"/>
      <c r="HOU65" s="388"/>
      <c r="HOV65" s="388"/>
      <c r="HOW65" s="388"/>
      <c r="HOX65" s="388"/>
      <c r="HOY65" s="388"/>
      <c r="HOZ65" s="388"/>
      <c r="HPA65" s="388"/>
      <c r="HPB65" s="388"/>
      <c r="HPC65" s="388"/>
      <c r="HPD65" s="388"/>
      <c r="HPE65" s="388"/>
      <c r="HPF65" s="388"/>
      <c r="HPG65" s="388"/>
      <c r="HPH65" s="388"/>
      <c r="HPI65" s="388"/>
      <c r="HPJ65" s="388"/>
      <c r="HPK65" s="388"/>
      <c r="HPL65" s="388"/>
      <c r="HPM65" s="388"/>
      <c r="HPN65" s="388"/>
      <c r="HPO65" s="388"/>
      <c r="HPP65" s="388"/>
      <c r="HPQ65" s="388"/>
      <c r="HPR65" s="388"/>
      <c r="HPS65" s="388"/>
      <c r="HPT65" s="388"/>
      <c r="HPU65" s="388"/>
      <c r="HPV65" s="388"/>
      <c r="HPW65" s="388"/>
      <c r="HPX65" s="388"/>
      <c r="HPY65" s="388"/>
      <c r="HPZ65" s="388"/>
      <c r="HQA65" s="388"/>
      <c r="HQB65" s="388"/>
      <c r="HQC65" s="388"/>
      <c r="HQD65" s="388"/>
      <c r="HQE65" s="388"/>
      <c r="HQF65" s="388"/>
      <c r="HQG65" s="388"/>
      <c r="HQH65" s="388"/>
      <c r="HQI65" s="388"/>
      <c r="HQJ65" s="388"/>
      <c r="HQK65" s="388"/>
      <c r="HQL65" s="388"/>
      <c r="HQM65" s="388"/>
      <c r="HQN65" s="388"/>
      <c r="HQO65" s="388"/>
      <c r="HQP65" s="388"/>
      <c r="HQQ65" s="388"/>
      <c r="HQR65" s="388"/>
      <c r="HQS65" s="388"/>
      <c r="HQT65" s="388"/>
      <c r="HQU65" s="388"/>
      <c r="HQV65" s="388"/>
      <c r="HQW65" s="388"/>
      <c r="HQX65" s="388"/>
      <c r="HQY65" s="388"/>
      <c r="HQZ65" s="388"/>
      <c r="HRA65" s="388"/>
      <c r="HRB65" s="388"/>
      <c r="HRC65" s="388"/>
      <c r="HRD65" s="388"/>
      <c r="HRE65" s="388"/>
      <c r="HRF65" s="388"/>
      <c r="HRG65" s="388"/>
      <c r="HRH65" s="388"/>
      <c r="HRI65" s="388"/>
      <c r="HRJ65" s="388"/>
      <c r="HRK65" s="388"/>
      <c r="HRL65" s="388"/>
      <c r="HRM65" s="388"/>
      <c r="HRN65" s="388"/>
      <c r="HRO65" s="388"/>
      <c r="HRP65" s="388"/>
      <c r="HRQ65" s="388"/>
      <c r="HRR65" s="388"/>
      <c r="HRS65" s="388"/>
      <c r="HRT65" s="388"/>
      <c r="HRU65" s="388"/>
      <c r="HRV65" s="388"/>
      <c r="HRW65" s="388"/>
      <c r="HRX65" s="388"/>
      <c r="HRY65" s="388"/>
      <c r="HRZ65" s="388"/>
      <c r="HSA65" s="388"/>
      <c r="HSB65" s="388"/>
      <c r="HSC65" s="388"/>
      <c r="HSD65" s="388"/>
      <c r="HSE65" s="388"/>
      <c r="HSF65" s="388"/>
      <c r="HSG65" s="388"/>
      <c r="HSH65" s="388"/>
      <c r="HSI65" s="388"/>
      <c r="HSJ65" s="388"/>
      <c r="HSK65" s="388"/>
      <c r="HSL65" s="388"/>
      <c r="HSM65" s="388"/>
      <c r="HSN65" s="388"/>
      <c r="HSO65" s="388"/>
      <c r="HSP65" s="388"/>
      <c r="HSQ65" s="388"/>
      <c r="HSR65" s="388"/>
      <c r="HSS65" s="388"/>
      <c r="HST65" s="388"/>
      <c r="HSU65" s="388"/>
      <c r="HSV65" s="388"/>
      <c r="HSW65" s="388"/>
      <c r="HSX65" s="388"/>
      <c r="HSY65" s="388"/>
      <c r="HSZ65" s="388"/>
      <c r="HTA65" s="388"/>
      <c r="HTB65" s="388"/>
      <c r="HTC65" s="388"/>
      <c r="HTD65" s="388"/>
      <c r="HTE65" s="388"/>
      <c r="HTF65" s="388"/>
      <c r="HTG65" s="388"/>
      <c r="HTH65" s="388"/>
      <c r="HTI65" s="388"/>
      <c r="HTJ65" s="388"/>
      <c r="HTK65" s="388"/>
      <c r="HTL65" s="388"/>
      <c r="HTM65" s="388"/>
      <c r="HTN65" s="388"/>
      <c r="HTO65" s="388"/>
      <c r="HTP65" s="388"/>
      <c r="HTQ65" s="388"/>
      <c r="HTR65" s="388"/>
      <c r="HTS65" s="388"/>
      <c r="HTT65" s="388"/>
      <c r="HTU65" s="388"/>
      <c r="HTV65" s="388"/>
      <c r="HTW65" s="388"/>
      <c r="HTX65" s="388"/>
      <c r="HTY65" s="388"/>
      <c r="HTZ65" s="388"/>
      <c r="HUA65" s="388"/>
      <c r="HUB65" s="388"/>
      <c r="HUC65" s="388"/>
      <c r="HUD65" s="388"/>
      <c r="HUE65" s="388"/>
      <c r="HUF65" s="388"/>
      <c r="HUG65" s="388"/>
      <c r="HUH65" s="388"/>
      <c r="HUI65" s="388"/>
      <c r="HUJ65" s="388"/>
      <c r="HUK65" s="388"/>
      <c r="HUL65" s="388"/>
      <c r="HUM65" s="388"/>
      <c r="HUN65" s="388"/>
      <c r="HUO65" s="388"/>
      <c r="HUP65" s="388"/>
      <c r="HUQ65" s="388"/>
      <c r="HUR65" s="388"/>
      <c r="HUS65" s="388"/>
      <c r="HUT65" s="388"/>
      <c r="HUU65" s="388"/>
      <c r="HUV65" s="388"/>
      <c r="HUW65" s="388"/>
      <c r="HUX65" s="388"/>
      <c r="HUY65" s="388"/>
      <c r="HUZ65" s="388"/>
      <c r="HVA65" s="388"/>
      <c r="HVB65" s="388"/>
      <c r="HVC65" s="388"/>
      <c r="HVD65" s="388"/>
      <c r="HVE65" s="388"/>
      <c r="HVF65" s="388"/>
      <c r="HVG65" s="388"/>
      <c r="HVH65" s="388"/>
      <c r="HVI65" s="388"/>
      <c r="HVJ65" s="388"/>
      <c r="HVK65" s="388"/>
      <c r="HVL65" s="388"/>
      <c r="HVM65" s="388"/>
      <c r="HVN65" s="388"/>
      <c r="HVO65" s="388"/>
      <c r="HVP65" s="388"/>
      <c r="HVQ65" s="388"/>
      <c r="HVR65" s="388"/>
      <c r="HVS65" s="388"/>
      <c r="HVT65" s="388"/>
      <c r="HVU65" s="388"/>
      <c r="HVV65" s="388"/>
      <c r="HVW65" s="388"/>
      <c r="HVX65" s="388"/>
      <c r="HVY65" s="388"/>
      <c r="HVZ65" s="388"/>
      <c r="HWA65" s="388"/>
      <c r="HWB65" s="388"/>
      <c r="HWC65" s="388"/>
      <c r="HWD65" s="388"/>
      <c r="HWE65" s="388"/>
      <c r="HWF65" s="388"/>
      <c r="HWG65" s="388"/>
      <c r="HWH65" s="388"/>
      <c r="HWI65" s="388"/>
      <c r="HWJ65" s="388"/>
      <c r="HWK65" s="388"/>
      <c r="HWL65" s="388"/>
      <c r="HWM65" s="388"/>
      <c r="HWN65" s="388"/>
      <c r="HWO65" s="388"/>
      <c r="HWP65" s="388"/>
      <c r="HWQ65" s="388"/>
      <c r="HWR65" s="388"/>
      <c r="HWS65" s="388"/>
      <c r="HWT65" s="388"/>
      <c r="HWU65" s="388"/>
      <c r="HWV65" s="388"/>
      <c r="HWW65" s="388"/>
      <c r="HWX65" s="388"/>
      <c r="HWY65" s="388"/>
      <c r="HWZ65" s="388"/>
      <c r="HXA65" s="388"/>
      <c r="HXB65" s="388"/>
      <c r="HXC65" s="388"/>
      <c r="HXD65" s="388"/>
      <c r="HXE65" s="388"/>
      <c r="HXF65" s="388"/>
      <c r="HXG65" s="388"/>
      <c r="HXH65" s="388"/>
      <c r="HXI65" s="388"/>
      <c r="HXJ65" s="388"/>
      <c r="HXK65" s="388"/>
      <c r="HXL65" s="388"/>
      <c r="HXM65" s="388"/>
      <c r="HXN65" s="388"/>
      <c r="HXO65" s="388"/>
      <c r="HXP65" s="388"/>
      <c r="HXQ65" s="388"/>
      <c r="HXR65" s="388"/>
      <c r="HXS65" s="388"/>
      <c r="HXT65" s="388"/>
      <c r="HXU65" s="388"/>
      <c r="HXV65" s="388"/>
      <c r="HXW65" s="388"/>
      <c r="HXX65" s="388"/>
      <c r="HXY65" s="388"/>
      <c r="HXZ65" s="388"/>
      <c r="HYA65" s="388"/>
      <c r="HYB65" s="388"/>
      <c r="HYC65" s="388"/>
      <c r="HYD65" s="388"/>
      <c r="HYE65" s="388"/>
      <c r="HYF65" s="388"/>
      <c r="HYG65" s="388"/>
      <c r="HYH65" s="388"/>
      <c r="HYI65" s="388"/>
      <c r="HYJ65" s="388"/>
      <c r="HYK65" s="388"/>
      <c r="HYL65" s="388"/>
      <c r="HYM65" s="388"/>
      <c r="HYN65" s="388"/>
      <c r="HYO65" s="388"/>
      <c r="HYP65" s="388"/>
      <c r="HYQ65" s="388"/>
      <c r="HYR65" s="388"/>
      <c r="HYS65" s="388"/>
      <c r="HYT65" s="388"/>
      <c r="HYU65" s="388"/>
      <c r="HYV65" s="388"/>
      <c r="HYW65" s="388"/>
      <c r="HYX65" s="388"/>
      <c r="HYY65" s="388"/>
      <c r="HYZ65" s="388"/>
      <c r="HZA65" s="388"/>
      <c r="HZB65" s="388"/>
      <c r="HZC65" s="388"/>
      <c r="HZD65" s="388"/>
      <c r="HZE65" s="388"/>
      <c r="HZF65" s="388"/>
      <c r="HZG65" s="388"/>
      <c r="HZH65" s="388"/>
      <c r="HZI65" s="388"/>
      <c r="HZJ65" s="388"/>
      <c r="HZK65" s="388"/>
      <c r="HZL65" s="388"/>
      <c r="HZM65" s="388"/>
      <c r="HZN65" s="388"/>
      <c r="HZO65" s="388"/>
      <c r="HZP65" s="388"/>
      <c r="HZQ65" s="388"/>
      <c r="HZR65" s="388"/>
      <c r="HZS65" s="388"/>
      <c r="HZT65" s="388"/>
      <c r="HZU65" s="388"/>
      <c r="HZV65" s="388"/>
      <c r="HZW65" s="388"/>
      <c r="HZX65" s="388"/>
      <c r="HZY65" s="388"/>
      <c r="HZZ65" s="388"/>
      <c r="IAA65" s="388"/>
      <c r="IAB65" s="388"/>
      <c r="IAC65" s="388"/>
      <c r="IAD65" s="388"/>
      <c r="IAE65" s="388"/>
      <c r="IAF65" s="388"/>
      <c r="IAG65" s="388"/>
      <c r="IAH65" s="388"/>
      <c r="IAI65" s="388"/>
      <c r="IAJ65" s="388"/>
      <c r="IAK65" s="388"/>
      <c r="IAL65" s="388"/>
      <c r="IAM65" s="388"/>
      <c r="IAN65" s="388"/>
      <c r="IAO65" s="388"/>
      <c r="IAP65" s="388"/>
      <c r="IAQ65" s="388"/>
      <c r="IAR65" s="388"/>
      <c r="IAS65" s="388"/>
      <c r="IAT65" s="388"/>
      <c r="IAU65" s="388"/>
      <c r="IAV65" s="388"/>
      <c r="IAW65" s="388"/>
      <c r="IAX65" s="388"/>
      <c r="IAY65" s="388"/>
      <c r="IAZ65" s="388"/>
      <c r="IBA65" s="388"/>
      <c r="IBB65" s="388"/>
      <c r="IBC65" s="388"/>
      <c r="IBD65" s="388"/>
      <c r="IBE65" s="388"/>
      <c r="IBF65" s="388"/>
      <c r="IBG65" s="388"/>
      <c r="IBH65" s="388"/>
      <c r="IBI65" s="388"/>
      <c r="IBJ65" s="388"/>
      <c r="IBK65" s="388"/>
      <c r="IBL65" s="388"/>
      <c r="IBM65" s="388"/>
      <c r="IBN65" s="388"/>
      <c r="IBO65" s="388"/>
      <c r="IBP65" s="388"/>
      <c r="IBQ65" s="388"/>
      <c r="IBR65" s="388"/>
      <c r="IBS65" s="388"/>
      <c r="IBT65" s="388"/>
      <c r="IBU65" s="388"/>
      <c r="IBV65" s="388"/>
      <c r="IBW65" s="388"/>
      <c r="IBX65" s="388"/>
      <c r="IBY65" s="388"/>
      <c r="IBZ65" s="388"/>
      <c r="ICA65" s="388"/>
      <c r="ICB65" s="388"/>
      <c r="ICC65" s="388"/>
      <c r="ICD65" s="388"/>
      <c r="ICE65" s="388"/>
      <c r="ICF65" s="388"/>
      <c r="ICG65" s="388"/>
      <c r="ICH65" s="388"/>
      <c r="ICI65" s="388"/>
      <c r="ICJ65" s="388"/>
      <c r="ICK65" s="388"/>
      <c r="ICL65" s="388"/>
      <c r="ICM65" s="388"/>
      <c r="ICN65" s="388"/>
      <c r="ICO65" s="388"/>
      <c r="ICP65" s="388"/>
      <c r="ICQ65" s="388"/>
      <c r="ICR65" s="388"/>
      <c r="ICS65" s="388"/>
      <c r="ICT65" s="388"/>
      <c r="ICU65" s="388"/>
      <c r="ICV65" s="388"/>
      <c r="ICW65" s="388"/>
      <c r="ICX65" s="388"/>
      <c r="ICY65" s="388"/>
      <c r="ICZ65" s="388"/>
      <c r="IDA65" s="388"/>
      <c r="IDB65" s="388"/>
      <c r="IDC65" s="388"/>
      <c r="IDD65" s="388"/>
      <c r="IDE65" s="388"/>
      <c r="IDF65" s="388"/>
      <c r="IDG65" s="388"/>
      <c r="IDH65" s="388"/>
      <c r="IDI65" s="388"/>
      <c r="IDJ65" s="388"/>
      <c r="IDK65" s="388"/>
      <c r="IDL65" s="388"/>
      <c r="IDM65" s="388"/>
      <c r="IDN65" s="388"/>
      <c r="IDO65" s="388"/>
      <c r="IDP65" s="388"/>
      <c r="IDQ65" s="388"/>
      <c r="IDR65" s="388"/>
      <c r="IDS65" s="388"/>
      <c r="IDT65" s="388"/>
      <c r="IDU65" s="388"/>
      <c r="IDV65" s="388"/>
      <c r="IDW65" s="388"/>
      <c r="IDX65" s="388"/>
      <c r="IDY65" s="388"/>
      <c r="IDZ65" s="388"/>
      <c r="IEA65" s="388"/>
      <c r="IEB65" s="388"/>
      <c r="IEC65" s="388"/>
      <c r="IED65" s="388"/>
      <c r="IEE65" s="388"/>
      <c r="IEF65" s="388"/>
      <c r="IEG65" s="388"/>
      <c r="IEH65" s="388"/>
      <c r="IEI65" s="388"/>
      <c r="IEJ65" s="388"/>
      <c r="IEK65" s="388"/>
      <c r="IEL65" s="388"/>
      <c r="IEM65" s="388"/>
      <c r="IEN65" s="388"/>
      <c r="IEO65" s="388"/>
      <c r="IEP65" s="388"/>
      <c r="IEQ65" s="388"/>
      <c r="IER65" s="388"/>
      <c r="IES65" s="388"/>
      <c r="IET65" s="388"/>
      <c r="IEU65" s="388"/>
      <c r="IEV65" s="388"/>
      <c r="IEW65" s="388"/>
      <c r="IEX65" s="388"/>
      <c r="IEY65" s="388"/>
      <c r="IEZ65" s="388"/>
      <c r="IFA65" s="388"/>
      <c r="IFB65" s="388"/>
      <c r="IFC65" s="388"/>
      <c r="IFD65" s="388"/>
      <c r="IFE65" s="388"/>
      <c r="IFF65" s="388"/>
      <c r="IFG65" s="388"/>
      <c r="IFH65" s="388"/>
      <c r="IFI65" s="388"/>
      <c r="IFJ65" s="388"/>
      <c r="IFK65" s="388"/>
      <c r="IFL65" s="388"/>
      <c r="IFM65" s="388"/>
      <c r="IFN65" s="388"/>
      <c r="IFO65" s="388"/>
      <c r="IFP65" s="388"/>
      <c r="IFQ65" s="388"/>
      <c r="IFR65" s="388"/>
      <c r="IFS65" s="388"/>
      <c r="IFT65" s="388"/>
      <c r="IFU65" s="388"/>
      <c r="IFV65" s="388"/>
      <c r="IFW65" s="388"/>
      <c r="IFX65" s="388"/>
      <c r="IFY65" s="388"/>
      <c r="IFZ65" s="388"/>
      <c r="IGA65" s="388"/>
      <c r="IGB65" s="388"/>
      <c r="IGC65" s="388"/>
      <c r="IGD65" s="388"/>
      <c r="IGE65" s="388"/>
      <c r="IGF65" s="388"/>
      <c r="IGG65" s="388"/>
      <c r="IGH65" s="388"/>
      <c r="IGI65" s="388"/>
      <c r="IGJ65" s="388"/>
      <c r="IGK65" s="388"/>
      <c r="IGL65" s="388"/>
      <c r="IGM65" s="388"/>
      <c r="IGN65" s="388"/>
      <c r="IGO65" s="388"/>
      <c r="IGP65" s="388"/>
      <c r="IGQ65" s="388"/>
      <c r="IGR65" s="388"/>
      <c r="IGS65" s="388"/>
      <c r="IGT65" s="388"/>
      <c r="IGU65" s="388"/>
      <c r="IGV65" s="388"/>
      <c r="IGW65" s="388"/>
      <c r="IGX65" s="388"/>
      <c r="IGY65" s="388"/>
      <c r="IGZ65" s="388"/>
      <c r="IHA65" s="388"/>
      <c r="IHB65" s="388"/>
      <c r="IHC65" s="388"/>
      <c r="IHD65" s="388"/>
      <c r="IHE65" s="388"/>
      <c r="IHF65" s="388"/>
      <c r="IHG65" s="388"/>
      <c r="IHH65" s="388"/>
      <c r="IHI65" s="388"/>
      <c r="IHJ65" s="388"/>
      <c r="IHK65" s="388"/>
      <c r="IHL65" s="388"/>
      <c r="IHM65" s="388"/>
      <c r="IHN65" s="388"/>
      <c r="IHO65" s="388"/>
      <c r="IHP65" s="388"/>
      <c r="IHQ65" s="388"/>
      <c r="IHR65" s="388"/>
      <c r="IHS65" s="388"/>
      <c r="IHT65" s="388"/>
      <c r="IHU65" s="388"/>
      <c r="IHV65" s="388"/>
      <c r="IHW65" s="388"/>
      <c r="IHX65" s="388"/>
      <c r="IHY65" s="388"/>
      <c r="IHZ65" s="388"/>
      <c r="IIA65" s="388"/>
      <c r="IIB65" s="388"/>
      <c r="IIC65" s="388"/>
      <c r="IID65" s="388"/>
      <c r="IIE65" s="388"/>
      <c r="IIF65" s="388"/>
      <c r="IIG65" s="388"/>
      <c r="IIH65" s="388"/>
      <c r="III65" s="388"/>
      <c r="IIJ65" s="388"/>
      <c r="IIK65" s="388"/>
      <c r="IIL65" s="388"/>
      <c r="IIM65" s="388"/>
      <c r="IIN65" s="388"/>
      <c r="IIO65" s="388"/>
      <c r="IIP65" s="388"/>
      <c r="IIQ65" s="388"/>
      <c r="IIR65" s="388"/>
      <c r="IIS65" s="388"/>
      <c r="IIT65" s="388"/>
      <c r="IIU65" s="388"/>
      <c r="IIV65" s="388"/>
      <c r="IIW65" s="388"/>
      <c r="IIX65" s="388"/>
      <c r="IIY65" s="388"/>
      <c r="IIZ65" s="388"/>
      <c r="IJA65" s="388"/>
      <c r="IJB65" s="388"/>
      <c r="IJC65" s="388"/>
      <c r="IJD65" s="388"/>
      <c r="IJE65" s="388"/>
      <c r="IJF65" s="388"/>
      <c r="IJG65" s="388"/>
      <c r="IJH65" s="388"/>
      <c r="IJI65" s="388"/>
      <c r="IJJ65" s="388"/>
      <c r="IJK65" s="388"/>
      <c r="IJL65" s="388"/>
      <c r="IJM65" s="388"/>
      <c r="IJN65" s="388"/>
      <c r="IJO65" s="388"/>
      <c r="IJP65" s="388"/>
      <c r="IJQ65" s="388"/>
      <c r="IJR65" s="388"/>
      <c r="IJS65" s="388"/>
      <c r="IJT65" s="388"/>
      <c r="IJU65" s="388"/>
      <c r="IJV65" s="388"/>
      <c r="IJW65" s="388"/>
      <c r="IJX65" s="388"/>
      <c r="IJY65" s="388"/>
      <c r="IJZ65" s="388"/>
      <c r="IKA65" s="388"/>
      <c r="IKB65" s="388"/>
      <c r="IKC65" s="388"/>
      <c r="IKD65" s="388"/>
      <c r="IKE65" s="388"/>
      <c r="IKF65" s="388"/>
      <c r="IKG65" s="388"/>
      <c r="IKH65" s="388"/>
      <c r="IKI65" s="388"/>
      <c r="IKJ65" s="388"/>
      <c r="IKK65" s="388"/>
      <c r="IKL65" s="388"/>
      <c r="IKM65" s="388"/>
      <c r="IKN65" s="388"/>
      <c r="IKO65" s="388"/>
      <c r="IKP65" s="388"/>
      <c r="IKQ65" s="388"/>
      <c r="IKR65" s="388"/>
      <c r="IKS65" s="388"/>
      <c r="IKT65" s="388"/>
      <c r="IKU65" s="388"/>
      <c r="IKV65" s="388"/>
      <c r="IKW65" s="388"/>
      <c r="IKX65" s="388"/>
      <c r="IKY65" s="388"/>
      <c r="IKZ65" s="388"/>
      <c r="ILA65" s="388"/>
      <c r="ILB65" s="388"/>
      <c r="ILC65" s="388"/>
      <c r="ILD65" s="388"/>
      <c r="ILE65" s="388"/>
      <c r="ILF65" s="388"/>
      <c r="ILG65" s="388"/>
      <c r="ILH65" s="388"/>
      <c r="ILI65" s="388"/>
      <c r="ILJ65" s="388"/>
      <c r="ILK65" s="388"/>
      <c r="ILL65" s="388"/>
      <c r="ILM65" s="388"/>
      <c r="ILN65" s="388"/>
      <c r="ILO65" s="388"/>
      <c r="ILP65" s="388"/>
      <c r="ILQ65" s="388"/>
      <c r="ILR65" s="388"/>
      <c r="ILS65" s="388"/>
      <c r="ILT65" s="388"/>
      <c r="ILU65" s="388"/>
      <c r="ILV65" s="388"/>
      <c r="ILW65" s="388"/>
      <c r="ILX65" s="388"/>
      <c r="ILY65" s="388"/>
      <c r="ILZ65" s="388"/>
      <c r="IMA65" s="388"/>
      <c r="IMB65" s="388"/>
      <c r="IMC65" s="388"/>
      <c r="IMD65" s="388"/>
      <c r="IME65" s="388"/>
      <c r="IMF65" s="388"/>
      <c r="IMG65" s="388"/>
      <c r="IMH65" s="388"/>
      <c r="IMI65" s="388"/>
      <c r="IMJ65" s="388"/>
      <c r="IMK65" s="388"/>
      <c r="IML65" s="388"/>
      <c r="IMM65" s="388"/>
      <c r="IMN65" s="388"/>
      <c r="IMO65" s="388"/>
      <c r="IMP65" s="388"/>
      <c r="IMQ65" s="388"/>
      <c r="IMR65" s="388"/>
      <c r="IMS65" s="388"/>
      <c r="IMT65" s="388"/>
      <c r="IMU65" s="388"/>
      <c r="IMV65" s="388"/>
      <c r="IMW65" s="388"/>
      <c r="IMX65" s="388"/>
      <c r="IMY65" s="388"/>
      <c r="IMZ65" s="388"/>
      <c r="INA65" s="388"/>
      <c r="INB65" s="388"/>
      <c r="INC65" s="388"/>
      <c r="IND65" s="388"/>
      <c r="INE65" s="388"/>
      <c r="INF65" s="388"/>
      <c r="ING65" s="388"/>
      <c r="INH65" s="388"/>
      <c r="INI65" s="388"/>
      <c r="INJ65" s="388"/>
      <c r="INK65" s="388"/>
      <c r="INL65" s="388"/>
      <c r="INM65" s="388"/>
      <c r="INN65" s="388"/>
      <c r="INO65" s="388"/>
      <c r="INP65" s="388"/>
      <c r="INQ65" s="388"/>
      <c r="INR65" s="388"/>
      <c r="INS65" s="388"/>
      <c r="INT65" s="388"/>
      <c r="INU65" s="388"/>
      <c r="INV65" s="388"/>
      <c r="INW65" s="388"/>
      <c r="INX65" s="388"/>
      <c r="INY65" s="388"/>
      <c r="INZ65" s="388"/>
      <c r="IOA65" s="388"/>
      <c r="IOB65" s="388"/>
      <c r="IOC65" s="388"/>
      <c r="IOD65" s="388"/>
      <c r="IOE65" s="388"/>
      <c r="IOF65" s="388"/>
      <c r="IOG65" s="388"/>
      <c r="IOH65" s="388"/>
      <c r="IOI65" s="388"/>
      <c r="IOJ65" s="388"/>
      <c r="IOK65" s="388"/>
      <c r="IOL65" s="388"/>
      <c r="IOM65" s="388"/>
      <c r="ION65" s="388"/>
      <c r="IOO65" s="388"/>
      <c r="IOP65" s="388"/>
      <c r="IOQ65" s="388"/>
      <c r="IOR65" s="388"/>
      <c r="IOS65" s="388"/>
      <c r="IOT65" s="388"/>
      <c r="IOU65" s="388"/>
      <c r="IOV65" s="388"/>
      <c r="IOW65" s="388"/>
      <c r="IOX65" s="388"/>
      <c r="IOY65" s="388"/>
      <c r="IOZ65" s="388"/>
      <c r="IPA65" s="388"/>
      <c r="IPB65" s="388"/>
      <c r="IPC65" s="388"/>
      <c r="IPD65" s="388"/>
      <c r="IPE65" s="388"/>
      <c r="IPF65" s="388"/>
      <c r="IPG65" s="388"/>
      <c r="IPH65" s="388"/>
      <c r="IPI65" s="388"/>
      <c r="IPJ65" s="388"/>
      <c r="IPK65" s="388"/>
      <c r="IPL65" s="388"/>
      <c r="IPM65" s="388"/>
      <c r="IPN65" s="388"/>
      <c r="IPO65" s="388"/>
      <c r="IPP65" s="388"/>
      <c r="IPQ65" s="388"/>
      <c r="IPR65" s="388"/>
      <c r="IPS65" s="388"/>
      <c r="IPT65" s="388"/>
      <c r="IPU65" s="388"/>
      <c r="IPV65" s="388"/>
      <c r="IPW65" s="388"/>
      <c r="IPX65" s="388"/>
      <c r="IPY65" s="388"/>
      <c r="IPZ65" s="388"/>
      <c r="IQA65" s="388"/>
      <c r="IQB65" s="388"/>
      <c r="IQC65" s="388"/>
      <c r="IQD65" s="388"/>
      <c r="IQE65" s="388"/>
      <c r="IQF65" s="388"/>
      <c r="IQG65" s="388"/>
      <c r="IQH65" s="388"/>
      <c r="IQI65" s="388"/>
      <c r="IQJ65" s="388"/>
      <c r="IQK65" s="388"/>
      <c r="IQL65" s="388"/>
      <c r="IQM65" s="388"/>
      <c r="IQN65" s="388"/>
      <c r="IQO65" s="388"/>
      <c r="IQP65" s="388"/>
      <c r="IQQ65" s="388"/>
      <c r="IQR65" s="388"/>
      <c r="IQS65" s="388"/>
      <c r="IQT65" s="388"/>
      <c r="IQU65" s="388"/>
      <c r="IQV65" s="388"/>
      <c r="IQW65" s="388"/>
      <c r="IQX65" s="388"/>
      <c r="IQY65" s="388"/>
      <c r="IQZ65" s="388"/>
      <c r="IRA65" s="388"/>
      <c r="IRB65" s="388"/>
      <c r="IRC65" s="388"/>
      <c r="IRD65" s="388"/>
      <c r="IRE65" s="388"/>
      <c r="IRF65" s="388"/>
      <c r="IRG65" s="388"/>
      <c r="IRH65" s="388"/>
      <c r="IRI65" s="388"/>
      <c r="IRJ65" s="388"/>
      <c r="IRK65" s="388"/>
      <c r="IRL65" s="388"/>
      <c r="IRM65" s="388"/>
      <c r="IRN65" s="388"/>
      <c r="IRO65" s="388"/>
      <c r="IRP65" s="388"/>
      <c r="IRQ65" s="388"/>
      <c r="IRR65" s="388"/>
      <c r="IRS65" s="388"/>
      <c r="IRT65" s="388"/>
      <c r="IRU65" s="388"/>
      <c r="IRV65" s="388"/>
      <c r="IRW65" s="388"/>
      <c r="IRX65" s="388"/>
      <c r="IRY65" s="388"/>
      <c r="IRZ65" s="388"/>
      <c r="ISA65" s="388"/>
      <c r="ISB65" s="388"/>
      <c r="ISC65" s="388"/>
      <c r="ISD65" s="388"/>
      <c r="ISE65" s="388"/>
      <c r="ISF65" s="388"/>
      <c r="ISG65" s="388"/>
      <c r="ISH65" s="388"/>
      <c r="ISI65" s="388"/>
      <c r="ISJ65" s="388"/>
      <c r="ISK65" s="388"/>
      <c r="ISL65" s="388"/>
      <c r="ISM65" s="388"/>
      <c r="ISN65" s="388"/>
      <c r="ISO65" s="388"/>
      <c r="ISP65" s="388"/>
      <c r="ISQ65" s="388"/>
      <c r="ISR65" s="388"/>
      <c r="ISS65" s="388"/>
      <c r="IST65" s="388"/>
      <c r="ISU65" s="388"/>
      <c r="ISV65" s="388"/>
      <c r="ISW65" s="388"/>
      <c r="ISX65" s="388"/>
      <c r="ISY65" s="388"/>
      <c r="ISZ65" s="388"/>
      <c r="ITA65" s="388"/>
      <c r="ITB65" s="388"/>
      <c r="ITC65" s="388"/>
      <c r="ITD65" s="388"/>
      <c r="ITE65" s="388"/>
      <c r="ITF65" s="388"/>
      <c r="ITG65" s="388"/>
      <c r="ITH65" s="388"/>
      <c r="ITI65" s="388"/>
      <c r="ITJ65" s="388"/>
      <c r="ITK65" s="388"/>
      <c r="ITL65" s="388"/>
      <c r="ITM65" s="388"/>
      <c r="ITN65" s="388"/>
      <c r="ITO65" s="388"/>
      <c r="ITP65" s="388"/>
      <c r="ITQ65" s="388"/>
      <c r="ITR65" s="388"/>
      <c r="ITS65" s="388"/>
      <c r="ITT65" s="388"/>
      <c r="ITU65" s="388"/>
      <c r="ITV65" s="388"/>
      <c r="ITW65" s="388"/>
      <c r="ITX65" s="388"/>
      <c r="ITY65" s="388"/>
      <c r="ITZ65" s="388"/>
      <c r="IUA65" s="388"/>
      <c r="IUB65" s="388"/>
      <c r="IUC65" s="388"/>
      <c r="IUD65" s="388"/>
      <c r="IUE65" s="388"/>
      <c r="IUF65" s="388"/>
      <c r="IUG65" s="388"/>
      <c r="IUH65" s="388"/>
      <c r="IUI65" s="388"/>
      <c r="IUJ65" s="388"/>
      <c r="IUK65" s="388"/>
      <c r="IUL65" s="388"/>
      <c r="IUM65" s="388"/>
      <c r="IUN65" s="388"/>
      <c r="IUO65" s="388"/>
      <c r="IUP65" s="388"/>
      <c r="IUQ65" s="388"/>
      <c r="IUR65" s="388"/>
      <c r="IUS65" s="388"/>
      <c r="IUT65" s="388"/>
      <c r="IUU65" s="388"/>
      <c r="IUV65" s="388"/>
      <c r="IUW65" s="388"/>
      <c r="IUX65" s="388"/>
      <c r="IUY65" s="388"/>
      <c r="IUZ65" s="388"/>
      <c r="IVA65" s="388"/>
      <c r="IVB65" s="388"/>
      <c r="IVC65" s="388"/>
      <c r="IVD65" s="388"/>
      <c r="IVE65" s="388"/>
      <c r="IVF65" s="388"/>
      <c r="IVG65" s="388"/>
      <c r="IVH65" s="388"/>
      <c r="IVI65" s="388"/>
      <c r="IVJ65" s="388"/>
      <c r="IVK65" s="388"/>
      <c r="IVL65" s="388"/>
      <c r="IVM65" s="388"/>
      <c r="IVN65" s="388"/>
      <c r="IVO65" s="388"/>
      <c r="IVP65" s="388"/>
      <c r="IVQ65" s="388"/>
      <c r="IVR65" s="388"/>
      <c r="IVS65" s="388"/>
      <c r="IVT65" s="388"/>
      <c r="IVU65" s="388"/>
      <c r="IVV65" s="388"/>
      <c r="IVW65" s="388"/>
      <c r="IVX65" s="388"/>
      <c r="IVY65" s="388"/>
      <c r="IVZ65" s="388"/>
      <c r="IWA65" s="388"/>
      <c r="IWB65" s="388"/>
      <c r="IWC65" s="388"/>
      <c r="IWD65" s="388"/>
      <c r="IWE65" s="388"/>
      <c r="IWF65" s="388"/>
      <c r="IWG65" s="388"/>
      <c r="IWH65" s="388"/>
      <c r="IWI65" s="388"/>
      <c r="IWJ65" s="388"/>
      <c r="IWK65" s="388"/>
      <c r="IWL65" s="388"/>
      <c r="IWM65" s="388"/>
      <c r="IWN65" s="388"/>
      <c r="IWO65" s="388"/>
      <c r="IWP65" s="388"/>
      <c r="IWQ65" s="388"/>
      <c r="IWR65" s="388"/>
      <c r="IWS65" s="388"/>
      <c r="IWT65" s="388"/>
      <c r="IWU65" s="388"/>
      <c r="IWV65" s="388"/>
      <c r="IWW65" s="388"/>
      <c r="IWX65" s="388"/>
      <c r="IWY65" s="388"/>
      <c r="IWZ65" s="388"/>
      <c r="IXA65" s="388"/>
      <c r="IXB65" s="388"/>
      <c r="IXC65" s="388"/>
      <c r="IXD65" s="388"/>
      <c r="IXE65" s="388"/>
      <c r="IXF65" s="388"/>
      <c r="IXG65" s="388"/>
      <c r="IXH65" s="388"/>
      <c r="IXI65" s="388"/>
      <c r="IXJ65" s="388"/>
      <c r="IXK65" s="388"/>
      <c r="IXL65" s="388"/>
      <c r="IXM65" s="388"/>
      <c r="IXN65" s="388"/>
      <c r="IXO65" s="388"/>
      <c r="IXP65" s="388"/>
      <c r="IXQ65" s="388"/>
      <c r="IXR65" s="388"/>
      <c r="IXS65" s="388"/>
      <c r="IXT65" s="388"/>
      <c r="IXU65" s="388"/>
      <c r="IXV65" s="388"/>
      <c r="IXW65" s="388"/>
      <c r="IXX65" s="388"/>
      <c r="IXY65" s="388"/>
      <c r="IXZ65" s="388"/>
      <c r="IYA65" s="388"/>
      <c r="IYB65" s="388"/>
      <c r="IYC65" s="388"/>
      <c r="IYD65" s="388"/>
      <c r="IYE65" s="388"/>
      <c r="IYF65" s="388"/>
      <c r="IYG65" s="388"/>
      <c r="IYH65" s="388"/>
      <c r="IYI65" s="388"/>
      <c r="IYJ65" s="388"/>
      <c r="IYK65" s="388"/>
      <c r="IYL65" s="388"/>
      <c r="IYM65" s="388"/>
      <c r="IYN65" s="388"/>
      <c r="IYO65" s="388"/>
      <c r="IYP65" s="388"/>
      <c r="IYQ65" s="388"/>
      <c r="IYR65" s="388"/>
      <c r="IYS65" s="388"/>
      <c r="IYT65" s="388"/>
      <c r="IYU65" s="388"/>
      <c r="IYV65" s="388"/>
      <c r="IYW65" s="388"/>
      <c r="IYX65" s="388"/>
      <c r="IYY65" s="388"/>
      <c r="IYZ65" s="388"/>
      <c r="IZA65" s="388"/>
      <c r="IZB65" s="388"/>
      <c r="IZC65" s="388"/>
      <c r="IZD65" s="388"/>
      <c r="IZE65" s="388"/>
      <c r="IZF65" s="388"/>
      <c r="IZG65" s="388"/>
      <c r="IZH65" s="388"/>
      <c r="IZI65" s="388"/>
      <c r="IZJ65" s="388"/>
      <c r="IZK65" s="388"/>
      <c r="IZL65" s="388"/>
      <c r="IZM65" s="388"/>
      <c r="IZN65" s="388"/>
      <c r="IZO65" s="388"/>
      <c r="IZP65" s="388"/>
      <c r="IZQ65" s="388"/>
      <c r="IZR65" s="388"/>
      <c r="IZS65" s="388"/>
      <c r="IZT65" s="388"/>
      <c r="IZU65" s="388"/>
      <c r="IZV65" s="388"/>
      <c r="IZW65" s="388"/>
      <c r="IZX65" s="388"/>
      <c r="IZY65" s="388"/>
      <c r="IZZ65" s="388"/>
      <c r="JAA65" s="388"/>
      <c r="JAB65" s="388"/>
      <c r="JAC65" s="388"/>
      <c r="JAD65" s="388"/>
      <c r="JAE65" s="388"/>
      <c r="JAF65" s="388"/>
      <c r="JAG65" s="388"/>
      <c r="JAH65" s="388"/>
      <c r="JAI65" s="388"/>
      <c r="JAJ65" s="388"/>
      <c r="JAK65" s="388"/>
      <c r="JAL65" s="388"/>
      <c r="JAM65" s="388"/>
      <c r="JAN65" s="388"/>
      <c r="JAO65" s="388"/>
      <c r="JAP65" s="388"/>
      <c r="JAQ65" s="388"/>
      <c r="JAR65" s="388"/>
      <c r="JAS65" s="388"/>
      <c r="JAT65" s="388"/>
      <c r="JAU65" s="388"/>
      <c r="JAV65" s="388"/>
      <c r="JAW65" s="388"/>
      <c r="JAX65" s="388"/>
      <c r="JAY65" s="388"/>
      <c r="JAZ65" s="388"/>
      <c r="JBA65" s="388"/>
      <c r="JBB65" s="388"/>
      <c r="JBC65" s="388"/>
      <c r="JBD65" s="388"/>
      <c r="JBE65" s="388"/>
      <c r="JBF65" s="388"/>
      <c r="JBG65" s="388"/>
      <c r="JBH65" s="388"/>
      <c r="JBI65" s="388"/>
      <c r="JBJ65" s="388"/>
      <c r="JBK65" s="388"/>
      <c r="JBL65" s="388"/>
      <c r="JBM65" s="388"/>
      <c r="JBN65" s="388"/>
      <c r="JBO65" s="388"/>
      <c r="JBP65" s="388"/>
      <c r="JBQ65" s="388"/>
      <c r="JBR65" s="388"/>
      <c r="JBS65" s="388"/>
      <c r="JBT65" s="388"/>
      <c r="JBU65" s="388"/>
      <c r="JBV65" s="388"/>
      <c r="JBW65" s="388"/>
      <c r="JBX65" s="388"/>
      <c r="JBY65" s="388"/>
      <c r="JBZ65" s="388"/>
      <c r="JCA65" s="388"/>
      <c r="JCB65" s="388"/>
      <c r="JCC65" s="388"/>
      <c r="JCD65" s="388"/>
      <c r="JCE65" s="388"/>
      <c r="JCF65" s="388"/>
      <c r="JCG65" s="388"/>
      <c r="JCH65" s="388"/>
      <c r="JCI65" s="388"/>
      <c r="JCJ65" s="388"/>
      <c r="JCK65" s="388"/>
      <c r="JCL65" s="388"/>
      <c r="JCM65" s="388"/>
      <c r="JCN65" s="388"/>
      <c r="JCO65" s="388"/>
      <c r="JCP65" s="388"/>
      <c r="JCQ65" s="388"/>
      <c r="JCR65" s="388"/>
      <c r="JCS65" s="388"/>
      <c r="JCT65" s="388"/>
      <c r="JCU65" s="388"/>
      <c r="JCV65" s="388"/>
      <c r="JCW65" s="388"/>
      <c r="JCX65" s="388"/>
      <c r="JCY65" s="388"/>
      <c r="JCZ65" s="388"/>
      <c r="JDA65" s="388"/>
      <c r="JDB65" s="388"/>
      <c r="JDC65" s="388"/>
      <c r="JDD65" s="388"/>
      <c r="JDE65" s="388"/>
      <c r="JDF65" s="388"/>
      <c r="JDG65" s="388"/>
      <c r="JDH65" s="388"/>
      <c r="JDI65" s="388"/>
      <c r="JDJ65" s="388"/>
      <c r="JDK65" s="388"/>
      <c r="JDL65" s="388"/>
      <c r="JDM65" s="388"/>
      <c r="JDN65" s="388"/>
      <c r="JDO65" s="388"/>
      <c r="JDP65" s="388"/>
      <c r="JDQ65" s="388"/>
      <c r="JDR65" s="388"/>
      <c r="JDS65" s="388"/>
      <c r="JDT65" s="388"/>
      <c r="JDU65" s="388"/>
      <c r="JDV65" s="388"/>
      <c r="JDW65" s="388"/>
      <c r="JDX65" s="388"/>
      <c r="JDY65" s="388"/>
      <c r="JDZ65" s="388"/>
      <c r="JEA65" s="388"/>
      <c r="JEB65" s="388"/>
      <c r="JEC65" s="388"/>
      <c r="JED65" s="388"/>
      <c r="JEE65" s="388"/>
      <c r="JEF65" s="388"/>
      <c r="JEG65" s="388"/>
      <c r="JEH65" s="388"/>
      <c r="JEI65" s="388"/>
      <c r="JEJ65" s="388"/>
      <c r="JEK65" s="388"/>
      <c r="JEL65" s="388"/>
      <c r="JEM65" s="388"/>
      <c r="JEN65" s="388"/>
      <c r="JEO65" s="388"/>
      <c r="JEP65" s="388"/>
      <c r="JEQ65" s="388"/>
      <c r="JER65" s="388"/>
      <c r="JES65" s="388"/>
      <c r="JET65" s="388"/>
      <c r="JEU65" s="388"/>
      <c r="JEV65" s="388"/>
      <c r="JEW65" s="388"/>
      <c r="JEX65" s="388"/>
      <c r="JEY65" s="388"/>
      <c r="JEZ65" s="388"/>
      <c r="JFA65" s="388"/>
      <c r="JFB65" s="388"/>
      <c r="JFC65" s="388"/>
      <c r="JFD65" s="388"/>
      <c r="JFE65" s="388"/>
      <c r="JFF65" s="388"/>
      <c r="JFG65" s="388"/>
      <c r="JFH65" s="388"/>
      <c r="JFI65" s="388"/>
      <c r="JFJ65" s="388"/>
      <c r="JFK65" s="388"/>
      <c r="JFL65" s="388"/>
      <c r="JFM65" s="388"/>
      <c r="JFN65" s="388"/>
      <c r="JFO65" s="388"/>
      <c r="JFP65" s="388"/>
      <c r="JFQ65" s="388"/>
      <c r="JFR65" s="388"/>
      <c r="JFS65" s="388"/>
      <c r="JFT65" s="388"/>
      <c r="JFU65" s="388"/>
      <c r="JFV65" s="388"/>
      <c r="JFW65" s="388"/>
      <c r="JFX65" s="388"/>
      <c r="JFY65" s="388"/>
      <c r="JFZ65" s="388"/>
      <c r="JGA65" s="388"/>
      <c r="JGB65" s="388"/>
      <c r="JGC65" s="388"/>
      <c r="JGD65" s="388"/>
      <c r="JGE65" s="388"/>
      <c r="JGF65" s="388"/>
      <c r="JGG65" s="388"/>
      <c r="JGH65" s="388"/>
      <c r="JGI65" s="388"/>
      <c r="JGJ65" s="388"/>
      <c r="JGK65" s="388"/>
      <c r="JGL65" s="388"/>
      <c r="JGM65" s="388"/>
      <c r="JGN65" s="388"/>
      <c r="JGO65" s="388"/>
      <c r="JGP65" s="388"/>
      <c r="JGQ65" s="388"/>
      <c r="JGR65" s="388"/>
      <c r="JGS65" s="388"/>
      <c r="JGT65" s="388"/>
      <c r="JGU65" s="388"/>
      <c r="JGV65" s="388"/>
      <c r="JGW65" s="388"/>
      <c r="JGX65" s="388"/>
      <c r="JGY65" s="388"/>
      <c r="JGZ65" s="388"/>
      <c r="JHA65" s="388"/>
      <c r="JHB65" s="388"/>
      <c r="JHC65" s="388"/>
      <c r="JHD65" s="388"/>
      <c r="JHE65" s="388"/>
      <c r="JHF65" s="388"/>
      <c r="JHG65" s="388"/>
      <c r="JHH65" s="388"/>
      <c r="JHI65" s="388"/>
      <c r="JHJ65" s="388"/>
      <c r="JHK65" s="388"/>
      <c r="JHL65" s="388"/>
      <c r="JHM65" s="388"/>
      <c r="JHN65" s="388"/>
      <c r="JHO65" s="388"/>
      <c r="JHP65" s="388"/>
      <c r="JHQ65" s="388"/>
      <c r="JHR65" s="388"/>
      <c r="JHS65" s="388"/>
      <c r="JHT65" s="388"/>
      <c r="JHU65" s="388"/>
      <c r="JHV65" s="388"/>
      <c r="JHW65" s="388"/>
      <c r="JHX65" s="388"/>
      <c r="JHY65" s="388"/>
      <c r="JHZ65" s="388"/>
      <c r="JIA65" s="388"/>
      <c r="JIB65" s="388"/>
      <c r="JIC65" s="388"/>
      <c r="JID65" s="388"/>
      <c r="JIE65" s="388"/>
      <c r="JIF65" s="388"/>
      <c r="JIG65" s="388"/>
      <c r="JIH65" s="388"/>
      <c r="JII65" s="388"/>
      <c r="JIJ65" s="388"/>
      <c r="JIK65" s="388"/>
      <c r="JIL65" s="388"/>
      <c r="JIM65" s="388"/>
      <c r="JIN65" s="388"/>
      <c r="JIO65" s="388"/>
      <c r="JIP65" s="388"/>
      <c r="JIQ65" s="388"/>
      <c r="JIR65" s="388"/>
      <c r="JIS65" s="388"/>
      <c r="JIT65" s="388"/>
      <c r="JIU65" s="388"/>
      <c r="JIV65" s="388"/>
      <c r="JIW65" s="388"/>
      <c r="JIX65" s="388"/>
      <c r="JIY65" s="388"/>
      <c r="JIZ65" s="388"/>
      <c r="JJA65" s="388"/>
      <c r="JJB65" s="388"/>
      <c r="JJC65" s="388"/>
      <c r="JJD65" s="388"/>
      <c r="JJE65" s="388"/>
      <c r="JJF65" s="388"/>
      <c r="JJG65" s="388"/>
      <c r="JJH65" s="388"/>
      <c r="JJI65" s="388"/>
      <c r="JJJ65" s="388"/>
      <c r="JJK65" s="388"/>
      <c r="JJL65" s="388"/>
      <c r="JJM65" s="388"/>
      <c r="JJN65" s="388"/>
      <c r="JJO65" s="388"/>
      <c r="JJP65" s="388"/>
      <c r="JJQ65" s="388"/>
      <c r="JJR65" s="388"/>
      <c r="JJS65" s="388"/>
      <c r="JJT65" s="388"/>
      <c r="JJU65" s="388"/>
      <c r="JJV65" s="388"/>
      <c r="JJW65" s="388"/>
      <c r="JJX65" s="388"/>
      <c r="JJY65" s="388"/>
      <c r="JJZ65" s="388"/>
      <c r="JKA65" s="388"/>
      <c r="JKB65" s="388"/>
      <c r="JKC65" s="388"/>
      <c r="JKD65" s="388"/>
      <c r="JKE65" s="388"/>
      <c r="JKF65" s="388"/>
      <c r="JKG65" s="388"/>
      <c r="JKH65" s="388"/>
      <c r="JKI65" s="388"/>
      <c r="JKJ65" s="388"/>
      <c r="JKK65" s="388"/>
      <c r="JKL65" s="388"/>
      <c r="JKM65" s="388"/>
      <c r="JKN65" s="388"/>
      <c r="JKO65" s="388"/>
      <c r="JKP65" s="388"/>
      <c r="JKQ65" s="388"/>
      <c r="JKR65" s="388"/>
      <c r="JKS65" s="388"/>
      <c r="JKT65" s="388"/>
      <c r="JKU65" s="388"/>
      <c r="JKV65" s="388"/>
      <c r="JKW65" s="388"/>
      <c r="JKX65" s="388"/>
      <c r="JKY65" s="388"/>
      <c r="JKZ65" s="388"/>
      <c r="JLA65" s="388"/>
      <c r="JLB65" s="388"/>
      <c r="JLC65" s="388"/>
      <c r="JLD65" s="388"/>
      <c r="JLE65" s="388"/>
      <c r="JLF65" s="388"/>
      <c r="JLG65" s="388"/>
      <c r="JLH65" s="388"/>
      <c r="JLI65" s="388"/>
      <c r="JLJ65" s="388"/>
      <c r="JLK65" s="388"/>
      <c r="JLL65" s="388"/>
      <c r="JLM65" s="388"/>
      <c r="JLN65" s="388"/>
      <c r="JLO65" s="388"/>
      <c r="JLP65" s="388"/>
      <c r="JLQ65" s="388"/>
      <c r="JLR65" s="388"/>
      <c r="JLS65" s="388"/>
      <c r="JLT65" s="388"/>
      <c r="JLU65" s="388"/>
      <c r="JLV65" s="388"/>
      <c r="JLW65" s="388"/>
      <c r="JLX65" s="388"/>
      <c r="JLY65" s="388"/>
      <c r="JLZ65" s="388"/>
      <c r="JMA65" s="388"/>
      <c r="JMB65" s="388"/>
      <c r="JMC65" s="388"/>
      <c r="JMD65" s="388"/>
      <c r="JME65" s="388"/>
      <c r="JMF65" s="388"/>
      <c r="JMG65" s="388"/>
      <c r="JMH65" s="388"/>
      <c r="JMI65" s="388"/>
      <c r="JMJ65" s="388"/>
      <c r="JMK65" s="388"/>
      <c r="JML65" s="388"/>
      <c r="JMM65" s="388"/>
      <c r="JMN65" s="388"/>
      <c r="JMO65" s="388"/>
      <c r="JMP65" s="388"/>
      <c r="JMQ65" s="388"/>
      <c r="JMR65" s="388"/>
      <c r="JMS65" s="388"/>
      <c r="JMT65" s="388"/>
      <c r="JMU65" s="388"/>
      <c r="JMV65" s="388"/>
      <c r="JMW65" s="388"/>
      <c r="JMX65" s="388"/>
      <c r="JMY65" s="388"/>
      <c r="JMZ65" s="388"/>
      <c r="JNA65" s="388"/>
      <c r="JNB65" s="388"/>
      <c r="JNC65" s="388"/>
      <c r="JND65" s="388"/>
      <c r="JNE65" s="388"/>
      <c r="JNF65" s="388"/>
      <c r="JNG65" s="388"/>
      <c r="JNH65" s="388"/>
      <c r="JNI65" s="388"/>
      <c r="JNJ65" s="388"/>
      <c r="JNK65" s="388"/>
      <c r="JNL65" s="388"/>
      <c r="JNM65" s="388"/>
      <c r="JNN65" s="388"/>
      <c r="JNO65" s="388"/>
      <c r="JNP65" s="388"/>
      <c r="JNQ65" s="388"/>
      <c r="JNR65" s="388"/>
      <c r="JNS65" s="388"/>
      <c r="JNT65" s="388"/>
      <c r="JNU65" s="388"/>
      <c r="JNV65" s="388"/>
      <c r="JNW65" s="388"/>
      <c r="JNX65" s="388"/>
      <c r="JNY65" s="388"/>
      <c r="JNZ65" s="388"/>
      <c r="JOA65" s="388"/>
      <c r="JOB65" s="388"/>
      <c r="JOC65" s="388"/>
      <c r="JOD65" s="388"/>
      <c r="JOE65" s="388"/>
      <c r="JOF65" s="388"/>
      <c r="JOG65" s="388"/>
      <c r="JOH65" s="388"/>
      <c r="JOI65" s="388"/>
      <c r="JOJ65" s="388"/>
      <c r="JOK65" s="388"/>
      <c r="JOL65" s="388"/>
      <c r="JOM65" s="388"/>
      <c r="JON65" s="388"/>
      <c r="JOO65" s="388"/>
      <c r="JOP65" s="388"/>
      <c r="JOQ65" s="388"/>
      <c r="JOR65" s="388"/>
      <c r="JOS65" s="388"/>
      <c r="JOT65" s="388"/>
      <c r="JOU65" s="388"/>
      <c r="JOV65" s="388"/>
      <c r="JOW65" s="388"/>
      <c r="JOX65" s="388"/>
      <c r="JOY65" s="388"/>
      <c r="JOZ65" s="388"/>
      <c r="JPA65" s="388"/>
      <c r="JPB65" s="388"/>
      <c r="JPC65" s="388"/>
      <c r="JPD65" s="388"/>
      <c r="JPE65" s="388"/>
      <c r="JPF65" s="388"/>
      <c r="JPG65" s="388"/>
      <c r="JPH65" s="388"/>
      <c r="JPI65" s="388"/>
      <c r="JPJ65" s="388"/>
      <c r="JPK65" s="388"/>
      <c r="JPL65" s="388"/>
      <c r="JPM65" s="388"/>
      <c r="JPN65" s="388"/>
      <c r="JPO65" s="388"/>
      <c r="JPP65" s="388"/>
      <c r="JPQ65" s="388"/>
      <c r="JPR65" s="388"/>
      <c r="JPS65" s="388"/>
      <c r="JPT65" s="388"/>
      <c r="JPU65" s="388"/>
      <c r="JPV65" s="388"/>
      <c r="JPW65" s="388"/>
      <c r="JPX65" s="388"/>
      <c r="JPY65" s="388"/>
      <c r="JPZ65" s="388"/>
      <c r="JQA65" s="388"/>
      <c r="JQB65" s="388"/>
      <c r="JQC65" s="388"/>
      <c r="JQD65" s="388"/>
      <c r="JQE65" s="388"/>
      <c r="JQF65" s="388"/>
      <c r="JQG65" s="388"/>
      <c r="JQH65" s="388"/>
      <c r="JQI65" s="388"/>
      <c r="JQJ65" s="388"/>
      <c r="JQK65" s="388"/>
      <c r="JQL65" s="388"/>
      <c r="JQM65" s="388"/>
      <c r="JQN65" s="388"/>
      <c r="JQO65" s="388"/>
      <c r="JQP65" s="388"/>
      <c r="JQQ65" s="388"/>
      <c r="JQR65" s="388"/>
      <c r="JQS65" s="388"/>
      <c r="JQT65" s="388"/>
      <c r="JQU65" s="388"/>
      <c r="JQV65" s="388"/>
      <c r="JQW65" s="388"/>
      <c r="JQX65" s="388"/>
      <c r="JQY65" s="388"/>
      <c r="JQZ65" s="388"/>
      <c r="JRA65" s="388"/>
      <c r="JRB65" s="388"/>
      <c r="JRC65" s="388"/>
      <c r="JRD65" s="388"/>
      <c r="JRE65" s="388"/>
      <c r="JRF65" s="388"/>
      <c r="JRG65" s="388"/>
      <c r="JRH65" s="388"/>
      <c r="JRI65" s="388"/>
      <c r="JRJ65" s="388"/>
      <c r="JRK65" s="388"/>
      <c r="JRL65" s="388"/>
      <c r="JRM65" s="388"/>
      <c r="JRN65" s="388"/>
      <c r="JRO65" s="388"/>
      <c r="JRP65" s="388"/>
      <c r="JRQ65" s="388"/>
      <c r="JRR65" s="388"/>
      <c r="JRS65" s="388"/>
      <c r="JRT65" s="388"/>
      <c r="JRU65" s="388"/>
      <c r="JRV65" s="388"/>
      <c r="JRW65" s="388"/>
      <c r="JRX65" s="388"/>
      <c r="JRY65" s="388"/>
      <c r="JRZ65" s="388"/>
      <c r="JSA65" s="388"/>
      <c r="JSB65" s="388"/>
      <c r="JSC65" s="388"/>
      <c r="JSD65" s="388"/>
      <c r="JSE65" s="388"/>
      <c r="JSF65" s="388"/>
      <c r="JSG65" s="388"/>
      <c r="JSH65" s="388"/>
      <c r="JSI65" s="388"/>
      <c r="JSJ65" s="388"/>
      <c r="JSK65" s="388"/>
      <c r="JSL65" s="388"/>
      <c r="JSM65" s="388"/>
      <c r="JSN65" s="388"/>
      <c r="JSO65" s="388"/>
      <c r="JSP65" s="388"/>
      <c r="JSQ65" s="388"/>
      <c r="JSR65" s="388"/>
      <c r="JSS65" s="388"/>
      <c r="JST65" s="388"/>
      <c r="JSU65" s="388"/>
      <c r="JSV65" s="388"/>
      <c r="JSW65" s="388"/>
      <c r="JSX65" s="388"/>
      <c r="JSY65" s="388"/>
      <c r="JSZ65" s="388"/>
      <c r="JTA65" s="388"/>
      <c r="JTB65" s="388"/>
      <c r="JTC65" s="388"/>
      <c r="JTD65" s="388"/>
      <c r="JTE65" s="388"/>
      <c r="JTF65" s="388"/>
      <c r="JTG65" s="388"/>
      <c r="JTH65" s="388"/>
      <c r="JTI65" s="388"/>
      <c r="JTJ65" s="388"/>
      <c r="JTK65" s="388"/>
      <c r="JTL65" s="388"/>
      <c r="JTM65" s="388"/>
      <c r="JTN65" s="388"/>
      <c r="JTO65" s="388"/>
      <c r="JTP65" s="388"/>
      <c r="JTQ65" s="388"/>
      <c r="JTR65" s="388"/>
      <c r="JTS65" s="388"/>
      <c r="JTT65" s="388"/>
      <c r="JTU65" s="388"/>
      <c r="JTV65" s="388"/>
      <c r="JTW65" s="388"/>
      <c r="JTX65" s="388"/>
      <c r="JTY65" s="388"/>
      <c r="JTZ65" s="388"/>
      <c r="JUA65" s="388"/>
      <c r="JUB65" s="388"/>
      <c r="JUC65" s="388"/>
      <c r="JUD65" s="388"/>
      <c r="JUE65" s="388"/>
      <c r="JUF65" s="388"/>
      <c r="JUG65" s="388"/>
      <c r="JUH65" s="388"/>
      <c r="JUI65" s="388"/>
      <c r="JUJ65" s="388"/>
      <c r="JUK65" s="388"/>
      <c r="JUL65" s="388"/>
      <c r="JUM65" s="388"/>
      <c r="JUN65" s="388"/>
      <c r="JUO65" s="388"/>
      <c r="JUP65" s="388"/>
      <c r="JUQ65" s="388"/>
      <c r="JUR65" s="388"/>
      <c r="JUS65" s="388"/>
      <c r="JUT65" s="388"/>
      <c r="JUU65" s="388"/>
      <c r="JUV65" s="388"/>
      <c r="JUW65" s="388"/>
      <c r="JUX65" s="388"/>
      <c r="JUY65" s="388"/>
      <c r="JUZ65" s="388"/>
      <c r="JVA65" s="388"/>
      <c r="JVB65" s="388"/>
      <c r="JVC65" s="388"/>
      <c r="JVD65" s="388"/>
      <c r="JVE65" s="388"/>
      <c r="JVF65" s="388"/>
      <c r="JVG65" s="388"/>
      <c r="JVH65" s="388"/>
      <c r="JVI65" s="388"/>
      <c r="JVJ65" s="388"/>
      <c r="JVK65" s="388"/>
      <c r="JVL65" s="388"/>
      <c r="JVM65" s="388"/>
      <c r="JVN65" s="388"/>
      <c r="JVO65" s="388"/>
      <c r="JVP65" s="388"/>
      <c r="JVQ65" s="388"/>
      <c r="JVR65" s="388"/>
      <c r="JVS65" s="388"/>
      <c r="JVT65" s="388"/>
      <c r="JVU65" s="388"/>
      <c r="JVV65" s="388"/>
      <c r="JVW65" s="388"/>
      <c r="JVX65" s="388"/>
      <c r="JVY65" s="388"/>
      <c r="JVZ65" s="388"/>
      <c r="JWA65" s="388"/>
      <c r="JWB65" s="388"/>
      <c r="JWC65" s="388"/>
      <c r="JWD65" s="388"/>
      <c r="JWE65" s="388"/>
      <c r="JWF65" s="388"/>
      <c r="JWG65" s="388"/>
      <c r="JWH65" s="388"/>
      <c r="JWI65" s="388"/>
      <c r="JWJ65" s="388"/>
      <c r="JWK65" s="388"/>
      <c r="JWL65" s="388"/>
      <c r="JWM65" s="388"/>
      <c r="JWN65" s="388"/>
      <c r="JWO65" s="388"/>
      <c r="JWP65" s="388"/>
      <c r="JWQ65" s="388"/>
      <c r="JWR65" s="388"/>
      <c r="JWS65" s="388"/>
      <c r="JWT65" s="388"/>
      <c r="JWU65" s="388"/>
      <c r="JWV65" s="388"/>
      <c r="JWW65" s="388"/>
      <c r="JWX65" s="388"/>
      <c r="JWY65" s="388"/>
      <c r="JWZ65" s="388"/>
      <c r="JXA65" s="388"/>
      <c r="JXB65" s="388"/>
      <c r="JXC65" s="388"/>
      <c r="JXD65" s="388"/>
      <c r="JXE65" s="388"/>
      <c r="JXF65" s="388"/>
      <c r="JXG65" s="388"/>
      <c r="JXH65" s="388"/>
      <c r="JXI65" s="388"/>
      <c r="JXJ65" s="388"/>
      <c r="JXK65" s="388"/>
      <c r="JXL65" s="388"/>
      <c r="JXM65" s="388"/>
      <c r="JXN65" s="388"/>
      <c r="JXO65" s="388"/>
      <c r="JXP65" s="388"/>
      <c r="JXQ65" s="388"/>
      <c r="JXR65" s="388"/>
      <c r="JXS65" s="388"/>
      <c r="JXT65" s="388"/>
      <c r="JXU65" s="388"/>
      <c r="JXV65" s="388"/>
      <c r="JXW65" s="388"/>
      <c r="JXX65" s="388"/>
      <c r="JXY65" s="388"/>
      <c r="JXZ65" s="388"/>
      <c r="JYA65" s="388"/>
      <c r="JYB65" s="388"/>
      <c r="JYC65" s="388"/>
      <c r="JYD65" s="388"/>
      <c r="JYE65" s="388"/>
      <c r="JYF65" s="388"/>
      <c r="JYG65" s="388"/>
      <c r="JYH65" s="388"/>
      <c r="JYI65" s="388"/>
      <c r="JYJ65" s="388"/>
      <c r="JYK65" s="388"/>
      <c r="JYL65" s="388"/>
      <c r="JYM65" s="388"/>
      <c r="JYN65" s="388"/>
      <c r="JYO65" s="388"/>
      <c r="JYP65" s="388"/>
      <c r="JYQ65" s="388"/>
      <c r="JYR65" s="388"/>
      <c r="JYS65" s="388"/>
      <c r="JYT65" s="388"/>
      <c r="JYU65" s="388"/>
      <c r="JYV65" s="388"/>
      <c r="JYW65" s="388"/>
      <c r="JYX65" s="388"/>
      <c r="JYY65" s="388"/>
      <c r="JYZ65" s="388"/>
      <c r="JZA65" s="388"/>
      <c r="JZB65" s="388"/>
      <c r="JZC65" s="388"/>
      <c r="JZD65" s="388"/>
      <c r="JZE65" s="388"/>
      <c r="JZF65" s="388"/>
      <c r="JZG65" s="388"/>
      <c r="JZH65" s="388"/>
      <c r="JZI65" s="388"/>
      <c r="JZJ65" s="388"/>
      <c r="JZK65" s="388"/>
      <c r="JZL65" s="388"/>
      <c r="JZM65" s="388"/>
      <c r="JZN65" s="388"/>
      <c r="JZO65" s="388"/>
      <c r="JZP65" s="388"/>
      <c r="JZQ65" s="388"/>
      <c r="JZR65" s="388"/>
      <c r="JZS65" s="388"/>
      <c r="JZT65" s="388"/>
      <c r="JZU65" s="388"/>
      <c r="JZV65" s="388"/>
      <c r="JZW65" s="388"/>
      <c r="JZX65" s="388"/>
      <c r="JZY65" s="388"/>
      <c r="JZZ65" s="388"/>
      <c r="KAA65" s="388"/>
      <c r="KAB65" s="388"/>
      <c r="KAC65" s="388"/>
      <c r="KAD65" s="388"/>
      <c r="KAE65" s="388"/>
      <c r="KAF65" s="388"/>
      <c r="KAG65" s="388"/>
      <c r="KAH65" s="388"/>
      <c r="KAI65" s="388"/>
      <c r="KAJ65" s="388"/>
      <c r="KAK65" s="388"/>
      <c r="KAL65" s="388"/>
      <c r="KAM65" s="388"/>
      <c r="KAN65" s="388"/>
      <c r="KAO65" s="388"/>
      <c r="KAP65" s="388"/>
      <c r="KAQ65" s="388"/>
      <c r="KAR65" s="388"/>
      <c r="KAS65" s="388"/>
      <c r="KAT65" s="388"/>
      <c r="KAU65" s="388"/>
      <c r="KAV65" s="388"/>
      <c r="KAW65" s="388"/>
      <c r="KAX65" s="388"/>
      <c r="KAY65" s="388"/>
      <c r="KAZ65" s="388"/>
      <c r="KBA65" s="388"/>
      <c r="KBB65" s="388"/>
      <c r="KBC65" s="388"/>
      <c r="KBD65" s="388"/>
      <c r="KBE65" s="388"/>
      <c r="KBF65" s="388"/>
      <c r="KBG65" s="388"/>
      <c r="KBH65" s="388"/>
      <c r="KBI65" s="388"/>
      <c r="KBJ65" s="388"/>
      <c r="KBK65" s="388"/>
      <c r="KBL65" s="388"/>
      <c r="KBM65" s="388"/>
      <c r="KBN65" s="388"/>
      <c r="KBO65" s="388"/>
      <c r="KBP65" s="388"/>
      <c r="KBQ65" s="388"/>
      <c r="KBR65" s="388"/>
      <c r="KBS65" s="388"/>
      <c r="KBT65" s="388"/>
      <c r="KBU65" s="388"/>
      <c r="KBV65" s="388"/>
      <c r="KBW65" s="388"/>
      <c r="KBX65" s="388"/>
      <c r="KBY65" s="388"/>
      <c r="KBZ65" s="388"/>
      <c r="KCA65" s="388"/>
      <c r="KCB65" s="388"/>
      <c r="KCC65" s="388"/>
      <c r="KCD65" s="388"/>
      <c r="KCE65" s="388"/>
      <c r="KCF65" s="388"/>
      <c r="KCG65" s="388"/>
      <c r="KCH65" s="388"/>
      <c r="KCI65" s="388"/>
      <c r="KCJ65" s="388"/>
      <c r="KCK65" s="388"/>
      <c r="KCL65" s="388"/>
      <c r="KCM65" s="388"/>
      <c r="KCN65" s="388"/>
      <c r="KCO65" s="388"/>
      <c r="KCP65" s="388"/>
      <c r="KCQ65" s="388"/>
      <c r="KCR65" s="388"/>
      <c r="KCS65" s="388"/>
      <c r="KCT65" s="388"/>
      <c r="KCU65" s="388"/>
      <c r="KCV65" s="388"/>
      <c r="KCW65" s="388"/>
      <c r="KCX65" s="388"/>
      <c r="KCY65" s="388"/>
      <c r="KCZ65" s="388"/>
      <c r="KDA65" s="388"/>
      <c r="KDB65" s="388"/>
      <c r="KDC65" s="388"/>
      <c r="KDD65" s="388"/>
      <c r="KDE65" s="388"/>
      <c r="KDF65" s="388"/>
      <c r="KDG65" s="388"/>
      <c r="KDH65" s="388"/>
      <c r="KDI65" s="388"/>
      <c r="KDJ65" s="388"/>
      <c r="KDK65" s="388"/>
      <c r="KDL65" s="388"/>
      <c r="KDM65" s="388"/>
      <c r="KDN65" s="388"/>
      <c r="KDO65" s="388"/>
      <c r="KDP65" s="388"/>
      <c r="KDQ65" s="388"/>
      <c r="KDR65" s="388"/>
      <c r="KDS65" s="388"/>
      <c r="KDT65" s="388"/>
      <c r="KDU65" s="388"/>
      <c r="KDV65" s="388"/>
      <c r="KDW65" s="388"/>
      <c r="KDX65" s="388"/>
      <c r="KDY65" s="388"/>
      <c r="KDZ65" s="388"/>
      <c r="KEA65" s="388"/>
      <c r="KEB65" s="388"/>
      <c r="KEC65" s="388"/>
      <c r="KED65" s="388"/>
      <c r="KEE65" s="388"/>
      <c r="KEF65" s="388"/>
      <c r="KEG65" s="388"/>
      <c r="KEH65" s="388"/>
      <c r="KEI65" s="388"/>
      <c r="KEJ65" s="388"/>
      <c r="KEK65" s="388"/>
      <c r="KEL65" s="388"/>
      <c r="KEM65" s="388"/>
      <c r="KEN65" s="388"/>
      <c r="KEO65" s="388"/>
      <c r="KEP65" s="388"/>
      <c r="KEQ65" s="388"/>
      <c r="KER65" s="388"/>
      <c r="KES65" s="388"/>
      <c r="KET65" s="388"/>
      <c r="KEU65" s="388"/>
      <c r="KEV65" s="388"/>
      <c r="KEW65" s="388"/>
      <c r="KEX65" s="388"/>
      <c r="KEY65" s="388"/>
      <c r="KEZ65" s="388"/>
      <c r="KFA65" s="388"/>
      <c r="KFB65" s="388"/>
      <c r="KFC65" s="388"/>
      <c r="KFD65" s="388"/>
      <c r="KFE65" s="388"/>
      <c r="KFF65" s="388"/>
      <c r="KFG65" s="388"/>
      <c r="KFH65" s="388"/>
      <c r="KFI65" s="388"/>
      <c r="KFJ65" s="388"/>
      <c r="KFK65" s="388"/>
      <c r="KFL65" s="388"/>
      <c r="KFM65" s="388"/>
      <c r="KFN65" s="388"/>
      <c r="KFO65" s="388"/>
      <c r="KFP65" s="388"/>
      <c r="KFQ65" s="388"/>
      <c r="KFR65" s="388"/>
      <c r="KFS65" s="388"/>
      <c r="KFT65" s="388"/>
      <c r="KFU65" s="388"/>
      <c r="KFV65" s="388"/>
      <c r="KFW65" s="388"/>
      <c r="KFX65" s="388"/>
      <c r="KFY65" s="388"/>
      <c r="KFZ65" s="388"/>
      <c r="KGA65" s="388"/>
      <c r="KGB65" s="388"/>
      <c r="KGC65" s="388"/>
      <c r="KGD65" s="388"/>
      <c r="KGE65" s="388"/>
      <c r="KGF65" s="388"/>
      <c r="KGG65" s="388"/>
      <c r="KGH65" s="388"/>
      <c r="KGI65" s="388"/>
      <c r="KGJ65" s="388"/>
      <c r="KGK65" s="388"/>
      <c r="KGL65" s="388"/>
      <c r="KGM65" s="388"/>
      <c r="KGN65" s="388"/>
      <c r="KGO65" s="388"/>
      <c r="KGP65" s="388"/>
      <c r="KGQ65" s="388"/>
      <c r="KGR65" s="388"/>
      <c r="KGS65" s="388"/>
      <c r="KGT65" s="388"/>
      <c r="KGU65" s="388"/>
      <c r="KGV65" s="388"/>
      <c r="KGW65" s="388"/>
      <c r="KGX65" s="388"/>
      <c r="KGY65" s="388"/>
      <c r="KGZ65" s="388"/>
      <c r="KHA65" s="388"/>
      <c r="KHB65" s="388"/>
      <c r="KHC65" s="388"/>
      <c r="KHD65" s="388"/>
      <c r="KHE65" s="388"/>
      <c r="KHF65" s="388"/>
      <c r="KHG65" s="388"/>
      <c r="KHH65" s="388"/>
      <c r="KHI65" s="388"/>
      <c r="KHJ65" s="388"/>
      <c r="KHK65" s="388"/>
      <c r="KHL65" s="388"/>
      <c r="KHM65" s="388"/>
      <c r="KHN65" s="388"/>
      <c r="KHO65" s="388"/>
      <c r="KHP65" s="388"/>
      <c r="KHQ65" s="388"/>
      <c r="KHR65" s="388"/>
      <c r="KHS65" s="388"/>
      <c r="KHT65" s="388"/>
      <c r="KHU65" s="388"/>
      <c r="KHV65" s="388"/>
      <c r="KHW65" s="388"/>
      <c r="KHX65" s="388"/>
      <c r="KHY65" s="388"/>
      <c r="KHZ65" s="388"/>
      <c r="KIA65" s="388"/>
      <c r="KIB65" s="388"/>
      <c r="KIC65" s="388"/>
      <c r="KID65" s="388"/>
      <c r="KIE65" s="388"/>
      <c r="KIF65" s="388"/>
      <c r="KIG65" s="388"/>
      <c r="KIH65" s="388"/>
      <c r="KII65" s="388"/>
      <c r="KIJ65" s="388"/>
      <c r="KIK65" s="388"/>
      <c r="KIL65" s="388"/>
      <c r="KIM65" s="388"/>
      <c r="KIN65" s="388"/>
      <c r="KIO65" s="388"/>
      <c r="KIP65" s="388"/>
      <c r="KIQ65" s="388"/>
      <c r="KIR65" s="388"/>
      <c r="KIS65" s="388"/>
      <c r="KIT65" s="388"/>
      <c r="KIU65" s="388"/>
      <c r="KIV65" s="388"/>
      <c r="KIW65" s="388"/>
      <c r="KIX65" s="388"/>
      <c r="KIY65" s="388"/>
      <c r="KIZ65" s="388"/>
      <c r="KJA65" s="388"/>
      <c r="KJB65" s="388"/>
      <c r="KJC65" s="388"/>
      <c r="KJD65" s="388"/>
      <c r="KJE65" s="388"/>
      <c r="KJF65" s="388"/>
      <c r="KJG65" s="388"/>
      <c r="KJH65" s="388"/>
      <c r="KJI65" s="388"/>
      <c r="KJJ65" s="388"/>
      <c r="KJK65" s="388"/>
      <c r="KJL65" s="388"/>
      <c r="KJM65" s="388"/>
      <c r="KJN65" s="388"/>
      <c r="KJO65" s="388"/>
      <c r="KJP65" s="388"/>
      <c r="KJQ65" s="388"/>
      <c r="KJR65" s="388"/>
      <c r="KJS65" s="388"/>
      <c r="KJT65" s="388"/>
      <c r="KJU65" s="388"/>
      <c r="KJV65" s="388"/>
      <c r="KJW65" s="388"/>
      <c r="KJX65" s="388"/>
      <c r="KJY65" s="388"/>
      <c r="KJZ65" s="388"/>
      <c r="KKA65" s="388"/>
      <c r="KKB65" s="388"/>
      <c r="KKC65" s="388"/>
      <c r="KKD65" s="388"/>
      <c r="KKE65" s="388"/>
      <c r="KKF65" s="388"/>
      <c r="KKG65" s="388"/>
      <c r="KKH65" s="388"/>
      <c r="KKI65" s="388"/>
      <c r="KKJ65" s="388"/>
      <c r="KKK65" s="388"/>
      <c r="KKL65" s="388"/>
      <c r="KKM65" s="388"/>
      <c r="KKN65" s="388"/>
      <c r="KKO65" s="388"/>
      <c r="KKP65" s="388"/>
      <c r="KKQ65" s="388"/>
      <c r="KKR65" s="388"/>
      <c r="KKS65" s="388"/>
      <c r="KKT65" s="388"/>
      <c r="KKU65" s="388"/>
      <c r="KKV65" s="388"/>
      <c r="KKW65" s="388"/>
      <c r="KKX65" s="388"/>
      <c r="KKY65" s="388"/>
      <c r="KKZ65" s="388"/>
      <c r="KLA65" s="388"/>
      <c r="KLB65" s="388"/>
      <c r="KLC65" s="388"/>
      <c r="KLD65" s="388"/>
      <c r="KLE65" s="388"/>
      <c r="KLF65" s="388"/>
      <c r="KLG65" s="388"/>
      <c r="KLH65" s="388"/>
      <c r="KLI65" s="388"/>
      <c r="KLJ65" s="388"/>
      <c r="KLK65" s="388"/>
      <c r="KLL65" s="388"/>
      <c r="KLM65" s="388"/>
      <c r="KLN65" s="388"/>
      <c r="KLO65" s="388"/>
      <c r="KLP65" s="388"/>
      <c r="KLQ65" s="388"/>
      <c r="KLR65" s="388"/>
      <c r="KLS65" s="388"/>
      <c r="KLT65" s="388"/>
      <c r="KLU65" s="388"/>
      <c r="KLV65" s="388"/>
      <c r="KLW65" s="388"/>
      <c r="KLX65" s="388"/>
      <c r="KLY65" s="388"/>
      <c r="KLZ65" s="388"/>
      <c r="KMA65" s="388"/>
      <c r="KMB65" s="388"/>
      <c r="KMC65" s="388"/>
      <c r="KMD65" s="388"/>
      <c r="KME65" s="388"/>
      <c r="KMF65" s="388"/>
      <c r="KMG65" s="388"/>
      <c r="KMH65" s="388"/>
      <c r="KMI65" s="388"/>
      <c r="KMJ65" s="388"/>
      <c r="KMK65" s="388"/>
      <c r="KML65" s="388"/>
      <c r="KMM65" s="388"/>
      <c r="KMN65" s="388"/>
      <c r="KMO65" s="388"/>
      <c r="KMP65" s="388"/>
      <c r="KMQ65" s="388"/>
      <c r="KMR65" s="388"/>
      <c r="KMS65" s="388"/>
      <c r="KMT65" s="388"/>
      <c r="KMU65" s="388"/>
      <c r="KMV65" s="388"/>
      <c r="KMW65" s="388"/>
      <c r="KMX65" s="388"/>
      <c r="KMY65" s="388"/>
      <c r="KMZ65" s="388"/>
      <c r="KNA65" s="388"/>
      <c r="KNB65" s="388"/>
      <c r="KNC65" s="388"/>
      <c r="KND65" s="388"/>
      <c r="KNE65" s="388"/>
      <c r="KNF65" s="388"/>
      <c r="KNG65" s="388"/>
      <c r="KNH65" s="388"/>
      <c r="KNI65" s="388"/>
      <c r="KNJ65" s="388"/>
      <c r="KNK65" s="388"/>
      <c r="KNL65" s="388"/>
      <c r="KNM65" s="388"/>
      <c r="KNN65" s="388"/>
      <c r="KNO65" s="388"/>
      <c r="KNP65" s="388"/>
      <c r="KNQ65" s="388"/>
      <c r="KNR65" s="388"/>
      <c r="KNS65" s="388"/>
      <c r="KNT65" s="388"/>
      <c r="KNU65" s="388"/>
      <c r="KNV65" s="388"/>
      <c r="KNW65" s="388"/>
      <c r="KNX65" s="388"/>
      <c r="KNY65" s="388"/>
      <c r="KNZ65" s="388"/>
      <c r="KOA65" s="388"/>
      <c r="KOB65" s="388"/>
      <c r="KOC65" s="388"/>
      <c r="KOD65" s="388"/>
      <c r="KOE65" s="388"/>
      <c r="KOF65" s="388"/>
      <c r="KOG65" s="388"/>
      <c r="KOH65" s="388"/>
      <c r="KOI65" s="388"/>
      <c r="KOJ65" s="388"/>
      <c r="KOK65" s="388"/>
      <c r="KOL65" s="388"/>
      <c r="KOM65" s="388"/>
      <c r="KON65" s="388"/>
      <c r="KOO65" s="388"/>
      <c r="KOP65" s="388"/>
      <c r="KOQ65" s="388"/>
      <c r="KOR65" s="388"/>
      <c r="KOS65" s="388"/>
      <c r="KOT65" s="388"/>
      <c r="KOU65" s="388"/>
      <c r="KOV65" s="388"/>
      <c r="KOW65" s="388"/>
      <c r="KOX65" s="388"/>
      <c r="KOY65" s="388"/>
      <c r="KOZ65" s="388"/>
      <c r="KPA65" s="388"/>
      <c r="KPB65" s="388"/>
      <c r="KPC65" s="388"/>
      <c r="KPD65" s="388"/>
      <c r="KPE65" s="388"/>
      <c r="KPF65" s="388"/>
      <c r="KPG65" s="388"/>
      <c r="KPH65" s="388"/>
      <c r="KPI65" s="388"/>
      <c r="KPJ65" s="388"/>
      <c r="KPK65" s="388"/>
      <c r="KPL65" s="388"/>
      <c r="KPM65" s="388"/>
      <c r="KPN65" s="388"/>
      <c r="KPO65" s="388"/>
      <c r="KPP65" s="388"/>
      <c r="KPQ65" s="388"/>
      <c r="KPR65" s="388"/>
      <c r="KPS65" s="388"/>
      <c r="KPT65" s="388"/>
      <c r="KPU65" s="388"/>
      <c r="KPV65" s="388"/>
      <c r="KPW65" s="388"/>
      <c r="KPX65" s="388"/>
      <c r="KPY65" s="388"/>
      <c r="KPZ65" s="388"/>
      <c r="KQA65" s="388"/>
      <c r="KQB65" s="388"/>
      <c r="KQC65" s="388"/>
      <c r="KQD65" s="388"/>
      <c r="KQE65" s="388"/>
      <c r="KQF65" s="388"/>
      <c r="KQG65" s="388"/>
      <c r="KQH65" s="388"/>
      <c r="KQI65" s="388"/>
      <c r="KQJ65" s="388"/>
      <c r="KQK65" s="388"/>
      <c r="KQL65" s="388"/>
      <c r="KQM65" s="388"/>
      <c r="KQN65" s="388"/>
      <c r="KQO65" s="388"/>
      <c r="KQP65" s="388"/>
      <c r="KQQ65" s="388"/>
      <c r="KQR65" s="388"/>
      <c r="KQS65" s="388"/>
      <c r="KQT65" s="388"/>
      <c r="KQU65" s="388"/>
      <c r="KQV65" s="388"/>
      <c r="KQW65" s="388"/>
      <c r="KQX65" s="388"/>
      <c r="KQY65" s="388"/>
      <c r="KQZ65" s="388"/>
      <c r="KRA65" s="388"/>
      <c r="KRB65" s="388"/>
      <c r="KRC65" s="388"/>
      <c r="KRD65" s="388"/>
      <c r="KRE65" s="388"/>
      <c r="KRF65" s="388"/>
      <c r="KRG65" s="388"/>
      <c r="KRH65" s="388"/>
      <c r="KRI65" s="388"/>
      <c r="KRJ65" s="388"/>
      <c r="KRK65" s="388"/>
      <c r="KRL65" s="388"/>
      <c r="KRM65" s="388"/>
      <c r="KRN65" s="388"/>
      <c r="KRO65" s="388"/>
      <c r="KRP65" s="388"/>
      <c r="KRQ65" s="388"/>
      <c r="KRR65" s="388"/>
      <c r="KRS65" s="388"/>
      <c r="KRT65" s="388"/>
      <c r="KRU65" s="388"/>
      <c r="KRV65" s="388"/>
      <c r="KRW65" s="388"/>
      <c r="KRX65" s="388"/>
      <c r="KRY65" s="388"/>
      <c r="KRZ65" s="388"/>
      <c r="KSA65" s="388"/>
      <c r="KSB65" s="388"/>
      <c r="KSC65" s="388"/>
      <c r="KSD65" s="388"/>
      <c r="KSE65" s="388"/>
      <c r="KSF65" s="388"/>
      <c r="KSG65" s="388"/>
      <c r="KSH65" s="388"/>
      <c r="KSI65" s="388"/>
      <c r="KSJ65" s="388"/>
      <c r="KSK65" s="388"/>
      <c r="KSL65" s="388"/>
      <c r="KSM65" s="388"/>
      <c r="KSN65" s="388"/>
      <c r="KSO65" s="388"/>
      <c r="KSP65" s="388"/>
      <c r="KSQ65" s="388"/>
      <c r="KSR65" s="388"/>
      <c r="KSS65" s="388"/>
      <c r="KST65" s="388"/>
      <c r="KSU65" s="388"/>
      <c r="KSV65" s="388"/>
      <c r="KSW65" s="388"/>
      <c r="KSX65" s="388"/>
      <c r="KSY65" s="388"/>
      <c r="KSZ65" s="388"/>
      <c r="KTA65" s="388"/>
      <c r="KTB65" s="388"/>
      <c r="KTC65" s="388"/>
      <c r="KTD65" s="388"/>
      <c r="KTE65" s="388"/>
      <c r="KTF65" s="388"/>
      <c r="KTG65" s="388"/>
      <c r="KTH65" s="388"/>
      <c r="KTI65" s="388"/>
      <c r="KTJ65" s="388"/>
      <c r="KTK65" s="388"/>
      <c r="KTL65" s="388"/>
      <c r="KTM65" s="388"/>
      <c r="KTN65" s="388"/>
      <c r="KTO65" s="388"/>
      <c r="KTP65" s="388"/>
      <c r="KTQ65" s="388"/>
      <c r="KTR65" s="388"/>
      <c r="KTS65" s="388"/>
      <c r="KTT65" s="388"/>
      <c r="KTU65" s="388"/>
      <c r="KTV65" s="388"/>
      <c r="KTW65" s="388"/>
      <c r="KTX65" s="388"/>
      <c r="KTY65" s="388"/>
      <c r="KTZ65" s="388"/>
      <c r="KUA65" s="388"/>
      <c r="KUB65" s="388"/>
      <c r="KUC65" s="388"/>
      <c r="KUD65" s="388"/>
      <c r="KUE65" s="388"/>
      <c r="KUF65" s="388"/>
      <c r="KUG65" s="388"/>
      <c r="KUH65" s="388"/>
      <c r="KUI65" s="388"/>
      <c r="KUJ65" s="388"/>
      <c r="KUK65" s="388"/>
      <c r="KUL65" s="388"/>
      <c r="KUM65" s="388"/>
      <c r="KUN65" s="388"/>
      <c r="KUO65" s="388"/>
      <c r="KUP65" s="388"/>
      <c r="KUQ65" s="388"/>
      <c r="KUR65" s="388"/>
      <c r="KUS65" s="388"/>
      <c r="KUT65" s="388"/>
      <c r="KUU65" s="388"/>
      <c r="KUV65" s="388"/>
      <c r="KUW65" s="388"/>
      <c r="KUX65" s="388"/>
      <c r="KUY65" s="388"/>
      <c r="KUZ65" s="388"/>
      <c r="KVA65" s="388"/>
      <c r="KVB65" s="388"/>
      <c r="KVC65" s="388"/>
      <c r="KVD65" s="388"/>
      <c r="KVE65" s="388"/>
      <c r="KVF65" s="388"/>
      <c r="KVG65" s="388"/>
      <c r="KVH65" s="388"/>
      <c r="KVI65" s="388"/>
      <c r="KVJ65" s="388"/>
      <c r="KVK65" s="388"/>
      <c r="KVL65" s="388"/>
      <c r="KVM65" s="388"/>
      <c r="KVN65" s="388"/>
      <c r="KVO65" s="388"/>
      <c r="KVP65" s="388"/>
      <c r="KVQ65" s="388"/>
      <c r="KVR65" s="388"/>
      <c r="KVS65" s="388"/>
      <c r="KVT65" s="388"/>
      <c r="KVU65" s="388"/>
      <c r="KVV65" s="388"/>
      <c r="KVW65" s="388"/>
      <c r="KVX65" s="388"/>
      <c r="KVY65" s="388"/>
      <c r="KVZ65" s="388"/>
      <c r="KWA65" s="388"/>
      <c r="KWB65" s="388"/>
      <c r="KWC65" s="388"/>
      <c r="KWD65" s="388"/>
      <c r="KWE65" s="388"/>
      <c r="KWF65" s="388"/>
      <c r="KWG65" s="388"/>
      <c r="KWH65" s="388"/>
      <c r="KWI65" s="388"/>
      <c r="KWJ65" s="388"/>
      <c r="KWK65" s="388"/>
      <c r="KWL65" s="388"/>
      <c r="KWM65" s="388"/>
      <c r="KWN65" s="388"/>
      <c r="KWO65" s="388"/>
      <c r="KWP65" s="388"/>
      <c r="KWQ65" s="388"/>
      <c r="KWR65" s="388"/>
      <c r="KWS65" s="388"/>
      <c r="KWT65" s="388"/>
      <c r="KWU65" s="388"/>
      <c r="KWV65" s="388"/>
      <c r="KWW65" s="388"/>
      <c r="KWX65" s="388"/>
      <c r="KWY65" s="388"/>
      <c r="KWZ65" s="388"/>
      <c r="KXA65" s="388"/>
      <c r="KXB65" s="388"/>
      <c r="KXC65" s="388"/>
      <c r="KXD65" s="388"/>
      <c r="KXE65" s="388"/>
      <c r="KXF65" s="388"/>
      <c r="KXG65" s="388"/>
      <c r="KXH65" s="388"/>
      <c r="KXI65" s="388"/>
      <c r="KXJ65" s="388"/>
      <c r="KXK65" s="388"/>
      <c r="KXL65" s="388"/>
      <c r="KXM65" s="388"/>
      <c r="KXN65" s="388"/>
      <c r="KXO65" s="388"/>
      <c r="KXP65" s="388"/>
      <c r="KXQ65" s="388"/>
      <c r="KXR65" s="388"/>
      <c r="KXS65" s="388"/>
      <c r="KXT65" s="388"/>
      <c r="KXU65" s="388"/>
      <c r="KXV65" s="388"/>
      <c r="KXW65" s="388"/>
      <c r="KXX65" s="388"/>
      <c r="KXY65" s="388"/>
      <c r="KXZ65" s="388"/>
      <c r="KYA65" s="388"/>
      <c r="KYB65" s="388"/>
      <c r="KYC65" s="388"/>
      <c r="KYD65" s="388"/>
      <c r="KYE65" s="388"/>
      <c r="KYF65" s="388"/>
      <c r="KYG65" s="388"/>
      <c r="KYH65" s="388"/>
      <c r="KYI65" s="388"/>
      <c r="KYJ65" s="388"/>
      <c r="KYK65" s="388"/>
      <c r="KYL65" s="388"/>
      <c r="KYM65" s="388"/>
      <c r="KYN65" s="388"/>
      <c r="KYO65" s="388"/>
      <c r="KYP65" s="388"/>
      <c r="KYQ65" s="388"/>
      <c r="KYR65" s="388"/>
      <c r="KYS65" s="388"/>
      <c r="KYT65" s="388"/>
      <c r="KYU65" s="388"/>
      <c r="KYV65" s="388"/>
      <c r="KYW65" s="388"/>
      <c r="KYX65" s="388"/>
      <c r="KYY65" s="388"/>
      <c r="KYZ65" s="388"/>
      <c r="KZA65" s="388"/>
      <c r="KZB65" s="388"/>
      <c r="KZC65" s="388"/>
      <c r="KZD65" s="388"/>
      <c r="KZE65" s="388"/>
      <c r="KZF65" s="388"/>
      <c r="KZG65" s="388"/>
      <c r="KZH65" s="388"/>
      <c r="KZI65" s="388"/>
      <c r="KZJ65" s="388"/>
      <c r="KZK65" s="388"/>
      <c r="KZL65" s="388"/>
      <c r="KZM65" s="388"/>
      <c r="KZN65" s="388"/>
      <c r="KZO65" s="388"/>
      <c r="KZP65" s="388"/>
      <c r="KZQ65" s="388"/>
      <c r="KZR65" s="388"/>
      <c r="KZS65" s="388"/>
      <c r="KZT65" s="388"/>
      <c r="KZU65" s="388"/>
      <c r="KZV65" s="388"/>
      <c r="KZW65" s="388"/>
      <c r="KZX65" s="388"/>
      <c r="KZY65" s="388"/>
      <c r="KZZ65" s="388"/>
      <c r="LAA65" s="388"/>
      <c r="LAB65" s="388"/>
      <c r="LAC65" s="388"/>
      <c r="LAD65" s="388"/>
      <c r="LAE65" s="388"/>
      <c r="LAF65" s="388"/>
      <c r="LAG65" s="388"/>
      <c r="LAH65" s="388"/>
      <c r="LAI65" s="388"/>
      <c r="LAJ65" s="388"/>
      <c r="LAK65" s="388"/>
      <c r="LAL65" s="388"/>
      <c r="LAM65" s="388"/>
      <c r="LAN65" s="388"/>
      <c r="LAO65" s="388"/>
      <c r="LAP65" s="388"/>
      <c r="LAQ65" s="388"/>
      <c r="LAR65" s="388"/>
      <c r="LAS65" s="388"/>
      <c r="LAT65" s="388"/>
      <c r="LAU65" s="388"/>
      <c r="LAV65" s="388"/>
      <c r="LAW65" s="388"/>
      <c r="LAX65" s="388"/>
      <c r="LAY65" s="388"/>
      <c r="LAZ65" s="388"/>
      <c r="LBA65" s="388"/>
      <c r="LBB65" s="388"/>
      <c r="LBC65" s="388"/>
      <c r="LBD65" s="388"/>
      <c r="LBE65" s="388"/>
      <c r="LBF65" s="388"/>
      <c r="LBG65" s="388"/>
      <c r="LBH65" s="388"/>
      <c r="LBI65" s="388"/>
      <c r="LBJ65" s="388"/>
      <c r="LBK65" s="388"/>
      <c r="LBL65" s="388"/>
      <c r="LBM65" s="388"/>
      <c r="LBN65" s="388"/>
      <c r="LBO65" s="388"/>
      <c r="LBP65" s="388"/>
      <c r="LBQ65" s="388"/>
      <c r="LBR65" s="388"/>
      <c r="LBS65" s="388"/>
      <c r="LBT65" s="388"/>
      <c r="LBU65" s="388"/>
      <c r="LBV65" s="388"/>
      <c r="LBW65" s="388"/>
      <c r="LBX65" s="388"/>
      <c r="LBY65" s="388"/>
      <c r="LBZ65" s="388"/>
      <c r="LCA65" s="388"/>
      <c r="LCB65" s="388"/>
      <c r="LCC65" s="388"/>
      <c r="LCD65" s="388"/>
      <c r="LCE65" s="388"/>
      <c r="LCF65" s="388"/>
      <c r="LCG65" s="388"/>
      <c r="LCH65" s="388"/>
      <c r="LCI65" s="388"/>
      <c r="LCJ65" s="388"/>
      <c r="LCK65" s="388"/>
      <c r="LCL65" s="388"/>
      <c r="LCM65" s="388"/>
      <c r="LCN65" s="388"/>
      <c r="LCO65" s="388"/>
      <c r="LCP65" s="388"/>
      <c r="LCQ65" s="388"/>
      <c r="LCR65" s="388"/>
      <c r="LCS65" s="388"/>
      <c r="LCT65" s="388"/>
      <c r="LCU65" s="388"/>
      <c r="LCV65" s="388"/>
      <c r="LCW65" s="388"/>
      <c r="LCX65" s="388"/>
      <c r="LCY65" s="388"/>
      <c r="LCZ65" s="388"/>
      <c r="LDA65" s="388"/>
      <c r="LDB65" s="388"/>
      <c r="LDC65" s="388"/>
      <c r="LDD65" s="388"/>
      <c r="LDE65" s="388"/>
      <c r="LDF65" s="388"/>
      <c r="LDG65" s="388"/>
      <c r="LDH65" s="388"/>
      <c r="LDI65" s="388"/>
      <c r="LDJ65" s="388"/>
      <c r="LDK65" s="388"/>
      <c r="LDL65" s="388"/>
      <c r="LDM65" s="388"/>
      <c r="LDN65" s="388"/>
      <c r="LDO65" s="388"/>
      <c r="LDP65" s="388"/>
      <c r="LDQ65" s="388"/>
      <c r="LDR65" s="388"/>
      <c r="LDS65" s="388"/>
      <c r="LDT65" s="388"/>
      <c r="LDU65" s="388"/>
      <c r="LDV65" s="388"/>
      <c r="LDW65" s="388"/>
      <c r="LDX65" s="388"/>
      <c r="LDY65" s="388"/>
      <c r="LDZ65" s="388"/>
      <c r="LEA65" s="388"/>
      <c r="LEB65" s="388"/>
      <c r="LEC65" s="388"/>
      <c r="LED65" s="388"/>
      <c r="LEE65" s="388"/>
      <c r="LEF65" s="388"/>
      <c r="LEG65" s="388"/>
      <c r="LEH65" s="388"/>
      <c r="LEI65" s="388"/>
      <c r="LEJ65" s="388"/>
      <c r="LEK65" s="388"/>
      <c r="LEL65" s="388"/>
      <c r="LEM65" s="388"/>
      <c r="LEN65" s="388"/>
      <c r="LEO65" s="388"/>
      <c r="LEP65" s="388"/>
      <c r="LEQ65" s="388"/>
      <c r="LER65" s="388"/>
      <c r="LES65" s="388"/>
      <c r="LET65" s="388"/>
      <c r="LEU65" s="388"/>
      <c r="LEV65" s="388"/>
      <c r="LEW65" s="388"/>
      <c r="LEX65" s="388"/>
      <c r="LEY65" s="388"/>
      <c r="LEZ65" s="388"/>
      <c r="LFA65" s="388"/>
      <c r="LFB65" s="388"/>
      <c r="LFC65" s="388"/>
      <c r="LFD65" s="388"/>
      <c r="LFE65" s="388"/>
      <c r="LFF65" s="388"/>
      <c r="LFG65" s="388"/>
      <c r="LFH65" s="388"/>
      <c r="LFI65" s="388"/>
      <c r="LFJ65" s="388"/>
      <c r="LFK65" s="388"/>
      <c r="LFL65" s="388"/>
      <c r="LFM65" s="388"/>
      <c r="LFN65" s="388"/>
      <c r="LFO65" s="388"/>
      <c r="LFP65" s="388"/>
      <c r="LFQ65" s="388"/>
      <c r="LFR65" s="388"/>
      <c r="LFS65" s="388"/>
      <c r="LFT65" s="388"/>
      <c r="LFU65" s="388"/>
      <c r="LFV65" s="388"/>
      <c r="LFW65" s="388"/>
      <c r="LFX65" s="388"/>
      <c r="LFY65" s="388"/>
      <c r="LFZ65" s="388"/>
      <c r="LGA65" s="388"/>
      <c r="LGB65" s="388"/>
      <c r="LGC65" s="388"/>
      <c r="LGD65" s="388"/>
      <c r="LGE65" s="388"/>
      <c r="LGF65" s="388"/>
      <c r="LGG65" s="388"/>
      <c r="LGH65" s="388"/>
      <c r="LGI65" s="388"/>
      <c r="LGJ65" s="388"/>
      <c r="LGK65" s="388"/>
      <c r="LGL65" s="388"/>
      <c r="LGM65" s="388"/>
      <c r="LGN65" s="388"/>
      <c r="LGO65" s="388"/>
      <c r="LGP65" s="388"/>
      <c r="LGQ65" s="388"/>
      <c r="LGR65" s="388"/>
      <c r="LGS65" s="388"/>
      <c r="LGT65" s="388"/>
      <c r="LGU65" s="388"/>
      <c r="LGV65" s="388"/>
      <c r="LGW65" s="388"/>
      <c r="LGX65" s="388"/>
      <c r="LGY65" s="388"/>
      <c r="LGZ65" s="388"/>
      <c r="LHA65" s="388"/>
      <c r="LHB65" s="388"/>
      <c r="LHC65" s="388"/>
      <c r="LHD65" s="388"/>
      <c r="LHE65" s="388"/>
      <c r="LHF65" s="388"/>
      <c r="LHG65" s="388"/>
      <c r="LHH65" s="388"/>
      <c r="LHI65" s="388"/>
      <c r="LHJ65" s="388"/>
      <c r="LHK65" s="388"/>
      <c r="LHL65" s="388"/>
      <c r="LHM65" s="388"/>
      <c r="LHN65" s="388"/>
      <c r="LHO65" s="388"/>
      <c r="LHP65" s="388"/>
      <c r="LHQ65" s="388"/>
      <c r="LHR65" s="388"/>
      <c r="LHS65" s="388"/>
      <c r="LHT65" s="388"/>
      <c r="LHU65" s="388"/>
      <c r="LHV65" s="388"/>
      <c r="LHW65" s="388"/>
      <c r="LHX65" s="388"/>
      <c r="LHY65" s="388"/>
      <c r="LHZ65" s="388"/>
      <c r="LIA65" s="388"/>
      <c r="LIB65" s="388"/>
      <c r="LIC65" s="388"/>
      <c r="LID65" s="388"/>
      <c r="LIE65" s="388"/>
      <c r="LIF65" s="388"/>
      <c r="LIG65" s="388"/>
      <c r="LIH65" s="388"/>
      <c r="LII65" s="388"/>
      <c r="LIJ65" s="388"/>
      <c r="LIK65" s="388"/>
      <c r="LIL65" s="388"/>
      <c r="LIM65" s="388"/>
      <c r="LIN65" s="388"/>
      <c r="LIO65" s="388"/>
      <c r="LIP65" s="388"/>
      <c r="LIQ65" s="388"/>
      <c r="LIR65" s="388"/>
      <c r="LIS65" s="388"/>
      <c r="LIT65" s="388"/>
      <c r="LIU65" s="388"/>
      <c r="LIV65" s="388"/>
      <c r="LIW65" s="388"/>
      <c r="LIX65" s="388"/>
      <c r="LIY65" s="388"/>
      <c r="LIZ65" s="388"/>
      <c r="LJA65" s="388"/>
      <c r="LJB65" s="388"/>
      <c r="LJC65" s="388"/>
      <c r="LJD65" s="388"/>
      <c r="LJE65" s="388"/>
      <c r="LJF65" s="388"/>
      <c r="LJG65" s="388"/>
      <c r="LJH65" s="388"/>
      <c r="LJI65" s="388"/>
      <c r="LJJ65" s="388"/>
      <c r="LJK65" s="388"/>
      <c r="LJL65" s="388"/>
      <c r="LJM65" s="388"/>
      <c r="LJN65" s="388"/>
      <c r="LJO65" s="388"/>
      <c r="LJP65" s="388"/>
      <c r="LJQ65" s="388"/>
      <c r="LJR65" s="388"/>
      <c r="LJS65" s="388"/>
      <c r="LJT65" s="388"/>
      <c r="LJU65" s="388"/>
      <c r="LJV65" s="388"/>
      <c r="LJW65" s="388"/>
      <c r="LJX65" s="388"/>
      <c r="LJY65" s="388"/>
      <c r="LJZ65" s="388"/>
      <c r="LKA65" s="388"/>
      <c r="LKB65" s="388"/>
      <c r="LKC65" s="388"/>
      <c r="LKD65" s="388"/>
      <c r="LKE65" s="388"/>
      <c r="LKF65" s="388"/>
      <c r="LKG65" s="388"/>
      <c r="LKH65" s="388"/>
      <c r="LKI65" s="388"/>
      <c r="LKJ65" s="388"/>
      <c r="LKK65" s="388"/>
      <c r="LKL65" s="388"/>
      <c r="LKM65" s="388"/>
      <c r="LKN65" s="388"/>
      <c r="LKO65" s="388"/>
      <c r="LKP65" s="388"/>
      <c r="LKQ65" s="388"/>
      <c r="LKR65" s="388"/>
      <c r="LKS65" s="388"/>
      <c r="LKT65" s="388"/>
      <c r="LKU65" s="388"/>
      <c r="LKV65" s="388"/>
      <c r="LKW65" s="388"/>
      <c r="LKX65" s="388"/>
      <c r="LKY65" s="388"/>
      <c r="LKZ65" s="388"/>
      <c r="LLA65" s="388"/>
      <c r="LLB65" s="388"/>
      <c r="LLC65" s="388"/>
      <c r="LLD65" s="388"/>
      <c r="LLE65" s="388"/>
      <c r="LLF65" s="388"/>
      <c r="LLG65" s="388"/>
      <c r="LLH65" s="388"/>
      <c r="LLI65" s="388"/>
      <c r="LLJ65" s="388"/>
      <c r="LLK65" s="388"/>
      <c r="LLL65" s="388"/>
      <c r="LLM65" s="388"/>
      <c r="LLN65" s="388"/>
      <c r="LLO65" s="388"/>
      <c r="LLP65" s="388"/>
      <c r="LLQ65" s="388"/>
      <c r="LLR65" s="388"/>
      <c r="LLS65" s="388"/>
      <c r="LLT65" s="388"/>
      <c r="LLU65" s="388"/>
      <c r="LLV65" s="388"/>
      <c r="LLW65" s="388"/>
      <c r="LLX65" s="388"/>
      <c r="LLY65" s="388"/>
      <c r="LLZ65" s="388"/>
      <c r="LMA65" s="388"/>
      <c r="LMB65" s="388"/>
      <c r="LMC65" s="388"/>
      <c r="LMD65" s="388"/>
      <c r="LME65" s="388"/>
      <c r="LMF65" s="388"/>
      <c r="LMG65" s="388"/>
      <c r="LMH65" s="388"/>
      <c r="LMI65" s="388"/>
      <c r="LMJ65" s="388"/>
      <c r="LMK65" s="388"/>
      <c r="LML65" s="388"/>
      <c r="LMM65" s="388"/>
      <c r="LMN65" s="388"/>
      <c r="LMO65" s="388"/>
      <c r="LMP65" s="388"/>
      <c r="LMQ65" s="388"/>
      <c r="LMR65" s="388"/>
      <c r="LMS65" s="388"/>
      <c r="LMT65" s="388"/>
      <c r="LMU65" s="388"/>
      <c r="LMV65" s="388"/>
      <c r="LMW65" s="388"/>
      <c r="LMX65" s="388"/>
      <c r="LMY65" s="388"/>
      <c r="LMZ65" s="388"/>
      <c r="LNA65" s="388"/>
      <c r="LNB65" s="388"/>
      <c r="LNC65" s="388"/>
      <c r="LND65" s="388"/>
      <c r="LNE65" s="388"/>
      <c r="LNF65" s="388"/>
      <c r="LNG65" s="388"/>
      <c r="LNH65" s="388"/>
      <c r="LNI65" s="388"/>
      <c r="LNJ65" s="388"/>
      <c r="LNK65" s="388"/>
      <c r="LNL65" s="388"/>
      <c r="LNM65" s="388"/>
      <c r="LNN65" s="388"/>
      <c r="LNO65" s="388"/>
      <c r="LNP65" s="388"/>
      <c r="LNQ65" s="388"/>
      <c r="LNR65" s="388"/>
      <c r="LNS65" s="388"/>
      <c r="LNT65" s="388"/>
      <c r="LNU65" s="388"/>
      <c r="LNV65" s="388"/>
      <c r="LNW65" s="388"/>
      <c r="LNX65" s="388"/>
      <c r="LNY65" s="388"/>
      <c r="LNZ65" s="388"/>
      <c r="LOA65" s="388"/>
      <c r="LOB65" s="388"/>
      <c r="LOC65" s="388"/>
      <c r="LOD65" s="388"/>
      <c r="LOE65" s="388"/>
      <c r="LOF65" s="388"/>
      <c r="LOG65" s="388"/>
      <c r="LOH65" s="388"/>
      <c r="LOI65" s="388"/>
      <c r="LOJ65" s="388"/>
      <c r="LOK65" s="388"/>
      <c r="LOL65" s="388"/>
      <c r="LOM65" s="388"/>
      <c r="LON65" s="388"/>
      <c r="LOO65" s="388"/>
      <c r="LOP65" s="388"/>
      <c r="LOQ65" s="388"/>
      <c r="LOR65" s="388"/>
      <c r="LOS65" s="388"/>
      <c r="LOT65" s="388"/>
      <c r="LOU65" s="388"/>
      <c r="LOV65" s="388"/>
      <c r="LOW65" s="388"/>
      <c r="LOX65" s="388"/>
      <c r="LOY65" s="388"/>
      <c r="LOZ65" s="388"/>
      <c r="LPA65" s="388"/>
      <c r="LPB65" s="388"/>
      <c r="LPC65" s="388"/>
      <c r="LPD65" s="388"/>
      <c r="LPE65" s="388"/>
      <c r="LPF65" s="388"/>
      <c r="LPG65" s="388"/>
      <c r="LPH65" s="388"/>
      <c r="LPI65" s="388"/>
      <c r="LPJ65" s="388"/>
      <c r="LPK65" s="388"/>
      <c r="LPL65" s="388"/>
      <c r="LPM65" s="388"/>
      <c r="LPN65" s="388"/>
      <c r="LPO65" s="388"/>
      <c r="LPP65" s="388"/>
      <c r="LPQ65" s="388"/>
      <c r="LPR65" s="388"/>
      <c r="LPS65" s="388"/>
      <c r="LPT65" s="388"/>
      <c r="LPU65" s="388"/>
      <c r="LPV65" s="388"/>
      <c r="LPW65" s="388"/>
      <c r="LPX65" s="388"/>
      <c r="LPY65" s="388"/>
      <c r="LPZ65" s="388"/>
      <c r="LQA65" s="388"/>
      <c r="LQB65" s="388"/>
      <c r="LQC65" s="388"/>
      <c r="LQD65" s="388"/>
      <c r="LQE65" s="388"/>
      <c r="LQF65" s="388"/>
      <c r="LQG65" s="388"/>
      <c r="LQH65" s="388"/>
      <c r="LQI65" s="388"/>
      <c r="LQJ65" s="388"/>
      <c r="LQK65" s="388"/>
      <c r="LQL65" s="388"/>
      <c r="LQM65" s="388"/>
      <c r="LQN65" s="388"/>
      <c r="LQO65" s="388"/>
      <c r="LQP65" s="388"/>
      <c r="LQQ65" s="388"/>
      <c r="LQR65" s="388"/>
      <c r="LQS65" s="388"/>
      <c r="LQT65" s="388"/>
      <c r="LQU65" s="388"/>
      <c r="LQV65" s="388"/>
      <c r="LQW65" s="388"/>
      <c r="LQX65" s="388"/>
      <c r="LQY65" s="388"/>
      <c r="LQZ65" s="388"/>
      <c r="LRA65" s="388"/>
      <c r="LRB65" s="388"/>
      <c r="LRC65" s="388"/>
      <c r="LRD65" s="388"/>
      <c r="LRE65" s="388"/>
      <c r="LRF65" s="388"/>
      <c r="LRG65" s="388"/>
      <c r="LRH65" s="388"/>
      <c r="LRI65" s="388"/>
      <c r="LRJ65" s="388"/>
      <c r="LRK65" s="388"/>
      <c r="LRL65" s="388"/>
      <c r="LRM65" s="388"/>
      <c r="LRN65" s="388"/>
      <c r="LRO65" s="388"/>
      <c r="LRP65" s="388"/>
      <c r="LRQ65" s="388"/>
      <c r="LRR65" s="388"/>
      <c r="LRS65" s="388"/>
      <c r="LRT65" s="388"/>
      <c r="LRU65" s="388"/>
      <c r="LRV65" s="388"/>
      <c r="LRW65" s="388"/>
      <c r="LRX65" s="388"/>
      <c r="LRY65" s="388"/>
      <c r="LRZ65" s="388"/>
      <c r="LSA65" s="388"/>
      <c r="LSB65" s="388"/>
      <c r="LSC65" s="388"/>
      <c r="LSD65" s="388"/>
      <c r="LSE65" s="388"/>
      <c r="LSF65" s="388"/>
      <c r="LSG65" s="388"/>
      <c r="LSH65" s="388"/>
      <c r="LSI65" s="388"/>
      <c r="LSJ65" s="388"/>
      <c r="LSK65" s="388"/>
      <c r="LSL65" s="388"/>
      <c r="LSM65" s="388"/>
      <c r="LSN65" s="388"/>
      <c r="LSO65" s="388"/>
      <c r="LSP65" s="388"/>
      <c r="LSQ65" s="388"/>
      <c r="LSR65" s="388"/>
      <c r="LSS65" s="388"/>
      <c r="LST65" s="388"/>
      <c r="LSU65" s="388"/>
      <c r="LSV65" s="388"/>
      <c r="LSW65" s="388"/>
      <c r="LSX65" s="388"/>
      <c r="LSY65" s="388"/>
      <c r="LSZ65" s="388"/>
      <c r="LTA65" s="388"/>
      <c r="LTB65" s="388"/>
      <c r="LTC65" s="388"/>
      <c r="LTD65" s="388"/>
      <c r="LTE65" s="388"/>
      <c r="LTF65" s="388"/>
      <c r="LTG65" s="388"/>
      <c r="LTH65" s="388"/>
      <c r="LTI65" s="388"/>
      <c r="LTJ65" s="388"/>
      <c r="LTK65" s="388"/>
      <c r="LTL65" s="388"/>
      <c r="LTM65" s="388"/>
      <c r="LTN65" s="388"/>
      <c r="LTO65" s="388"/>
      <c r="LTP65" s="388"/>
      <c r="LTQ65" s="388"/>
      <c r="LTR65" s="388"/>
      <c r="LTS65" s="388"/>
      <c r="LTT65" s="388"/>
      <c r="LTU65" s="388"/>
      <c r="LTV65" s="388"/>
      <c r="LTW65" s="388"/>
      <c r="LTX65" s="388"/>
      <c r="LTY65" s="388"/>
      <c r="LTZ65" s="388"/>
      <c r="LUA65" s="388"/>
      <c r="LUB65" s="388"/>
      <c r="LUC65" s="388"/>
      <c r="LUD65" s="388"/>
      <c r="LUE65" s="388"/>
      <c r="LUF65" s="388"/>
      <c r="LUG65" s="388"/>
      <c r="LUH65" s="388"/>
      <c r="LUI65" s="388"/>
      <c r="LUJ65" s="388"/>
      <c r="LUK65" s="388"/>
      <c r="LUL65" s="388"/>
      <c r="LUM65" s="388"/>
      <c r="LUN65" s="388"/>
      <c r="LUO65" s="388"/>
      <c r="LUP65" s="388"/>
      <c r="LUQ65" s="388"/>
      <c r="LUR65" s="388"/>
      <c r="LUS65" s="388"/>
      <c r="LUT65" s="388"/>
      <c r="LUU65" s="388"/>
      <c r="LUV65" s="388"/>
      <c r="LUW65" s="388"/>
      <c r="LUX65" s="388"/>
      <c r="LUY65" s="388"/>
      <c r="LUZ65" s="388"/>
      <c r="LVA65" s="388"/>
      <c r="LVB65" s="388"/>
      <c r="LVC65" s="388"/>
      <c r="LVD65" s="388"/>
      <c r="LVE65" s="388"/>
      <c r="LVF65" s="388"/>
      <c r="LVG65" s="388"/>
      <c r="LVH65" s="388"/>
      <c r="LVI65" s="388"/>
      <c r="LVJ65" s="388"/>
      <c r="LVK65" s="388"/>
      <c r="LVL65" s="388"/>
      <c r="LVM65" s="388"/>
      <c r="LVN65" s="388"/>
      <c r="LVO65" s="388"/>
      <c r="LVP65" s="388"/>
      <c r="LVQ65" s="388"/>
      <c r="LVR65" s="388"/>
      <c r="LVS65" s="388"/>
      <c r="LVT65" s="388"/>
      <c r="LVU65" s="388"/>
      <c r="LVV65" s="388"/>
      <c r="LVW65" s="388"/>
      <c r="LVX65" s="388"/>
      <c r="LVY65" s="388"/>
      <c r="LVZ65" s="388"/>
      <c r="LWA65" s="388"/>
      <c r="LWB65" s="388"/>
      <c r="LWC65" s="388"/>
      <c r="LWD65" s="388"/>
      <c r="LWE65" s="388"/>
      <c r="LWF65" s="388"/>
      <c r="LWG65" s="388"/>
      <c r="LWH65" s="388"/>
      <c r="LWI65" s="388"/>
      <c r="LWJ65" s="388"/>
      <c r="LWK65" s="388"/>
      <c r="LWL65" s="388"/>
      <c r="LWM65" s="388"/>
      <c r="LWN65" s="388"/>
      <c r="LWO65" s="388"/>
      <c r="LWP65" s="388"/>
      <c r="LWQ65" s="388"/>
      <c r="LWR65" s="388"/>
      <c r="LWS65" s="388"/>
      <c r="LWT65" s="388"/>
      <c r="LWU65" s="388"/>
      <c r="LWV65" s="388"/>
      <c r="LWW65" s="388"/>
      <c r="LWX65" s="388"/>
      <c r="LWY65" s="388"/>
      <c r="LWZ65" s="388"/>
      <c r="LXA65" s="388"/>
      <c r="LXB65" s="388"/>
      <c r="LXC65" s="388"/>
      <c r="LXD65" s="388"/>
      <c r="LXE65" s="388"/>
      <c r="LXF65" s="388"/>
      <c r="LXG65" s="388"/>
      <c r="LXH65" s="388"/>
      <c r="LXI65" s="388"/>
      <c r="LXJ65" s="388"/>
      <c r="LXK65" s="388"/>
      <c r="LXL65" s="388"/>
      <c r="LXM65" s="388"/>
      <c r="LXN65" s="388"/>
      <c r="LXO65" s="388"/>
      <c r="LXP65" s="388"/>
      <c r="LXQ65" s="388"/>
      <c r="LXR65" s="388"/>
      <c r="LXS65" s="388"/>
      <c r="LXT65" s="388"/>
      <c r="LXU65" s="388"/>
      <c r="LXV65" s="388"/>
      <c r="LXW65" s="388"/>
      <c r="LXX65" s="388"/>
      <c r="LXY65" s="388"/>
      <c r="LXZ65" s="388"/>
      <c r="LYA65" s="388"/>
      <c r="LYB65" s="388"/>
      <c r="LYC65" s="388"/>
      <c r="LYD65" s="388"/>
      <c r="LYE65" s="388"/>
      <c r="LYF65" s="388"/>
      <c r="LYG65" s="388"/>
      <c r="LYH65" s="388"/>
      <c r="LYI65" s="388"/>
      <c r="LYJ65" s="388"/>
      <c r="LYK65" s="388"/>
      <c r="LYL65" s="388"/>
      <c r="LYM65" s="388"/>
      <c r="LYN65" s="388"/>
      <c r="LYO65" s="388"/>
      <c r="LYP65" s="388"/>
      <c r="LYQ65" s="388"/>
      <c r="LYR65" s="388"/>
      <c r="LYS65" s="388"/>
      <c r="LYT65" s="388"/>
      <c r="LYU65" s="388"/>
      <c r="LYV65" s="388"/>
      <c r="LYW65" s="388"/>
      <c r="LYX65" s="388"/>
      <c r="LYY65" s="388"/>
      <c r="LYZ65" s="388"/>
      <c r="LZA65" s="388"/>
      <c r="LZB65" s="388"/>
      <c r="LZC65" s="388"/>
      <c r="LZD65" s="388"/>
      <c r="LZE65" s="388"/>
      <c r="LZF65" s="388"/>
      <c r="LZG65" s="388"/>
      <c r="LZH65" s="388"/>
      <c r="LZI65" s="388"/>
      <c r="LZJ65" s="388"/>
      <c r="LZK65" s="388"/>
      <c r="LZL65" s="388"/>
      <c r="LZM65" s="388"/>
      <c r="LZN65" s="388"/>
      <c r="LZO65" s="388"/>
      <c r="LZP65" s="388"/>
      <c r="LZQ65" s="388"/>
      <c r="LZR65" s="388"/>
      <c r="LZS65" s="388"/>
      <c r="LZT65" s="388"/>
      <c r="LZU65" s="388"/>
      <c r="LZV65" s="388"/>
      <c r="LZW65" s="388"/>
      <c r="LZX65" s="388"/>
      <c r="LZY65" s="388"/>
      <c r="LZZ65" s="388"/>
      <c r="MAA65" s="388"/>
      <c r="MAB65" s="388"/>
      <c r="MAC65" s="388"/>
      <c r="MAD65" s="388"/>
      <c r="MAE65" s="388"/>
      <c r="MAF65" s="388"/>
      <c r="MAG65" s="388"/>
      <c r="MAH65" s="388"/>
      <c r="MAI65" s="388"/>
      <c r="MAJ65" s="388"/>
      <c r="MAK65" s="388"/>
      <c r="MAL65" s="388"/>
      <c r="MAM65" s="388"/>
      <c r="MAN65" s="388"/>
      <c r="MAO65" s="388"/>
      <c r="MAP65" s="388"/>
      <c r="MAQ65" s="388"/>
      <c r="MAR65" s="388"/>
      <c r="MAS65" s="388"/>
      <c r="MAT65" s="388"/>
      <c r="MAU65" s="388"/>
      <c r="MAV65" s="388"/>
      <c r="MAW65" s="388"/>
      <c r="MAX65" s="388"/>
      <c r="MAY65" s="388"/>
      <c r="MAZ65" s="388"/>
      <c r="MBA65" s="388"/>
      <c r="MBB65" s="388"/>
      <c r="MBC65" s="388"/>
      <c r="MBD65" s="388"/>
      <c r="MBE65" s="388"/>
      <c r="MBF65" s="388"/>
      <c r="MBG65" s="388"/>
      <c r="MBH65" s="388"/>
      <c r="MBI65" s="388"/>
      <c r="MBJ65" s="388"/>
      <c r="MBK65" s="388"/>
      <c r="MBL65" s="388"/>
      <c r="MBM65" s="388"/>
      <c r="MBN65" s="388"/>
      <c r="MBO65" s="388"/>
      <c r="MBP65" s="388"/>
      <c r="MBQ65" s="388"/>
      <c r="MBR65" s="388"/>
      <c r="MBS65" s="388"/>
      <c r="MBT65" s="388"/>
      <c r="MBU65" s="388"/>
      <c r="MBV65" s="388"/>
      <c r="MBW65" s="388"/>
      <c r="MBX65" s="388"/>
      <c r="MBY65" s="388"/>
      <c r="MBZ65" s="388"/>
      <c r="MCA65" s="388"/>
      <c r="MCB65" s="388"/>
      <c r="MCC65" s="388"/>
      <c r="MCD65" s="388"/>
      <c r="MCE65" s="388"/>
      <c r="MCF65" s="388"/>
      <c r="MCG65" s="388"/>
      <c r="MCH65" s="388"/>
      <c r="MCI65" s="388"/>
      <c r="MCJ65" s="388"/>
      <c r="MCK65" s="388"/>
      <c r="MCL65" s="388"/>
      <c r="MCM65" s="388"/>
      <c r="MCN65" s="388"/>
      <c r="MCO65" s="388"/>
      <c r="MCP65" s="388"/>
      <c r="MCQ65" s="388"/>
      <c r="MCR65" s="388"/>
      <c r="MCS65" s="388"/>
      <c r="MCT65" s="388"/>
      <c r="MCU65" s="388"/>
      <c r="MCV65" s="388"/>
      <c r="MCW65" s="388"/>
      <c r="MCX65" s="388"/>
      <c r="MCY65" s="388"/>
      <c r="MCZ65" s="388"/>
      <c r="MDA65" s="388"/>
      <c r="MDB65" s="388"/>
      <c r="MDC65" s="388"/>
      <c r="MDD65" s="388"/>
      <c r="MDE65" s="388"/>
      <c r="MDF65" s="388"/>
      <c r="MDG65" s="388"/>
      <c r="MDH65" s="388"/>
      <c r="MDI65" s="388"/>
      <c r="MDJ65" s="388"/>
      <c r="MDK65" s="388"/>
      <c r="MDL65" s="388"/>
      <c r="MDM65" s="388"/>
      <c r="MDN65" s="388"/>
      <c r="MDO65" s="388"/>
      <c r="MDP65" s="388"/>
      <c r="MDQ65" s="388"/>
      <c r="MDR65" s="388"/>
      <c r="MDS65" s="388"/>
      <c r="MDT65" s="388"/>
      <c r="MDU65" s="388"/>
      <c r="MDV65" s="388"/>
      <c r="MDW65" s="388"/>
      <c r="MDX65" s="388"/>
      <c r="MDY65" s="388"/>
      <c r="MDZ65" s="388"/>
      <c r="MEA65" s="388"/>
      <c r="MEB65" s="388"/>
      <c r="MEC65" s="388"/>
      <c r="MED65" s="388"/>
      <c r="MEE65" s="388"/>
      <c r="MEF65" s="388"/>
      <c r="MEG65" s="388"/>
      <c r="MEH65" s="388"/>
      <c r="MEI65" s="388"/>
      <c r="MEJ65" s="388"/>
      <c r="MEK65" s="388"/>
      <c r="MEL65" s="388"/>
      <c r="MEM65" s="388"/>
      <c r="MEN65" s="388"/>
      <c r="MEO65" s="388"/>
      <c r="MEP65" s="388"/>
      <c r="MEQ65" s="388"/>
      <c r="MER65" s="388"/>
      <c r="MES65" s="388"/>
      <c r="MET65" s="388"/>
      <c r="MEU65" s="388"/>
      <c r="MEV65" s="388"/>
      <c r="MEW65" s="388"/>
      <c r="MEX65" s="388"/>
      <c r="MEY65" s="388"/>
      <c r="MEZ65" s="388"/>
      <c r="MFA65" s="388"/>
      <c r="MFB65" s="388"/>
      <c r="MFC65" s="388"/>
      <c r="MFD65" s="388"/>
      <c r="MFE65" s="388"/>
      <c r="MFF65" s="388"/>
      <c r="MFG65" s="388"/>
      <c r="MFH65" s="388"/>
      <c r="MFI65" s="388"/>
      <c r="MFJ65" s="388"/>
      <c r="MFK65" s="388"/>
      <c r="MFL65" s="388"/>
      <c r="MFM65" s="388"/>
      <c r="MFN65" s="388"/>
      <c r="MFO65" s="388"/>
      <c r="MFP65" s="388"/>
      <c r="MFQ65" s="388"/>
      <c r="MFR65" s="388"/>
      <c r="MFS65" s="388"/>
      <c r="MFT65" s="388"/>
      <c r="MFU65" s="388"/>
      <c r="MFV65" s="388"/>
      <c r="MFW65" s="388"/>
      <c r="MFX65" s="388"/>
      <c r="MFY65" s="388"/>
      <c r="MFZ65" s="388"/>
      <c r="MGA65" s="388"/>
      <c r="MGB65" s="388"/>
      <c r="MGC65" s="388"/>
      <c r="MGD65" s="388"/>
      <c r="MGE65" s="388"/>
      <c r="MGF65" s="388"/>
      <c r="MGG65" s="388"/>
      <c r="MGH65" s="388"/>
      <c r="MGI65" s="388"/>
      <c r="MGJ65" s="388"/>
      <c r="MGK65" s="388"/>
      <c r="MGL65" s="388"/>
      <c r="MGM65" s="388"/>
      <c r="MGN65" s="388"/>
      <c r="MGO65" s="388"/>
      <c r="MGP65" s="388"/>
      <c r="MGQ65" s="388"/>
      <c r="MGR65" s="388"/>
      <c r="MGS65" s="388"/>
      <c r="MGT65" s="388"/>
      <c r="MGU65" s="388"/>
      <c r="MGV65" s="388"/>
      <c r="MGW65" s="388"/>
      <c r="MGX65" s="388"/>
      <c r="MGY65" s="388"/>
      <c r="MGZ65" s="388"/>
      <c r="MHA65" s="388"/>
      <c r="MHB65" s="388"/>
      <c r="MHC65" s="388"/>
      <c r="MHD65" s="388"/>
      <c r="MHE65" s="388"/>
      <c r="MHF65" s="388"/>
      <c r="MHG65" s="388"/>
      <c r="MHH65" s="388"/>
      <c r="MHI65" s="388"/>
      <c r="MHJ65" s="388"/>
      <c r="MHK65" s="388"/>
      <c r="MHL65" s="388"/>
      <c r="MHM65" s="388"/>
      <c r="MHN65" s="388"/>
      <c r="MHO65" s="388"/>
      <c r="MHP65" s="388"/>
      <c r="MHQ65" s="388"/>
      <c r="MHR65" s="388"/>
      <c r="MHS65" s="388"/>
      <c r="MHT65" s="388"/>
      <c r="MHU65" s="388"/>
      <c r="MHV65" s="388"/>
      <c r="MHW65" s="388"/>
      <c r="MHX65" s="388"/>
      <c r="MHY65" s="388"/>
      <c r="MHZ65" s="388"/>
      <c r="MIA65" s="388"/>
      <c r="MIB65" s="388"/>
      <c r="MIC65" s="388"/>
      <c r="MID65" s="388"/>
      <c r="MIE65" s="388"/>
      <c r="MIF65" s="388"/>
      <c r="MIG65" s="388"/>
      <c r="MIH65" s="388"/>
      <c r="MII65" s="388"/>
      <c r="MIJ65" s="388"/>
      <c r="MIK65" s="388"/>
      <c r="MIL65" s="388"/>
      <c r="MIM65" s="388"/>
      <c r="MIN65" s="388"/>
      <c r="MIO65" s="388"/>
      <c r="MIP65" s="388"/>
      <c r="MIQ65" s="388"/>
      <c r="MIR65" s="388"/>
      <c r="MIS65" s="388"/>
      <c r="MIT65" s="388"/>
      <c r="MIU65" s="388"/>
      <c r="MIV65" s="388"/>
      <c r="MIW65" s="388"/>
      <c r="MIX65" s="388"/>
      <c r="MIY65" s="388"/>
      <c r="MIZ65" s="388"/>
      <c r="MJA65" s="388"/>
      <c r="MJB65" s="388"/>
      <c r="MJC65" s="388"/>
      <c r="MJD65" s="388"/>
      <c r="MJE65" s="388"/>
      <c r="MJF65" s="388"/>
      <c r="MJG65" s="388"/>
      <c r="MJH65" s="388"/>
      <c r="MJI65" s="388"/>
      <c r="MJJ65" s="388"/>
      <c r="MJK65" s="388"/>
      <c r="MJL65" s="388"/>
      <c r="MJM65" s="388"/>
      <c r="MJN65" s="388"/>
      <c r="MJO65" s="388"/>
      <c r="MJP65" s="388"/>
      <c r="MJQ65" s="388"/>
      <c r="MJR65" s="388"/>
      <c r="MJS65" s="388"/>
      <c r="MJT65" s="388"/>
      <c r="MJU65" s="388"/>
      <c r="MJV65" s="388"/>
      <c r="MJW65" s="388"/>
      <c r="MJX65" s="388"/>
      <c r="MJY65" s="388"/>
      <c r="MJZ65" s="388"/>
      <c r="MKA65" s="388"/>
      <c r="MKB65" s="388"/>
      <c r="MKC65" s="388"/>
      <c r="MKD65" s="388"/>
      <c r="MKE65" s="388"/>
      <c r="MKF65" s="388"/>
      <c r="MKG65" s="388"/>
      <c r="MKH65" s="388"/>
      <c r="MKI65" s="388"/>
      <c r="MKJ65" s="388"/>
      <c r="MKK65" s="388"/>
      <c r="MKL65" s="388"/>
      <c r="MKM65" s="388"/>
      <c r="MKN65" s="388"/>
      <c r="MKO65" s="388"/>
      <c r="MKP65" s="388"/>
      <c r="MKQ65" s="388"/>
      <c r="MKR65" s="388"/>
      <c r="MKS65" s="388"/>
      <c r="MKT65" s="388"/>
      <c r="MKU65" s="388"/>
      <c r="MKV65" s="388"/>
      <c r="MKW65" s="388"/>
      <c r="MKX65" s="388"/>
      <c r="MKY65" s="388"/>
      <c r="MKZ65" s="388"/>
      <c r="MLA65" s="388"/>
      <c r="MLB65" s="388"/>
      <c r="MLC65" s="388"/>
      <c r="MLD65" s="388"/>
      <c r="MLE65" s="388"/>
      <c r="MLF65" s="388"/>
      <c r="MLG65" s="388"/>
      <c r="MLH65" s="388"/>
      <c r="MLI65" s="388"/>
      <c r="MLJ65" s="388"/>
      <c r="MLK65" s="388"/>
      <c r="MLL65" s="388"/>
      <c r="MLM65" s="388"/>
      <c r="MLN65" s="388"/>
      <c r="MLO65" s="388"/>
      <c r="MLP65" s="388"/>
      <c r="MLQ65" s="388"/>
      <c r="MLR65" s="388"/>
      <c r="MLS65" s="388"/>
      <c r="MLT65" s="388"/>
      <c r="MLU65" s="388"/>
      <c r="MLV65" s="388"/>
      <c r="MLW65" s="388"/>
      <c r="MLX65" s="388"/>
      <c r="MLY65" s="388"/>
      <c r="MLZ65" s="388"/>
      <c r="MMA65" s="388"/>
      <c r="MMB65" s="388"/>
      <c r="MMC65" s="388"/>
      <c r="MMD65" s="388"/>
      <c r="MME65" s="388"/>
      <c r="MMF65" s="388"/>
      <c r="MMG65" s="388"/>
      <c r="MMH65" s="388"/>
      <c r="MMI65" s="388"/>
      <c r="MMJ65" s="388"/>
      <c r="MMK65" s="388"/>
      <c r="MML65" s="388"/>
      <c r="MMM65" s="388"/>
      <c r="MMN65" s="388"/>
      <c r="MMO65" s="388"/>
      <c r="MMP65" s="388"/>
      <c r="MMQ65" s="388"/>
      <c r="MMR65" s="388"/>
      <c r="MMS65" s="388"/>
      <c r="MMT65" s="388"/>
      <c r="MMU65" s="388"/>
      <c r="MMV65" s="388"/>
      <c r="MMW65" s="388"/>
      <c r="MMX65" s="388"/>
      <c r="MMY65" s="388"/>
      <c r="MMZ65" s="388"/>
      <c r="MNA65" s="388"/>
      <c r="MNB65" s="388"/>
      <c r="MNC65" s="388"/>
      <c r="MND65" s="388"/>
      <c r="MNE65" s="388"/>
      <c r="MNF65" s="388"/>
      <c r="MNG65" s="388"/>
      <c r="MNH65" s="388"/>
      <c r="MNI65" s="388"/>
      <c r="MNJ65" s="388"/>
      <c r="MNK65" s="388"/>
      <c r="MNL65" s="388"/>
      <c r="MNM65" s="388"/>
      <c r="MNN65" s="388"/>
      <c r="MNO65" s="388"/>
      <c r="MNP65" s="388"/>
      <c r="MNQ65" s="388"/>
      <c r="MNR65" s="388"/>
      <c r="MNS65" s="388"/>
      <c r="MNT65" s="388"/>
      <c r="MNU65" s="388"/>
      <c r="MNV65" s="388"/>
      <c r="MNW65" s="388"/>
      <c r="MNX65" s="388"/>
      <c r="MNY65" s="388"/>
      <c r="MNZ65" s="388"/>
      <c r="MOA65" s="388"/>
      <c r="MOB65" s="388"/>
      <c r="MOC65" s="388"/>
      <c r="MOD65" s="388"/>
      <c r="MOE65" s="388"/>
      <c r="MOF65" s="388"/>
      <c r="MOG65" s="388"/>
      <c r="MOH65" s="388"/>
      <c r="MOI65" s="388"/>
      <c r="MOJ65" s="388"/>
      <c r="MOK65" s="388"/>
      <c r="MOL65" s="388"/>
      <c r="MOM65" s="388"/>
      <c r="MON65" s="388"/>
      <c r="MOO65" s="388"/>
      <c r="MOP65" s="388"/>
      <c r="MOQ65" s="388"/>
      <c r="MOR65" s="388"/>
      <c r="MOS65" s="388"/>
      <c r="MOT65" s="388"/>
      <c r="MOU65" s="388"/>
      <c r="MOV65" s="388"/>
      <c r="MOW65" s="388"/>
      <c r="MOX65" s="388"/>
      <c r="MOY65" s="388"/>
      <c r="MOZ65" s="388"/>
      <c r="MPA65" s="388"/>
      <c r="MPB65" s="388"/>
      <c r="MPC65" s="388"/>
      <c r="MPD65" s="388"/>
      <c r="MPE65" s="388"/>
      <c r="MPF65" s="388"/>
      <c r="MPG65" s="388"/>
      <c r="MPH65" s="388"/>
      <c r="MPI65" s="388"/>
      <c r="MPJ65" s="388"/>
      <c r="MPK65" s="388"/>
      <c r="MPL65" s="388"/>
      <c r="MPM65" s="388"/>
      <c r="MPN65" s="388"/>
      <c r="MPO65" s="388"/>
      <c r="MPP65" s="388"/>
      <c r="MPQ65" s="388"/>
      <c r="MPR65" s="388"/>
      <c r="MPS65" s="388"/>
      <c r="MPT65" s="388"/>
      <c r="MPU65" s="388"/>
      <c r="MPV65" s="388"/>
      <c r="MPW65" s="388"/>
      <c r="MPX65" s="388"/>
      <c r="MPY65" s="388"/>
      <c r="MPZ65" s="388"/>
      <c r="MQA65" s="388"/>
      <c r="MQB65" s="388"/>
      <c r="MQC65" s="388"/>
      <c r="MQD65" s="388"/>
      <c r="MQE65" s="388"/>
      <c r="MQF65" s="388"/>
      <c r="MQG65" s="388"/>
      <c r="MQH65" s="388"/>
      <c r="MQI65" s="388"/>
      <c r="MQJ65" s="388"/>
      <c r="MQK65" s="388"/>
      <c r="MQL65" s="388"/>
      <c r="MQM65" s="388"/>
      <c r="MQN65" s="388"/>
      <c r="MQO65" s="388"/>
      <c r="MQP65" s="388"/>
      <c r="MQQ65" s="388"/>
      <c r="MQR65" s="388"/>
      <c r="MQS65" s="388"/>
      <c r="MQT65" s="388"/>
      <c r="MQU65" s="388"/>
      <c r="MQV65" s="388"/>
      <c r="MQW65" s="388"/>
      <c r="MQX65" s="388"/>
      <c r="MQY65" s="388"/>
      <c r="MQZ65" s="388"/>
      <c r="MRA65" s="388"/>
      <c r="MRB65" s="388"/>
      <c r="MRC65" s="388"/>
      <c r="MRD65" s="388"/>
      <c r="MRE65" s="388"/>
      <c r="MRF65" s="388"/>
      <c r="MRG65" s="388"/>
      <c r="MRH65" s="388"/>
      <c r="MRI65" s="388"/>
      <c r="MRJ65" s="388"/>
      <c r="MRK65" s="388"/>
      <c r="MRL65" s="388"/>
      <c r="MRM65" s="388"/>
      <c r="MRN65" s="388"/>
      <c r="MRO65" s="388"/>
      <c r="MRP65" s="388"/>
      <c r="MRQ65" s="388"/>
      <c r="MRR65" s="388"/>
      <c r="MRS65" s="388"/>
      <c r="MRT65" s="388"/>
      <c r="MRU65" s="388"/>
      <c r="MRV65" s="388"/>
      <c r="MRW65" s="388"/>
      <c r="MRX65" s="388"/>
      <c r="MRY65" s="388"/>
      <c r="MRZ65" s="388"/>
      <c r="MSA65" s="388"/>
      <c r="MSB65" s="388"/>
      <c r="MSC65" s="388"/>
      <c r="MSD65" s="388"/>
      <c r="MSE65" s="388"/>
      <c r="MSF65" s="388"/>
      <c r="MSG65" s="388"/>
      <c r="MSH65" s="388"/>
      <c r="MSI65" s="388"/>
      <c r="MSJ65" s="388"/>
      <c r="MSK65" s="388"/>
      <c r="MSL65" s="388"/>
      <c r="MSM65" s="388"/>
      <c r="MSN65" s="388"/>
      <c r="MSO65" s="388"/>
      <c r="MSP65" s="388"/>
      <c r="MSQ65" s="388"/>
      <c r="MSR65" s="388"/>
      <c r="MSS65" s="388"/>
      <c r="MST65" s="388"/>
      <c r="MSU65" s="388"/>
      <c r="MSV65" s="388"/>
      <c r="MSW65" s="388"/>
      <c r="MSX65" s="388"/>
      <c r="MSY65" s="388"/>
      <c r="MSZ65" s="388"/>
      <c r="MTA65" s="388"/>
      <c r="MTB65" s="388"/>
      <c r="MTC65" s="388"/>
      <c r="MTD65" s="388"/>
      <c r="MTE65" s="388"/>
      <c r="MTF65" s="388"/>
      <c r="MTG65" s="388"/>
      <c r="MTH65" s="388"/>
      <c r="MTI65" s="388"/>
      <c r="MTJ65" s="388"/>
      <c r="MTK65" s="388"/>
      <c r="MTL65" s="388"/>
      <c r="MTM65" s="388"/>
      <c r="MTN65" s="388"/>
      <c r="MTO65" s="388"/>
      <c r="MTP65" s="388"/>
      <c r="MTQ65" s="388"/>
      <c r="MTR65" s="388"/>
      <c r="MTS65" s="388"/>
      <c r="MTT65" s="388"/>
      <c r="MTU65" s="388"/>
      <c r="MTV65" s="388"/>
      <c r="MTW65" s="388"/>
      <c r="MTX65" s="388"/>
      <c r="MTY65" s="388"/>
      <c r="MTZ65" s="388"/>
      <c r="MUA65" s="388"/>
      <c r="MUB65" s="388"/>
      <c r="MUC65" s="388"/>
      <c r="MUD65" s="388"/>
      <c r="MUE65" s="388"/>
      <c r="MUF65" s="388"/>
      <c r="MUG65" s="388"/>
      <c r="MUH65" s="388"/>
      <c r="MUI65" s="388"/>
      <c r="MUJ65" s="388"/>
      <c r="MUK65" s="388"/>
      <c r="MUL65" s="388"/>
      <c r="MUM65" s="388"/>
      <c r="MUN65" s="388"/>
      <c r="MUO65" s="388"/>
      <c r="MUP65" s="388"/>
      <c r="MUQ65" s="388"/>
      <c r="MUR65" s="388"/>
      <c r="MUS65" s="388"/>
      <c r="MUT65" s="388"/>
      <c r="MUU65" s="388"/>
      <c r="MUV65" s="388"/>
      <c r="MUW65" s="388"/>
      <c r="MUX65" s="388"/>
      <c r="MUY65" s="388"/>
      <c r="MUZ65" s="388"/>
      <c r="MVA65" s="388"/>
      <c r="MVB65" s="388"/>
      <c r="MVC65" s="388"/>
      <c r="MVD65" s="388"/>
      <c r="MVE65" s="388"/>
      <c r="MVF65" s="388"/>
      <c r="MVG65" s="388"/>
      <c r="MVH65" s="388"/>
      <c r="MVI65" s="388"/>
      <c r="MVJ65" s="388"/>
      <c r="MVK65" s="388"/>
      <c r="MVL65" s="388"/>
      <c r="MVM65" s="388"/>
      <c r="MVN65" s="388"/>
      <c r="MVO65" s="388"/>
      <c r="MVP65" s="388"/>
      <c r="MVQ65" s="388"/>
      <c r="MVR65" s="388"/>
      <c r="MVS65" s="388"/>
      <c r="MVT65" s="388"/>
      <c r="MVU65" s="388"/>
      <c r="MVV65" s="388"/>
      <c r="MVW65" s="388"/>
      <c r="MVX65" s="388"/>
      <c r="MVY65" s="388"/>
      <c r="MVZ65" s="388"/>
      <c r="MWA65" s="388"/>
      <c r="MWB65" s="388"/>
      <c r="MWC65" s="388"/>
      <c r="MWD65" s="388"/>
      <c r="MWE65" s="388"/>
      <c r="MWF65" s="388"/>
      <c r="MWG65" s="388"/>
      <c r="MWH65" s="388"/>
      <c r="MWI65" s="388"/>
      <c r="MWJ65" s="388"/>
      <c r="MWK65" s="388"/>
      <c r="MWL65" s="388"/>
      <c r="MWM65" s="388"/>
      <c r="MWN65" s="388"/>
      <c r="MWO65" s="388"/>
      <c r="MWP65" s="388"/>
      <c r="MWQ65" s="388"/>
      <c r="MWR65" s="388"/>
      <c r="MWS65" s="388"/>
      <c r="MWT65" s="388"/>
      <c r="MWU65" s="388"/>
      <c r="MWV65" s="388"/>
      <c r="MWW65" s="388"/>
      <c r="MWX65" s="388"/>
      <c r="MWY65" s="388"/>
      <c r="MWZ65" s="388"/>
      <c r="MXA65" s="388"/>
      <c r="MXB65" s="388"/>
      <c r="MXC65" s="388"/>
      <c r="MXD65" s="388"/>
      <c r="MXE65" s="388"/>
      <c r="MXF65" s="388"/>
      <c r="MXG65" s="388"/>
      <c r="MXH65" s="388"/>
      <c r="MXI65" s="388"/>
      <c r="MXJ65" s="388"/>
      <c r="MXK65" s="388"/>
      <c r="MXL65" s="388"/>
      <c r="MXM65" s="388"/>
      <c r="MXN65" s="388"/>
      <c r="MXO65" s="388"/>
      <c r="MXP65" s="388"/>
      <c r="MXQ65" s="388"/>
      <c r="MXR65" s="388"/>
      <c r="MXS65" s="388"/>
      <c r="MXT65" s="388"/>
      <c r="MXU65" s="388"/>
      <c r="MXV65" s="388"/>
      <c r="MXW65" s="388"/>
      <c r="MXX65" s="388"/>
      <c r="MXY65" s="388"/>
      <c r="MXZ65" s="388"/>
      <c r="MYA65" s="388"/>
      <c r="MYB65" s="388"/>
      <c r="MYC65" s="388"/>
      <c r="MYD65" s="388"/>
      <c r="MYE65" s="388"/>
      <c r="MYF65" s="388"/>
      <c r="MYG65" s="388"/>
      <c r="MYH65" s="388"/>
      <c r="MYI65" s="388"/>
      <c r="MYJ65" s="388"/>
      <c r="MYK65" s="388"/>
      <c r="MYL65" s="388"/>
      <c r="MYM65" s="388"/>
      <c r="MYN65" s="388"/>
      <c r="MYO65" s="388"/>
      <c r="MYP65" s="388"/>
      <c r="MYQ65" s="388"/>
      <c r="MYR65" s="388"/>
      <c r="MYS65" s="388"/>
      <c r="MYT65" s="388"/>
      <c r="MYU65" s="388"/>
      <c r="MYV65" s="388"/>
      <c r="MYW65" s="388"/>
      <c r="MYX65" s="388"/>
      <c r="MYY65" s="388"/>
      <c r="MYZ65" s="388"/>
      <c r="MZA65" s="388"/>
      <c r="MZB65" s="388"/>
      <c r="MZC65" s="388"/>
      <c r="MZD65" s="388"/>
      <c r="MZE65" s="388"/>
      <c r="MZF65" s="388"/>
      <c r="MZG65" s="388"/>
      <c r="MZH65" s="388"/>
      <c r="MZI65" s="388"/>
      <c r="MZJ65" s="388"/>
      <c r="MZK65" s="388"/>
      <c r="MZL65" s="388"/>
      <c r="MZM65" s="388"/>
      <c r="MZN65" s="388"/>
      <c r="MZO65" s="388"/>
      <c r="MZP65" s="388"/>
      <c r="MZQ65" s="388"/>
      <c r="MZR65" s="388"/>
      <c r="MZS65" s="388"/>
      <c r="MZT65" s="388"/>
      <c r="MZU65" s="388"/>
      <c r="MZV65" s="388"/>
      <c r="MZW65" s="388"/>
      <c r="MZX65" s="388"/>
      <c r="MZY65" s="388"/>
      <c r="MZZ65" s="388"/>
      <c r="NAA65" s="388"/>
      <c r="NAB65" s="388"/>
      <c r="NAC65" s="388"/>
      <c r="NAD65" s="388"/>
      <c r="NAE65" s="388"/>
      <c r="NAF65" s="388"/>
      <c r="NAG65" s="388"/>
      <c r="NAH65" s="388"/>
      <c r="NAI65" s="388"/>
      <c r="NAJ65" s="388"/>
      <c r="NAK65" s="388"/>
      <c r="NAL65" s="388"/>
      <c r="NAM65" s="388"/>
      <c r="NAN65" s="388"/>
      <c r="NAO65" s="388"/>
      <c r="NAP65" s="388"/>
      <c r="NAQ65" s="388"/>
      <c r="NAR65" s="388"/>
      <c r="NAS65" s="388"/>
      <c r="NAT65" s="388"/>
      <c r="NAU65" s="388"/>
      <c r="NAV65" s="388"/>
      <c r="NAW65" s="388"/>
      <c r="NAX65" s="388"/>
      <c r="NAY65" s="388"/>
      <c r="NAZ65" s="388"/>
      <c r="NBA65" s="388"/>
      <c r="NBB65" s="388"/>
      <c r="NBC65" s="388"/>
      <c r="NBD65" s="388"/>
      <c r="NBE65" s="388"/>
      <c r="NBF65" s="388"/>
      <c r="NBG65" s="388"/>
      <c r="NBH65" s="388"/>
      <c r="NBI65" s="388"/>
      <c r="NBJ65" s="388"/>
      <c r="NBK65" s="388"/>
      <c r="NBL65" s="388"/>
      <c r="NBM65" s="388"/>
      <c r="NBN65" s="388"/>
      <c r="NBO65" s="388"/>
      <c r="NBP65" s="388"/>
      <c r="NBQ65" s="388"/>
      <c r="NBR65" s="388"/>
      <c r="NBS65" s="388"/>
      <c r="NBT65" s="388"/>
      <c r="NBU65" s="388"/>
      <c r="NBV65" s="388"/>
      <c r="NBW65" s="388"/>
      <c r="NBX65" s="388"/>
      <c r="NBY65" s="388"/>
      <c r="NBZ65" s="388"/>
      <c r="NCA65" s="388"/>
      <c r="NCB65" s="388"/>
      <c r="NCC65" s="388"/>
      <c r="NCD65" s="388"/>
      <c r="NCE65" s="388"/>
      <c r="NCF65" s="388"/>
      <c r="NCG65" s="388"/>
      <c r="NCH65" s="388"/>
      <c r="NCI65" s="388"/>
      <c r="NCJ65" s="388"/>
      <c r="NCK65" s="388"/>
      <c r="NCL65" s="388"/>
      <c r="NCM65" s="388"/>
      <c r="NCN65" s="388"/>
      <c r="NCO65" s="388"/>
      <c r="NCP65" s="388"/>
      <c r="NCQ65" s="388"/>
      <c r="NCR65" s="388"/>
      <c r="NCS65" s="388"/>
      <c r="NCT65" s="388"/>
      <c r="NCU65" s="388"/>
      <c r="NCV65" s="388"/>
      <c r="NCW65" s="388"/>
      <c r="NCX65" s="388"/>
      <c r="NCY65" s="388"/>
      <c r="NCZ65" s="388"/>
      <c r="NDA65" s="388"/>
      <c r="NDB65" s="388"/>
      <c r="NDC65" s="388"/>
      <c r="NDD65" s="388"/>
      <c r="NDE65" s="388"/>
      <c r="NDF65" s="388"/>
      <c r="NDG65" s="388"/>
      <c r="NDH65" s="388"/>
      <c r="NDI65" s="388"/>
      <c r="NDJ65" s="388"/>
      <c r="NDK65" s="388"/>
      <c r="NDL65" s="388"/>
      <c r="NDM65" s="388"/>
      <c r="NDN65" s="388"/>
      <c r="NDO65" s="388"/>
      <c r="NDP65" s="388"/>
      <c r="NDQ65" s="388"/>
      <c r="NDR65" s="388"/>
      <c r="NDS65" s="388"/>
      <c r="NDT65" s="388"/>
      <c r="NDU65" s="388"/>
      <c r="NDV65" s="388"/>
      <c r="NDW65" s="388"/>
      <c r="NDX65" s="388"/>
      <c r="NDY65" s="388"/>
      <c r="NDZ65" s="388"/>
      <c r="NEA65" s="388"/>
      <c r="NEB65" s="388"/>
      <c r="NEC65" s="388"/>
      <c r="NED65" s="388"/>
      <c r="NEE65" s="388"/>
      <c r="NEF65" s="388"/>
      <c r="NEG65" s="388"/>
      <c r="NEH65" s="388"/>
      <c r="NEI65" s="388"/>
      <c r="NEJ65" s="388"/>
      <c r="NEK65" s="388"/>
      <c r="NEL65" s="388"/>
      <c r="NEM65" s="388"/>
      <c r="NEN65" s="388"/>
      <c r="NEO65" s="388"/>
      <c r="NEP65" s="388"/>
      <c r="NEQ65" s="388"/>
      <c r="NER65" s="388"/>
      <c r="NES65" s="388"/>
      <c r="NET65" s="388"/>
      <c r="NEU65" s="388"/>
      <c r="NEV65" s="388"/>
      <c r="NEW65" s="388"/>
      <c r="NEX65" s="388"/>
      <c r="NEY65" s="388"/>
      <c r="NEZ65" s="388"/>
      <c r="NFA65" s="388"/>
      <c r="NFB65" s="388"/>
      <c r="NFC65" s="388"/>
      <c r="NFD65" s="388"/>
      <c r="NFE65" s="388"/>
      <c r="NFF65" s="388"/>
      <c r="NFG65" s="388"/>
      <c r="NFH65" s="388"/>
      <c r="NFI65" s="388"/>
      <c r="NFJ65" s="388"/>
      <c r="NFK65" s="388"/>
      <c r="NFL65" s="388"/>
      <c r="NFM65" s="388"/>
      <c r="NFN65" s="388"/>
      <c r="NFO65" s="388"/>
      <c r="NFP65" s="388"/>
      <c r="NFQ65" s="388"/>
      <c r="NFR65" s="388"/>
      <c r="NFS65" s="388"/>
      <c r="NFT65" s="388"/>
      <c r="NFU65" s="388"/>
      <c r="NFV65" s="388"/>
      <c r="NFW65" s="388"/>
      <c r="NFX65" s="388"/>
      <c r="NFY65" s="388"/>
      <c r="NFZ65" s="388"/>
      <c r="NGA65" s="388"/>
      <c r="NGB65" s="388"/>
      <c r="NGC65" s="388"/>
      <c r="NGD65" s="388"/>
      <c r="NGE65" s="388"/>
      <c r="NGF65" s="388"/>
      <c r="NGG65" s="388"/>
      <c r="NGH65" s="388"/>
      <c r="NGI65" s="388"/>
      <c r="NGJ65" s="388"/>
      <c r="NGK65" s="388"/>
      <c r="NGL65" s="388"/>
      <c r="NGM65" s="388"/>
      <c r="NGN65" s="388"/>
      <c r="NGO65" s="388"/>
      <c r="NGP65" s="388"/>
      <c r="NGQ65" s="388"/>
      <c r="NGR65" s="388"/>
      <c r="NGS65" s="388"/>
      <c r="NGT65" s="388"/>
      <c r="NGU65" s="388"/>
      <c r="NGV65" s="388"/>
      <c r="NGW65" s="388"/>
      <c r="NGX65" s="388"/>
      <c r="NGY65" s="388"/>
      <c r="NGZ65" s="388"/>
      <c r="NHA65" s="388"/>
      <c r="NHB65" s="388"/>
      <c r="NHC65" s="388"/>
      <c r="NHD65" s="388"/>
      <c r="NHE65" s="388"/>
      <c r="NHF65" s="388"/>
      <c r="NHG65" s="388"/>
      <c r="NHH65" s="388"/>
      <c r="NHI65" s="388"/>
      <c r="NHJ65" s="388"/>
      <c r="NHK65" s="388"/>
      <c r="NHL65" s="388"/>
      <c r="NHM65" s="388"/>
      <c r="NHN65" s="388"/>
      <c r="NHO65" s="388"/>
      <c r="NHP65" s="388"/>
      <c r="NHQ65" s="388"/>
      <c r="NHR65" s="388"/>
      <c r="NHS65" s="388"/>
      <c r="NHT65" s="388"/>
      <c r="NHU65" s="388"/>
      <c r="NHV65" s="388"/>
      <c r="NHW65" s="388"/>
      <c r="NHX65" s="388"/>
      <c r="NHY65" s="388"/>
      <c r="NHZ65" s="388"/>
      <c r="NIA65" s="388"/>
      <c r="NIB65" s="388"/>
      <c r="NIC65" s="388"/>
      <c r="NID65" s="388"/>
      <c r="NIE65" s="388"/>
      <c r="NIF65" s="388"/>
      <c r="NIG65" s="388"/>
      <c r="NIH65" s="388"/>
      <c r="NII65" s="388"/>
      <c r="NIJ65" s="388"/>
      <c r="NIK65" s="388"/>
      <c r="NIL65" s="388"/>
      <c r="NIM65" s="388"/>
      <c r="NIN65" s="388"/>
      <c r="NIO65" s="388"/>
      <c r="NIP65" s="388"/>
      <c r="NIQ65" s="388"/>
      <c r="NIR65" s="388"/>
      <c r="NIS65" s="388"/>
      <c r="NIT65" s="388"/>
      <c r="NIU65" s="388"/>
      <c r="NIV65" s="388"/>
      <c r="NIW65" s="388"/>
      <c r="NIX65" s="388"/>
      <c r="NIY65" s="388"/>
      <c r="NIZ65" s="388"/>
      <c r="NJA65" s="388"/>
      <c r="NJB65" s="388"/>
      <c r="NJC65" s="388"/>
      <c r="NJD65" s="388"/>
      <c r="NJE65" s="388"/>
      <c r="NJF65" s="388"/>
      <c r="NJG65" s="388"/>
      <c r="NJH65" s="388"/>
      <c r="NJI65" s="388"/>
      <c r="NJJ65" s="388"/>
      <c r="NJK65" s="388"/>
      <c r="NJL65" s="388"/>
      <c r="NJM65" s="388"/>
      <c r="NJN65" s="388"/>
      <c r="NJO65" s="388"/>
      <c r="NJP65" s="388"/>
      <c r="NJQ65" s="388"/>
      <c r="NJR65" s="388"/>
      <c r="NJS65" s="388"/>
      <c r="NJT65" s="388"/>
      <c r="NJU65" s="388"/>
      <c r="NJV65" s="388"/>
      <c r="NJW65" s="388"/>
      <c r="NJX65" s="388"/>
      <c r="NJY65" s="388"/>
      <c r="NJZ65" s="388"/>
      <c r="NKA65" s="388"/>
      <c r="NKB65" s="388"/>
      <c r="NKC65" s="388"/>
      <c r="NKD65" s="388"/>
      <c r="NKE65" s="388"/>
      <c r="NKF65" s="388"/>
      <c r="NKG65" s="388"/>
      <c r="NKH65" s="388"/>
      <c r="NKI65" s="388"/>
      <c r="NKJ65" s="388"/>
      <c r="NKK65" s="388"/>
      <c r="NKL65" s="388"/>
      <c r="NKM65" s="388"/>
      <c r="NKN65" s="388"/>
      <c r="NKO65" s="388"/>
      <c r="NKP65" s="388"/>
      <c r="NKQ65" s="388"/>
      <c r="NKR65" s="388"/>
      <c r="NKS65" s="388"/>
      <c r="NKT65" s="388"/>
      <c r="NKU65" s="388"/>
      <c r="NKV65" s="388"/>
      <c r="NKW65" s="388"/>
      <c r="NKX65" s="388"/>
      <c r="NKY65" s="388"/>
      <c r="NKZ65" s="388"/>
      <c r="NLA65" s="388"/>
      <c r="NLB65" s="388"/>
      <c r="NLC65" s="388"/>
      <c r="NLD65" s="388"/>
      <c r="NLE65" s="388"/>
      <c r="NLF65" s="388"/>
      <c r="NLG65" s="388"/>
      <c r="NLH65" s="388"/>
      <c r="NLI65" s="388"/>
      <c r="NLJ65" s="388"/>
      <c r="NLK65" s="388"/>
      <c r="NLL65" s="388"/>
      <c r="NLM65" s="388"/>
      <c r="NLN65" s="388"/>
      <c r="NLO65" s="388"/>
      <c r="NLP65" s="388"/>
      <c r="NLQ65" s="388"/>
      <c r="NLR65" s="388"/>
      <c r="NLS65" s="388"/>
      <c r="NLT65" s="388"/>
      <c r="NLU65" s="388"/>
      <c r="NLV65" s="388"/>
      <c r="NLW65" s="388"/>
      <c r="NLX65" s="388"/>
      <c r="NLY65" s="388"/>
      <c r="NLZ65" s="388"/>
      <c r="NMA65" s="388"/>
      <c r="NMB65" s="388"/>
      <c r="NMC65" s="388"/>
      <c r="NMD65" s="388"/>
      <c r="NME65" s="388"/>
      <c r="NMF65" s="388"/>
      <c r="NMG65" s="388"/>
      <c r="NMH65" s="388"/>
      <c r="NMI65" s="388"/>
      <c r="NMJ65" s="388"/>
      <c r="NMK65" s="388"/>
      <c r="NML65" s="388"/>
      <c r="NMM65" s="388"/>
      <c r="NMN65" s="388"/>
      <c r="NMO65" s="388"/>
      <c r="NMP65" s="388"/>
      <c r="NMQ65" s="388"/>
      <c r="NMR65" s="388"/>
      <c r="NMS65" s="388"/>
      <c r="NMT65" s="388"/>
      <c r="NMU65" s="388"/>
      <c r="NMV65" s="388"/>
      <c r="NMW65" s="388"/>
      <c r="NMX65" s="388"/>
      <c r="NMY65" s="388"/>
      <c r="NMZ65" s="388"/>
      <c r="NNA65" s="388"/>
      <c r="NNB65" s="388"/>
      <c r="NNC65" s="388"/>
      <c r="NND65" s="388"/>
      <c r="NNE65" s="388"/>
      <c r="NNF65" s="388"/>
      <c r="NNG65" s="388"/>
      <c r="NNH65" s="388"/>
      <c r="NNI65" s="388"/>
      <c r="NNJ65" s="388"/>
      <c r="NNK65" s="388"/>
      <c r="NNL65" s="388"/>
      <c r="NNM65" s="388"/>
      <c r="NNN65" s="388"/>
      <c r="NNO65" s="388"/>
      <c r="NNP65" s="388"/>
      <c r="NNQ65" s="388"/>
      <c r="NNR65" s="388"/>
      <c r="NNS65" s="388"/>
      <c r="NNT65" s="388"/>
      <c r="NNU65" s="388"/>
      <c r="NNV65" s="388"/>
      <c r="NNW65" s="388"/>
      <c r="NNX65" s="388"/>
      <c r="NNY65" s="388"/>
      <c r="NNZ65" s="388"/>
      <c r="NOA65" s="388"/>
      <c r="NOB65" s="388"/>
      <c r="NOC65" s="388"/>
      <c r="NOD65" s="388"/>
      <c r="NOE65" s="388"/>
      <c r="NOF65" s="388"/>
      <c r="NOG65" s="388"/>
      <c r="NOH65" s="388"/>
      <c r="NOI65" s="388"/>
      <c r="NOJ65" s="388"/>
      <c r="NOK65" s="388"/>
      <c r="NOL65" s="388"/>
      <c r="NOM65" s="388"/>
      <c r="NON65" s="388"/>
      <c r="NOO65" s="388"/>
      <c r="NOP65" s="388"/>
      <c r="NOQ65" s="388"/>
      <c r="NOR65" s="388"/>
      <c r="NOS65" s="388"/>
      <c r="NOT65" s="388"/>
      <c r="NOU65" s="388"/>
      <c r="NOV65" s="388"/>
      <c r="NOW65" s="388"/>
      <c r="NOX65" s="388"/>
      <c r="NOY65" s="388"/>
      <c r="NOZ65" s="388"/>
      <c r="NPA65" s="388"/>
      <c r="NPB65" s="388"/>
      <c r="NPC65" s="388"/>
      <c r="NPD65" s="388"/>
      <c r="NPE65" s="388"/>
      <c r="NPF65" s="388"/>
      <c r="NPG65" s="388"/>
      <c r="NPH65" s="388"/>
      <c r="NPI65" s="388"/>
      <c r="NPJ65" s="388"/>
      <c r="NPK65" s="388"/>
      <c r="NPL65" s="388"/>
      <c r="NPM65" s="388"/>
      <c r="NPN65" s="388"/>
      <c r="NPO65" s="388"/>
      <c r="NPP65" s="388"/>
      <c r="NPQ65" s="388"/>
      <c r="NPR65" s="388"/>
      <c r="NPS65" s="388"/>
      <c r="NPT65" s="388"/>
      <c r="NPU65" s="388"/>
      <c r="NPV65" s="388"/>
      <c r="NPW65" s="388"/>
      <c r="NPX65" s="388"/>
      <c r="NPY65" s="388"/>
      <c r="NPZ65" s="388"/>
      <c r="NQA65" s="388"/>
      <c r="NQB65" s="388"/>
      <c r="NQC65" s="388"/>
      <c r="NQD65" s="388"/>
      <c r="NQE65" s="388"/>
      <c r="NQF65" s="388"/>
      <c r="NQG65" s="388"/>
      <c r="NQH65" s="388"/>
      <c r="NQI65" s="388"/>
      <c r="NQJ65" s="388"/>
      <c r="NQK65" s="388"/>
      <c r="NQL65" s="388"/>
      <c r="NQM65" s="388"/>
      <c r="NQN65" s="388"/>
      <c r="NQO65" s="388"/>
      <c r="NQP65" s="388"/>
      <c r="NQQ65" s="388"/>
      <c r="NQR65" s="388"/>
      <c r="NQS65" s="388"/>
      <c r="NQT65" s="388"/>
      <c r="NQU65" s="388"/>
      <c r="NQV65" s="388"/>
      <c r="NQW65" s="388"/>
      <c r="NQX65" s="388"/>
      <c r="NQY65" s="388"/>
      <c r="NQZ65" s="388"/>
      <c r="NRA65" s="388"/>
      <c r="NRB65" s="388"/>
      <c r="NRC65" s="388"/>
      <c r="NRD65" s="388"/>
      <c r="NRE65" s="388"/>
      <c r="NRF65" s="388"/>
      <c r="NRG65" s="388"/>
      <c r="NRH65" s="388"/>
      <c r="NRI65" s="388"/>
      <c r="NRJ65" s="388"/>
      <c r="NRK65" s="388"/>
      <c r="NRL65" s="388"/>
      <c r="NRM65" s="388"/>
      <c r="NRN65" s="388"/>
      <c r="NRO65" s="388"/>
      <c r="NRP65" s="388"/>
      <c r="NRQ65" s="388"/>
      <c r="NRR65" s="388"/>
      <c r="NRS65" s="388"/>
      <c r="NRT65" s="388"/>
      <c r="NRU65" s="388"/>
      <c r="NRV65" s="388"/>
      <c r="NRW65" s="388"/>
      <c r="NRX65" s="388"/>
      <c r="NRY65" s="388"/>
      <c r="NRZ65" s="388"/>
      <c r="NSA65" s="388"/>
      <c r="NSB65" s="388"/>
      <c r="NSC65" s="388"/>
      <c r="NSD65" s="388"/>
      <c r="NSE65" s="388"/>
      <c r="NSF65" s="388"/>
      <c r="NSG65" s="388"/>
      <c r="NSH65" s="388"/>
      <c r="NSI65" s="388"/>
      <c r="NSJ65" s="388"/>
      <c r="NSK65" s="388"/>
      <c r="NSL65" s="388"/>
      <c r="NSM65" s="388"/>
      <c r="NSN65" s="388"/>
      <c r="NSO65" s="388"/>
      <c r="NSP65" s="388"/>
      <c r="NSQ65" s="388"/>
      <c r="NSR65" s="388"/>
      <c r="NSS65" s="388"/>
      <c r="NST65" s="388"/>
      <c r="NSU65" s="388"/>
      <c r="NSV65" s="388"/>
      <c r="NSW65" s="388"/>
      <c r="NSX65" s="388"/>
      <c r="NSY65" s="388"/>
      <c r="NSZ65" s="388"/>
      <c r="NTA65" s="388"/>
      <c r="NTB65" s="388"/>
      <c r="NTC65" s="388"/>
      <c r="NTD65" s="388"/>
      <c r="NTE65" s="388"/>
      <c r="NTF65" s="388"/>
      <c r="NTG65" s="388"/>
      <c r="NTH65" s="388"/>
      <c r="NTI65" s="388"/>
      <c r="NTJ65" s="388"/>
      <c r="NTK65" s="388"/>
      <c r="NTL65" s="388"/>
      <c r="NTM65" s="388"/>
      <c r="NTN65" s="388"/>
      <c r="NTO65" s="388"/>
      <c r="NTP65" s="388"/>
      <c r="NTQ65" s="388"/>
      <c r="NTR65" s="388"/>
      <c r="NTS65" s="388"/>
      <c r="NTT65" s="388"/>
      <c r="NTU65" s="388"/>
      <c r="NTV65" s="388"/>
      <c r="NTW65" s="388"/>
      <c r="NTX65" s="388"/>
      <c r="NTY65" s="388"/>
      <c r="NTZ65" s="388"/>
      <c r="NUA65" s="388"/>
      <c r="NUB65" s="388"/>
      <c r="NUC65" s="388"/>
      <c r="NUD65" s="388"/>
      <c r="NUE65" s="388"/>
      <c r="NUF65" s="388"/>
      <c r="NUG65" s="388"/>
      <c r="NUH65" s="388"/>
      <c r="NUI65" s="388"/>
      <c r="NUJ65" s="388"/>
      <c r="NUK65" s="388"/>
      <c r="NUL65" s="388"/>
      <c r="NUM65" s="388"/>
      <c r="NUN65" s="388"/>
      <c r="NUO65" s="388"/>
      <c r="NUP65" s="388"/>
      <c r="NUQ65" s="388"/>
      <c r="NUR65" s="388"/>
      <c r="NUS65" s="388"/>
      <c r="NUT65" s="388"/>
      <c r="NUU65" s="388"/>
      <c r="NUV65" s="388"/>
      <c r="NUW65" s="388"/>
      <c r="NUX65" s="388"/>
      <c r="NUY65" s="388"/>
      <c r="NUZ65" s="388"/>
      <c r="NVA65" s="388"/>
      <c r="NVB65" s="388"/>
      <c r="NVC65" s="388"/>
      <c r="NVD65" s="388"/>
      <c r="NVE65" s="388"/>
      <c r="NVF65" s="388"/>
      <c r="NVG65" s="388"/>
      <c r="NVH65" s="388"/>
      <c r="NVI65" s="388"/>
      <c r="NVJ65" s="388"/>
      <c r="NVK65" s="388"/>
      <c r="NVL65" s="388"/>
      <c r="NVM65" s="388"/>
      <c r="NVN65" s="388"/>
      <c r="NVO65" s="388"/>
      <c r="NVP65" s="388"/>
      <c r="NVQ65" s="388"/>
      <c r="NVR65" s="388"/>
      <c r="NVS65" s="388"/>
      <c r="NVT65" s="388"/>
      <c r="NVU65" s="388"/>
      <c r="NVV65" s="388"/>
      <c r="NVW65" s="388"/>
      <c r="NVX65" s="388"/>
      <c r="NVY65" s="388"/>
      <c r="NVZ65" s="388"/>
      <c r="NWA65" s="388"/>
      <c r="NWB65" s="388"/>
      <c r="NWC65" s="388"/>
      <c r="NWD65" s="388"/>
      <c r="NWE65" s="388"/>
      <c r="NWF65" s="388"/>
      <c r="NWG65" s="388"/>
      <c r="NWH65" s="388"/>
      <c r="NWI65" s="388"/>
      <c r="NWJ65" s="388"/>
      <c r="NWK65" s="388"/>
      <c r="NWL65" s="388"/>
      <c r="NWM65" s="388"/>
      <c r="NWN65" s="388"/>
      <c r="NWO65" s="388"/>
      <c r="NWP65" s="388"/>
      <c r="NWQ65" s="388"/>
      <c r="NWR65" s="388"/>
      <c r="NWS65" s="388"/>
      <c r="NWT65" s="388"/>
      <c r="NWU65" s="388"/>
      <c r="NWV65" s="388"/>
      <c r="NWW65" s="388"/>
      <c r="NWX65" s="388"/>
      <c r="NWY65" s="388"/>
      <c r="NWZ65" s="388"/>
      <c r="NXA65" s="388"/>
      <c r="NXB65" s="388"/>
      <c r="NXC65" s="388"/>
      <c r="NXD65" s="388"/>
      <c r="NXE65" s="388"/>
      <c r="NXF65" s="388"/>
      <c r="NXG65" s="388"/>
      <c r="NXH65" s="388"/>
      <c r="NXI65" s="388"/>
      <c r="NXJ65" s="388"/>
      <c r="NXK65" s="388"/>
      <c r="NXL65" s="388"/>
      <c r="NXM65" s="388"/>
      <c r="NXN65" s="388"/>
      <c r="NXO65" s="388"/>
      <c r="NXP65" s="388"/>
      <c r="NXQ65" s="388"/>
      <c r="NXR65" s="388"/>
      <c r="NXS65" s="388"/>
      <c r="NXT65" s="388"/>
      <c r="NXU65" s="388"/>
      <c r="NXV65" s="388"/>
      <c r="NXW65" s="388"/>
      <c r="NXX65" s="388"/>
      <c r="NXY65" s="388"/>
      <c r="NXZ65" s="388"/>
      <c r="NYA65" s="388"/>
      <c r="NYB65" s="388"/>
      <c r="NYC65" s="388"/>
      <c r="NYD65" s="388"/>
      <c r="NYE65" s="388"/>
      <c r="NYF65" s="388"/>
      <c r="NYG65" s="388"/>
      <c r="NYH65" s="388"/>
      <c r="NYI65" s="388"/>
      <c r="NYJ65" s="388"/>
      <c r="NYK65" s="388"/>
      <c r="NYL65" s="388"/>
      <c r="NYM65" s="388"/>
      <c r="NYN65" s="388"/>
      <c r="NYO65" s="388"/>
      <c r="NYP65" s="388"/>
      <c r="NYQ65" s="388"/>
      <c r="NYR65" s="388"/>
      <c r="NYS65" s="388"/>
      <c r="NYT65" s="388"/>
      <c r="NYU65" s="388"/>
      <c r="NYV65" s="388"/>
      <c r="NYW65" s="388"/>
      <c r="NYX65" s="388"/>
      <c r="NYY65" s="388"/>
      <c r="NYZ65" s="388"/>
      <c r="NZA65" s="388"/>
      <c r="NZB65" s="388"/>
      <c r="NZC65" s="388"/>
      <c r="NZD65" s="388"/>
      <c r="NZE65" s="388"/>
      <c r="NZF65" s="388"/>
      <c r="NZG65" s="388"/>
      <c r="NZH65" s="388"/>
      <c r="NZI65" s="388"/>
      <c r="NZJ65" s="388"/>
      <c r="NZK65" s="388"/>
      <c r="NZL65" s="388"/>
      <c r="NZM65" s="388"/>
      <c r="NZN65" s="388"/>
      <c r="NZO65" s="388"/>
      <c r="NZP65" s="388"/>
      <c r="NZQ65" s="388"/>
      <c r="NZR65" s="388"/>
      <c r="NZS65" s="388"/>
      <c r="NZT65" s="388"/>
      <c r="NZU65" s="388"/>
      <c r="NZV65" s="388"/>
      <c r="NZW65" s="388"/>
      <c r="NZX65" s="388"/>
      <c r="NZY65" s="388"/>
      <c r="NZZ65" s="388"/>
      <c r="OAA65" s="388"/>
      <c r="OAB65" s="388"/>
      <c r="OAC65" s="388"/>
      <c r="OAD65" s="388"/>
      <c r="OAE65" s="388"/>
      <c r="OAF65" s="388"/>
      <c r="OAG65" s="388"/>
      <c r="OAH65" s="388"/>
      <c r="OAI65" s="388"/>
      <c r="OAJ65" s="388"/>
      <c r="OAK65" s="388"/>
      <c r="OAL65" s="388"/>
      <c r="OAM65" s="388"/>
      <c r="OAN65" s="388"/>
      <c r="OAO65" s="388"/>
      <c r="OAP65" s="388"/>
      <c r="OAQ65" s="388"/>
      <c r="OAR65" s="388"/>
      <c r="OAS65" s="388"/>
      <c r="OAT65" s="388"/>
      <c r="OAU65" s="388"/>
      <c r="OAV65" s="388"/>
      <c r="OAW65" s="388"/>
      <c r="OAX65" s="388"/>
      <c r="OAY65" s="388"/>
      <c r="OAZ65" s="388"/>
      <c r="OBA65" s="388"/>
      <c r="OBB65" s="388"/>
      <c r="OBC65" s="388"/>
      <c r="OBD65" s="388"/>
      <c r="OBE65" s="388"/>
      <c r="OBF65" s="388"/>
      <c r="OBG65" s="388"/>
      <c r="OBH65" s="388"/>
      <c r="OBI65" s="388"/>
      <c r="OBJ65" s="388"/>
      <c r="OBK65" s="388"/>
      <c r="OBL65" s="388"/>
      <c r="OBM65" s="388"/>
      <c r="OBN65" s="388"/>
      <c r="OBO65" s="388"/>
      <c r="OBP65" s="388"/>
      <c r="OBQ65" s="388"/>
      <c r="OBR65" s="388"/>
      <c r="OBS65" s="388"/>
      <c r="OBT65" s="388"/>
      <c r="OBU65" s="388"/>
      <c r="OBV65" s="388"/>
      <c r="OBW65" s="388"/>
      <c r="OBX65" s="388"/>
      <c r="OBY65" s="388"/>
      <c r="OBZ65" s="388"/>
      <c r="OCA65" s="388"/>
      <c r="OCB65" s="388"/>
      <c r="OCC65" s="388"/>
      <c r="OCD65" s="388"/>
      <c r="OCE65" s="388"/>
      <c r="OCF65" s="388"/>
      <c r="OCG65" s="388"/>
      <c r="OCH65" s="388"/>
      <c r="OCI65" s="388"/>
      <c r="OCJ65" s="388"/>
      <c r="OCK65" s="388"/>
      <c r="OCL65" s="388"/>
      <c r="OCM65" s="388"/>
      <c r="OCN65" s="388"/>
      <c r="OCO65" s="388"/>
      <c r="OCP65" s="388"/>
      <c r="OCQ65" s="388"/>
      <c r="OCR65" s="388"/>
      <c r="OCS65" s="388"/>
      <c r="OCT65" s="388"/>
      <c r="OCU65" s="388"/>
      <c r="OCV65" s="388"/>
      <c r="OCW65" s="388"/>
      <c r="OCX65" s="388"/>
      <c r="OCY65" s="388"/>
      <c r="OCZ65" s="388"/>
      <c r="ODA65" s="388"/>
      <c r="ODB65" s="388"/>
      <c r="ODC65" s="388"/>
      <c r="ODD65" s="388"/>
      <c r="ODE65" s="388"/>
      <c r="ODF65" s="388"/>
      <c r="ODG65" s="388"/>
      <c r="ODH65" s="388"/>
      <c r="ODI65" s="388"/>
      <c r="ODJ65" s="388"/>
      <c r="ODK65" s="388"/>
      <c r="ODL65" s="388"/>
      <c r="ODM65" s="388"/>
      <c r="ODN65" s="388"/>
      <c r="ODO65" s="388"/>
      <c r="ODP65" s="388"/>
      <c r="ODQ65" s="388"/>
      <c r="ODR65" s="388"/>
      <c r="ODS65" s="388"/>
      <c r="ODT65" s="388"/>
      <c r="ODU65" s="388"/>
      <c r="ODV65" s="388"/>
      <c r="ODW65" s="388"/>
      <c r="ODX65" s="388"/>
      <c r="ODY65" s="388"/>
      <c r="ODZ65" s="388"/>
      <c r="OEA65" s="388"/>
      <c r="OEB65" s="388"/>
      <c r="OEC65" s="388"/>
      <c r="OED65" s="388"/>
      <c r="OEE65" s="388"/>
      <c r="OEF65" s="388"/>
      <c r="OEG65" s="388"/>
      <c r="OEH65" s="388"/>
      <c r="OEI65" s="388"/>
      <c r="OEJ65" s="388"/>
      <c r="OEK65" s="388"/>
      <c r="OEL65" s="388"/>
      <c r="OEM65" s="388"/>
      <c r="OEN65" s="388"/>
      <c r="OEO65" s="388"/>
      <c r="OEP65" s="388"/>
      <c r="OEQ65" s="388"/>
      <c r="OER65" s="388"/>
      <c r="OES65" s="388"/>
      <c r="OET65" s="388"/>
      <c r="OEU65" s="388"/>
      <c r="OEV65" s="388"/>
      <c r="OEW65" s="388"/>
      <c r="OEX65" s="388"/>
      <c r="OEY65" s="388"/>
      <c r="OEZ65" s="388"/>
      <c r="OFA65" s="388"/>
      <c r="OFB65" s="388"/>
      <c r="OFC65" s="388"/>
      <c r="OFD65" s="388"/>
      <c r="OFE65" s="388"/>
      <c r="OFF65" s="388"/>
      <c r="OFG65" s="388"/>
      <c r="OFH65" s="388"/>
      <c r="OFI65" s="388"/>
      <c r="OFJ65" s="388"/>
      <c r="OFK65" s="388"/>
      <c r="OFL65" s="388"/>
      <c r="OFM65" s="388"/>
      <c r="OFN65" s="388"/>
      <c r="OFO65" s="388"/>
      <c r="OFP65" s="388"/>
      <c r="OFQ65" s="388"/>
      <c r="OFR65" s="388"/>
      <c r="OFS65" s="388"/>
      <c r="OFT65" s="388"/>
      <c r="OFU65" s="388"/>
      <c r="OFV65" s="388"/>
      <c r="OFW65" s="388"/>
      <c r="OFX65" s="388"/>
      <c r="OFY65" s="388"/>
      <c r="OFZ65" s="388"/>
      <c r="OGA65" s="388"/>
      <c r="OGB65" s="388"/>
      <c r="OGC65" s="388"/>
      <c r="OGD65" s="388"/>
      <c r="OGE65" s="388"/>
      <c r="OGF65" s="388"/>
      <c r="OGG65" s="388"/>
      <c r="OGH65" s="388"/>
      <c r="OGI65" s="388"/>
      <c r="OGJ65" s="388"/>
      <c r="OGK65" s="388"/>
      <c r="OGL65" s="388"/>
      <c r="OGM65" s="388"/>
      <c r="OGN65" s="388"/>
      <c r="OGO65" s="388"/>
      <c r="OGP65" s="388"/>
      <c r="OGQ65" s="388"/>
      <c r="OGR65" s="388"/>
      <c r="OGS65" s="388"/>
      <c r="OGT65" s="388"/>
      <c r="OGU65" s="388"/>
      <c r="OGV65" s="388"/>
      <c r="OGW65" s="388"/>
      <c r="OGX65" s="388"/>
      <c r="OGY65" s="388"/>
      <c r="OGZ65" s="388"/>
      <c r="OHA65" s="388"/>
      <c r="OHB65" s="388"/>
      <c r="OHC65" s="388"/>
      <c r="OHD65" s="388"/>
      <c r="OHE65" s="388"/>
      <c r="OHF65" s="388"/>
      <c r="OHG65" s="388"/>
      <c r="OHH65" s="388"/>
      <c r="OHI65" s="388"/>
      <c r="OHJ65" s="388"/>
      <c r="OHK65" s="388"/>
      <c r="OHL65" s="388"/>
      <c r="OHM65" s="388"/>
      <c r="OHN65" s="388"/>
      <c r="OHO65" s="388"/>
      <c r="OHP65" s="388"/>
      <c r="OHQ65" s="388"/>
      <c r="OHR65" s="388"/>
      <c r="OHS65" s="388"/>
      <c r="OHT65" s="388"/>
      <c r="OHU65" s="388"/>
      <c r="OHV65" s="388"/>
      <c r="OHW65" s="388"/>
      <c r="OHX65" s="388"/>
      <c r="OHY65" s="388"/>
      <c r="OHZ65" s="388"/>
      <c r="OIA65" s="388"/>
      <c r="OIB65" s="388"/>
      <c r="OIC65" s="388"/>
      <c r="OID65" s="388"/>
      <c r="OIE65" s="388"/>
      <c r="OIF65" s="388"/>
      <c r="OIG65" s="388"/>
      <c r="OIH65" s="388"/>
      <c r="OII65" s="388"/>
      <c r="OIJ65" s="388"/>
      <c r="OIK65" s="388"/>
      <c r="OIL65" s="388"/>
      <c r="OIM65" s="388"/>
      <c r="OIN65" s="388"/>
      <c r="OIO65" s="388"/>
      <c r="OIP65" s="388"/>
      <c r="OIQ65" s="388"/>
      <c r="OIR65" s="388"/>
      <c r="OIS65" s="388"/>
      <c r="OIT65" s="388"/>
      <c r="OIU65" s="388"/>
      <c r="OIV65" s="388"/>
      <c r="OIW65" s="388"/>
      <c r="OIX65" s="388"/>
      <c r="OIY65" s="388"/>
      <c r="OIZ65" s="388"/>
      <c r="OJA65" s="388"/>
      <c r="OJB65" s="388"/>
      <c r="OJC65" s="388"/>
      <c r="OJD65" s="388"/>
      <c r="OJE65" s="388"/>
      <c r="OJF65" s="388"/>
      <c r="OJG65" s="388"/>
      <c r="OJH65" s="388"/>
      <c r="OJI65" s="388"/>
      <c r="OJJ65" s="388"/>
      <c r="OJK65" s="388"/>
      <c r="OJL65" s="388"/>
      <c r="OJM65" s="388"/>
      <c r="OJN65" s="388"/>
      <c r="OJO65" s="388"/>
      <c r="OJP65" s="388"/>
      <c r="OJQ65" s="388"/>
      <c r="OJR65" s="388"/>
      <c r="OJS65" s="388"/>
      <c r="OJT65" s="388"/>
      <c r="OJU65" s="388"/>
      <c r="OJV65" s="388"/>
      <c r="OJW65" s="388"/>
      <c r="OJX65" s="388"/>
      <c r="OJY65" s="388"/>
      <c r="OJZ65" s="388"/>
      <c r="OKA65" s="388"/>
      <c r="OKB65" s="388"/>
      <c r="OKC65" s="388"/>
      <c r="OKD65" s="388"/>
      <c r="OKE65" s="388"/>
      <c r="OKF65" s="388"/>
      <c r="OKG65" s="388"/>
      <c r="OKH65" s="388"/>
      <c r="OKI65" s="388"/>
      <c r="OKJ65" s="388"/>
      <c r="OKK65" s="388"/>
      <c r="OKL65" s="388"/>
      <c r="OKM65" s="388"/>
      <c r="OKN65" s="388"/>
      <c r="OKO65" s="388"/>
      <c r="OKP65" s="388"/>
      <c r="OKQ65" s="388"/>
      <c r="OKR65" s="388"/>
      <c r="OKS65" s="388"/>
      <c r="OKT65" s="388"/>
      <c r="OKU65" s="388"/>
      <c r="OKV65" s="388"/>
      <c r="OKW65" s="388"/>
      <c r="OKX65" s="388"/>
      <c r="OKY65" s="388"/>
      <c r="OKZ65" s="388"/>
      <c r="OLA65" s="388"/>
      <c r="OLB65" s="388"/>
      <c r="OLC65" s="388"/>
      <c r="OLD65" s="388"/>
      <c r="OLE65" s="388"/>
      <c r="OLF65" s="388"/>
      <c r="OLG65" s="388"/>
      <c r="OLH65" s="388"/>
      <c r="OLI65" s="388"/>
      <c r="OLJ65" s="388"/>
      <c r="OLK65" s="388"/>
      <c r="OLL65" s="388"/>
      <c r="OLM65" s="388"/>
      <c r="OLN65" s="388"/>
      <c r="OLO65" s="388"/>
      <c r="OLP65" s="388"/>
      <c r="OLQ65" s="388"/>
      <c r="OLR65" s="388"/>
      <c r="OLS65" s="388"/>
      <c r="OLT65" s="388"/>
      <c r="OLU65" s="388"/>
      <c r="OLV65" s="388"/>
      <c r="OLW65" s="388"/>
      <c r="OLX65" s="388"/>
      <c r="OLY65" s="388"/>
      <c r="OLZ65" s="388"/>
      <c r="OMA65" s="388"/>
      <c r="OMB65" s="388"/>
      <c r="OMC65" s="388"/>
      <c r="OMD65" s="388"/>
      <c r="OME65" s="388"/>
      <c r="OMF65" s="388"/>
      <c r="OMG65" s="388"/>
      <c r="OMH65" s="388"/>
      <c r="OMI65" s="388"/>
      <c r="OMJ65" s="388"/>
      <c r="OMK65" s="388"/>
      <c r="OML65" s="388"/>
      <c r="OMM65" s="388"/>
      <c r="OMN65" s="388"/>
      <c r="OMO65" s="388"/>
      <c r="OMP65" s="388"/>
      <c r="OMQ65" s="388"/>
      <c r="OMR65" s="388"/>
      <c r="OMS65" s="388"/>
      <c r="OMT65" s="388"/>
      <c r="OMU65" s="388"/>
      <c r="OMV65" s="388"/>
      <c r="OMW65" s="388"/>
      <c r="OMX65" s="388"/>
      <c r="OMY65" s="388"/>
      <c r="OMZ65" s="388"/>
      <c r="ONA65" s="388"/>
      <c r="ONB65" s="388"/>
      <c r="ONC65" s="388"/>
      <c r="OND65" s="388"/>
      <c r="ONE65" s="388"/>
      <c r="ONF65" s="388"/>
      <c r="ONG65" s="388"/>
      <c r="ONH65" s="388"/>
      <c r="ONI65" s="388"/>
      <c r="ONJ65" s="388"/>
      <c r="ONK65" s="388"/>
      <c r="ONL65" s="388"/>
      <c r="ONM65" s="388"/>
      <c r="ONN65" s="388"/>
      <c r="ONO65" s="388"/>
      <c r="ONP65" s="388"/>
      <c r="ONQ65" s="388"/>
      <c r="ONR65" s="388"/>
      <c r="ONS65" s="388"/>
      <c r="ONT65" s="388"/>
      <c r="ONU65" s="388"/>
      <c r="ONV65" s="388"/>
      <c r="ONW65" s="388"/>
      <c r="ONX65" s="388"/>
      <c r="ONY65" s="388"/>
      <c r="ONZ65" s="388"/>
      <c r="OOA65" s="388"/>
      <c r="OOB65" s="388"/>
      <c r="OOC65" s="388"/>
      <c r="OOD65" s="388"/>
      <c r="OOE65" s="388"/>
      <c r="OOF65" s="388"/>
      <c r="OOG65" s="388"/>
      <c r="OOH65" s="388"/>
      <c r="OOI65" s="388"/>
      <c r="OOJ65" s="388"/>
      <c r="OOK65" s="388"/>
      <c r="OOL65" s="388"/>
      <c r="OOM65" s="388"/>
      <c r="OON65" s="388"/>
      <c r="OOO65" s="388"/>
      <c r="OOP65" s="388"/>
      <c r="OOQ65" s="388"/>
      <c r="OOR65" s="388"/>
      <c r="OOS65" s="388"/>
      <c r="OOT65" s="388"/>
      <c r="OOU65" s="388"/>
      <c r="OOV65" s="388"/>
      <c r="OOW65" s="388"/>
      <c r="OOX65" s="388"/>
      <c r="OOY65" s="388"/>
      <c r="OOZ65" s="388"/>
      <c r="OPA65" s="388"/>
      <c r="OPB65" s="388"/>
      <c r="OPC65" s="388"/>
      <c r="OPD65" s="388"/>
      <c r="OPE65" s="388"/>
      <c r="OPF65" s="388"/>
      <c r="OPG65" s="388"/>
      <c r="OPH65" s="388"/>
      <c r="OPI65" s="388"/>
      <c r="OPJ65" s="388"/>
      <c r="OPK65" s="388"/>
      <c r="OPL65" s="388"/>
      <c r="OPM65" s="388"/>
      <c r="OPN65" s="388"/>
      <c r="OPO65" s="388"/>
      <c r="OPP65" s="388"/>
      <c r="OPQ65" s="388"/>
      <c r="OPR65" s="388"/>
      <c r="OPS65" s="388"/>
      <c r="OPT65" s="388"/>
      <c r="OPU65" s="388"/>
      <c r="OPV65" s="388"/>
      <c r="OPW65" s="388"/>
      <c r="OPX65" s="388"/>
      <c r="OPY65" s="388"/>
      <c r="OPZ65" s="388"/>
      <c r="OQA65" s="388"/>
      <c r="OQB65" s="388"/>
      <c r="OQC65" s="388"/>
      <c r="OQD65" s="388"/>
      <c r="OQE65" s="388"/>
      <c r="OQF65" s="388"/>
      <c r="OQG65" s="388"/>
      <c r="OQH65" s="388"/>
      <c r="OQI65" s="388"/>
      <c r="OQJ65" s="388"/>
      <c r="OQK65" s="388"/>
      <c r="OQL65" s="388"/>
      <c r="OQM65" s="388"/>
      <c r="OQN65" s="388"/>
      <c r="OQO65" s="388"/>
      <c r="OQP65" s="388"/>
      <c r="OQQ65" s="388"/>
      <c r="OQR65" s="388"/>
      <c r="OQS65" s="388"/>
      <c r="OQT65" s="388"/>
      <c r="OQU65" s="388"/>
      <c r="OQV65" s="388"/>
      <c r="OQW65" s="388"/>
      <c r="OQX65" s="388"/>
      <c r="OQY65" s="388"/>
      <c r="OQZ65" s="388"/>
      <c r="ORA65" s="388"/>
      <c r="ORB65" s="388"/>
      <c r="ORC65" s="388"/>
      <c r="ORD65" s="388"/>
      <c r="ORE65" s="388"/>
      <c r="ORF65" s="388"/>
      <c r="ORG65" s="388"/>
      <c r="ORH65" s="388"/>
      <c r="ORI65" s="388"/>
      <c r="ORJ65" s="388"/>
      <c r="ORK65" s="388"/>
      <c r="ORL65" s="388"/>
      <c r="ORM65" s="388"/>
      <c r="ORN65" s="388"/>
      <c r="ORO65" s="388"/>
      <c r="ORP65" s="388"/>
      <c r="ORQ65" s="388"/>
      <c r="ORR65" s="388"/>
      <c r="ORS65" s="388"/>
      <c r="ORT65" s="388"/>
      <c r="ORU65" s="388"/>
      <c r="ORV65" s="388"/>
      <c r="ORW65" s="388"/>
      <c r="ORX65" s="388"/>
      <c r="ORY65" s="388"/>
      <c r="ORZ65" s="388"/>
      <c r="OSA65" s="388"/>
      <c r="OSB65" s="388"/>
      <c r="OSC65" s="388"/>
      <c r="OSD65" s="388"/>
      <c r="OSE65" s="388"/>
      <c r="OSF65" s="388"/>
      <c r="OSG65" s="388"/>
      <c r="OSH65" s="388"/>
      <c r="OSI65" s="388"/>
      <c r="OSJ65" s="388"/>
      <c r="OSK65" s="388"/>
      <c r="OSL65" s="388"/>
      <c r="OSM65" s="388"/>
      <c r="OSN65" s="388"/>
      <c r="OSO65" s="388"/>
      <c r="OSP65" s="388"/>
      <c r="OSQ65" s="388"/>
      <c r="OSR65" s="388"/>
      <c r="OSS65" s="388"/>
      <c r="OST65" s="388"/>
      <c r="OSU65" s="388"/>
      <c r="OSV65" s="388"/>
      <c r="OSW65" s="388"/>
      <c r="OSX65" s="388"/>
      <c r="OSY65" s="388"/>
      <c r="OSZ65" s="388"/>
      <c r="OTA65" s="388"/>
      <c r="OTB65" s="388"/>
      <c r="OTC65" s="388"/>
      <c r="OTD65" s="388"/>
      <c r="OTE65" s="388"/>
      <c r="OTF65" s="388"/>
      <c r="OTG65" s="388"/>
      <c r="OTH65" s="388"/>
      <c r="OTI65" s="388"/>
      <c r="OTJ65" s="388"/>
      <c r="OTK65" s="388"/>
      <c r="OTL65" s="388"/>
      <c r="OTM65" s="388"/>
      <c r="OTN65" s="388"/>
      <c r="OTO65" s="388"/>
      <c r="OTP65" s="388"/>
      <c r="OTQ65" s="388"/>
      <c r="OTR65" s="388"/>
      <c r="OTS65" s="388"/>
      <c r="OTT65" s="388"/>
      <c r="OTU65" s="388"/>
      <c r="OTV65" s="388"/>
      <c r="OTW65" s="388"/>
      <c r="OTX65" s="388"/>
      <c r="OTY65" s="388"/>
      <c r="OTZ65" s="388"/>
      <c r="OUA65" s="388"/>
      <c r="OUB65" s="388"/>
      <c r="OUC65" s="388"/>
      <c r="OUD65" s="388"/>
      <c r="OUE65" s="388"/>
      <c r="OUF65" s="388"/>
      <c r="OUG65" s="388"/>
      <c r="OUH65" s="388"/>
      <c r="OUI65" s="388"/>
      <c r="OUJ65" s="388"/>
      <c r="OUK65" s="388"/>
      <c r="OUL65" s="388"/>
      <c r="OUM65" s="388"/>
      <c r="OUN65" s="388"/>
      <c r="OUO65" s="388"/>
      <c r="OUP65" s="388"/>
      <c r="OUQ65" s="388"/>
      <c r="OUR65" s="388"/>
      <c r="OUS65" s="388"/>
      <c r="OUT65" s="388"/>
      <c r="OUU65" s="388"/>
      <c r="OUV65" s="388"/>
      <c r="OUW65" s="388"/>
      <c r="OUX65" s="388"/>
      <c r="OUY65" s="388"/>
      <c r="OUZ65" s="388"/>
      <c r="OVA65" s="388"/>
      <c r="OVB65" s="388"/>
      <c r="OVC65" s="388"/>
      <c r="OVD65" s="388"/>
      <c r="OVE65" s="388"/>
      <c r="OVF65" s="388"/>
      <c r="OVG65" s="388"/>
      <c r="OVH65" s="388"/>
      <c r="OVI65" s="388"/>
      <c r="OVJ65" s="388"/>
      <c r="OVK65" s="388"/>
      <c r="OVL65" s="388"/>
      <c r="OVM65" s="388"/>
      <c r="OVN65" s="388"/>
      <c r="OVO65" s="388"/>
      <c r="OVP65" s="388"/>
      <c r="OVQ65" s="388"/>
      <c r="OVR65" s="388"/>
      <c r="OVS65" s="388"/>
      <c r="OVT65" s="388"/>
      <c r="OVU65" s="388"/>
      <c r="OVV65" s="388"/>
      <c r="OVW65" s="388"/>
      <c r="OVX65" s="388"/>
      <c r="OVY65" s="388"/>
      <c r="OVZ65" s="388"/>
      <c r="OWA65" s="388"/>
      <c r="OWB65" s="388"/>
      <c r="OWC65" s="388"/>
      <c r="OWD65" s="388"/>
      <c r="OWE65" s="388"/>
      <c r="OWF65" s="388"/>
      <c r="OWG65" s="388"/>
      <c r="OWH65" s="388"/>
      <c r="OWI65" s="388"/>
      <c r="OWJ65" s="388"/>
      <c r="OWK65" s="388"/>
      <c r="OWL65" s="388"/>
      <c r="OWM65" s="388"/>
      <c r="OWN65" s="388"/>
      <c r="OWO65" s="388"/>
      <c r="OWP65" s="388"/>
      <c r="OWQ65" s="388"/>
      <c r="OWR65" s="388"/>
      <c r="OWS65" s="388"/>
      <c r="OWT65" s="388"/>
      <c r="OWU65" s="388"/>
      <c r="OWV65" s="388"/>
      <c r="OWW65" s="388"/>
      <c r="OWX65" s="388"/>
      <c r="OWY65" s="388"/>
      <c r="OWZ65" s="388"/>
      <c r="OXA65" s="388"/>
      <c r="OXB65" s="388"/>
      <c r="OXC65" s="388"/>
      <c r="OXD65" s="388"/>
      <c r="OXE65" s="388"/>
      <c r="OXF65" s="388"/>
      <c r="OXG65" s="388"/>
      <c r="OXH65" s="388"/>
      <c r="OXI65" s="388"/>
      <c r="OXJ65" s="388"/>
      <c r="OXK65" s="388"/>
      <c r="OXL65" s="388"/>
      <c r="OXM65" s="388"/>
      <c r="OXN65" s="388"/>
      <c r="OXO65" s="388"/>
      <c r="OXP65" s="388"/>
      <c r="OXQ65" s="388"/>
      <c r="OXR65" s="388"/>
      <c r="OXS65" s="388"/>
      <c r="OXT65" s="388"/>
      <c r="OXU65" s="388"/>
      <c r="OXV65" s="388"/>
      <c r="OXW65" s="388"/>
      <c r="OXX65" s="388"/>
      <c r="OXY65" s="388"/>
      <c r="OXZ65" s="388"/>
      <c r="OYA65" s="388"/>
      <c r="OYB65" s="388"/>
      <c r="OYC65" s="388"/>
      <c r="OYD65" s="388"/>
      <c r="OYE65" s="388"/>
      <c r="OYF65" s="388"/>
      <c r="OYG65" s="388"/>
      <c r="OYH65" s="388"/>
      <c r="OYI65" s="388"/>
      <c r="OYJ65" s="388"/>
      <c r="OYK65" s="388"/>
      <c r="OYL65" s="388"/>
      <c r="OYM65" s="388"/>
      <c r="OYN65" s="388"/>
      <c r="OYO65" s="388"/>
      <c r="OYP65" s="388"/>
      <c r="OYQ65" s="388"/>
      <c r="OYR65" s="388"/>
      <c r="OYS65" s="388"/>
      <c r="OYT65" s="388"/>
      <c r="OYU65" s="388"/>
      <c r="OYV65" s="388"/>
      <c r="OYW65" s="388"/>
      <c r="OYX65" s="388"/>
      <c r="OYY65" s="388"/>
      <c r="OYZ65" s="388"/>
      <c r="OZA65" s="388"/>
      <c r="OZB65" s="388"/>
      <c r="OZC65" s="388"/>
      <c r="OZD65" s="388"/>
      <c r="OZE65" s="388"/>
      <c r="OZF65" s="388"/>
      <c r="OZG65" s="388"/>
      <c r="OZH65" s="388"/>
      <c r="OZI65" s="388"/>
      <c r="OZJ65" s="388"/>
      <c r="OZK65" s="388"/>
      <c r="OZL65" s="388"/>
      <c r="OZM65" s="388"/>
      <c r="OZN65" s="388"/>
      <c r="OZO65" s="388"/>
      <c r="OZP65" s="388"/>
      <c r="OZQ65" s="388"/>
      <c r="OZR65" s="388"/>
      <c r="OZS65" s="388"/>
      <c r="OZT65" s="388"/>
      <c r="OZU65" s="388"/>
      <c r="OZV65" s="388"/>
      <c r="OZW65" s="388"/>
      <c r="OZX65" s="388"/>
      <c r="OZY65" s="388"/>
      <c r="OZZ65" s="388"/>
      <c r="PAA65" s="388"/>
      <c r="PAB65" s="388"/>
      <c r="PAC65" s="388"/>
      <c r="PAD65" s="388"/>
      <c r="PAE65" s="388"/>
      <c r="PAF65" s="388"/>
      <c r="PAG65" s="388"/>
      <c r="PAH65" s="388"/>
      <c r="PAI65" s="388"/>
      <c r="PAJ65" s="388"/>
      <c r="PAK65" s="388"/>
      <c r="PAL65" s="388"/>
      <c r="PAM65" s="388"/>
      <c r="PAN65" s="388"/>
      <c r="PAO65" s="388"/>
      <c r="PAP65" s="388"/>
      <c r="PAQ65" s="388"/>
      <c r="PAR65" s="388"/>
      <c r="PAS65" s="388"/>
      <c r="PAT65" s="388"/>
      <c r="PAU65" s="388"/>
      <c r="PAV65" s="388"/>
      <c r="PAW65" s="388"/>
      <c r="PAX65" s="388"/>
      <c r="PAY65" s="388"/>
      <c r="PAZ65" s="388"/>
      <c r="PBA65" s="388"/>
      <c r="PBB65" s="388"/>
      <c r="PBC65" s="388"/>
      <c r="PBD65" s="388"/>
      <c r="PBE65" s="388"/>
      <c r="PBF65" s="388"/>
      <c r="PBG65" s="388"/>
      <c r="PBH65" s="388"/>
      <c r="PBI65" s="388"/>
      <c r="PBJ65" s="388"/>
      <c r="PBK65" s="388"/>
      <c r="PBL65" s="388"/>
      <c r="PBM65" s="388"/>
      <c r="PBN65" s="388"/>
      <c r="PBO65" s="388"/>
      <c r="PBP65" s="388"/>
      <c r="PBQ65" s="388"/>
      <c r="PBR65" s="388"/>
      <c r="PBS65" s="388"/>
      <c r="PBT65" s="388"/>
      <c r="PBU65" s="388"/>
      <c r="PBV65" s="388"/>
      <c r="PBW65" s="388"/>
      <c r="PBX65" s="388"/>
      <c r="PBY65" s="388"/>
      <c r="PBZ65" s="388"/>
      <c r="PCA65" s="388"/>
      <c r="PCB65" s="388"/>
      <c r="PCC65" s="388"/>
      <c r="PCD65" s="388"/>
      <c r="PCE65" s="388"/>
      <c r="PCF65" s="388"/>
      <c r="PCG65" s="388"/>
      <c r="PCH65" s="388"/>
      <c r="PCI65" s="388"/>
      <c r="PCJ65" s="388"/>
      <c r="PCK65" s="388"/>
      <c r="PCL65" s="388"/>
      <c r="PCM65" s="388"/>
      <c r="PCN65" s="388"/>
      <c r="PCO65" s="388"/>
      <c r="PCP65" s="388"/>
      <c r="PCQ65" s="388"/>
      <c r="PCR65" s="388"/>
      <c r="PCS65" s="388"/>
      <c r="PCT65" s="388"/>
      <c r="PCU65" s="388"/>
      <c r="PCV65" s="388"/>
      <c r="PCW65" s="388"/>
      <c r="PCX65" s="388"/>
      <c r="PCY65" s="388"/>
      <c r="PCZ65" s="388"/>
      <c r="PDA65" s="388"/>
      <c r="PDB65" s="388"/>
      <c r="PDC65" s="388"/>
      <c r="PDD65" s="388"/>
      <c r="PDE65" s="388"/>
      <c r="PDF65" s="388"/>
      <c r="PDG65" s="388"/>
      <c r="PDH65" s="388"/>
      <c r="PDI65" s="388"/>
      <c r="PDJ65" s="388"/>
      <c r="PDK65" s="388"/>
      <c r="PDL65" s="388"/>
      <c r="PDM65" s="388"/>
      <c r="PDN65" s="388"/>
      <c r="PDO65" s="388"/>
      <c r="PDP65" s="388"/>
      <c r="PDQ65" s="388"/>
      <c r="PDR65" s="388"/>
      <c r="PDS65" s="388"/>
      <c r="PDT65" s="388"/>
      <c r="PDU65" s="388"/>
      <c r="PDV65" s="388"/>
      <c r="PDW65" s="388"/>
      <c r="PDX65" s="388"/>
      <c r="PDY65" s="388"/>
      <c r="PDZ65" s="388"/>
      <c r="PEA65" s="388"/>
      <c r="PEB65" s="388"/>
      <c r="PEC65" s="388"/>
      <c r="PED65" s="388"/>
      <c r="PEE65" s="388"/>
      <c r="PEF65" s="388"/>
      <c r="PEG65" s="388"/>
      <c r="PEH65" s="388"/>
      <c r="PEI65" s="388"/>
      <c r="PEJ65" s="388"/>
      <c r="PEK65" s="388"/>
      <c r="PEL65" s="388"/>
      <c r="PEM65" s="388"/>
      <c r="PEN65" s="388"/>
      <c r="PEO65" s="388"/>
      <c r="PEP65" s="388"/>
      <c r="PEQ65" s="388"/>
      <c r="PER65" s="388"/>
      <c r="PES65" s="388"/>
      <c r="PET65" s="388"/>
      <c r="PEU65" s="388"/>
      <c r="PEV65" s="388"/>
      <c r="PEW65" s="388"/>
      <c r="PEX65" s="388"/>
      <c r="PEY65" s="388"/>
      <c r="PEZ65" s="388"/>
      <c r="PFA65" s="388"/>
      <c r="PFB65" s="388"/>
      <c r="PFC65" s="388"/>
      <c r="PFD65" s="388"/>
      <c r="PFE65" s="388"/>
      <c r="PFF65" s="388"/>
      <c r="PFG65" s="388"/>
      <c r="PFH65" s="388"/>
      <c r="PFI65" s="388"/>
      <c r="PFJ65" s="388"/>
      <c r="PFK65" s="388"/>
      <c r="PFL65" s="388"/>
      <c r="PFM65" s="388"/>
      <c r="PFN65" s="388"/>
      <c r="PFO65" s="388"/>
      <c r="PFP65" s="388"/>
      <c r="PFQ65" s="388"/>
      <c r="PFR65" s="388"/>
      <c r="PFS65" s="388"/>
      <c r="PFT65" s="388"/>
      <c r="PFU65" s="388"/>
      <c r="PFV65" s="388"/>
      <c r="PFW65" s="388"/>
      <c r="PFX65" s="388"/>
      <c r="PFY65" s="388"/>
      <c r="PFZ65" s="388"/>
      <c r="PGA65" s="388"/>
      <c r="PGB65" s="388"/>
      <c r="PGC65" s="388"/>
      <c r="PGD65" s="388"/>
      <c r="PGE65" s="388"/>
      <c r="PGF65" s="388"/>
      <c r="PGG65" s="388"/>
      <c r="PGH65" s="388"/>
      <c r="PGI65" s="388"/>
      <c r="PGJ65" s="388"/>
      <c r="PGK65" s="388"/>
      <c r="PGL65" s="388"/>
      <c r="PGM65" s="388"/>
      <c r="PGN65" s="388"/>
      <c r="PGO65" s="388"/>
      <c r="PGP65" s="388"/>
      <c r="PGQ65" s="388"/>
      <c r="PGR65" s="388"/>
      <c r="PGS65" s="388"/>
      <c r="PGT65" s="388"/>
      <c r="PGU65" s="388"/>
      <c r="PGV65" s="388"/>
      <c r="PGW65" s="388"/>
      <c r="PGX65" s="388"/>
      <c r="PGY65" s="388"/>
      <c r="PGZ65" s="388"/>
      <c r="PHA65" s="388"/>
      <c r="PHB65" s="388"/>
      <c r="PHC65" s="388"/>
      <c r="PHD65" s="388"/>
      <c r="PHE65" s="388"/>
      <c r="PHF65" s="388"/>
      <c r="PHG65" s="388"/>
      <c r="PHH65" s="388"/>
      <c r="PHI65" s="388"/>
      <c r="PHJ65" s="388"/>
      <c r="PHK65" s="388"/>
      <c r="PHL65" s="388"/>
      <c r="PHM65" s="388"/>
      <c r="PHN65" s="388"/>
      <c r="PHO65" s="388"/>
      <c r="PHP65" s="388"/>
      <c r="PHQ65" s="388"/>
      <c r="PHR65" s="388"/>
      <c r="PHS65" s="388"/>
      <c r="PHT65" s="388"/>
      <c r="PHU65" s="388"/>
      <c r="PHV65" s="388"/>
      <c r="PHW65" s="388"/>
      <c r="PHX65" s="388"/>
      <c r="PHY65" s="388"/>
      <c r="PHZ65" s="388"/>
      <c r="PIA65" s="388"/>
      <c r="PIB65" s="388"/>
      <c r="PIC65" s="388"/>
      <c r="PID65" s="388"/>
      <c r="PIE65" s="388"/>
      <c r="PIF65" s="388"/>
      <c r="PIG65" s="388"/>
      <c r="PIH65" s="388"/>
      <c r="PII65" s="388"/>
      <c r="PIJ65" s="388"/>
      <c r="PIK65" s="388"/>
      <c r="PIL65" s="388"/>
      <c r="PIM65" s="388"/>
      <c r="PIN65" s="388"/>
      <c r="PIO65" s="388"/>
      <c r="PIP65" s="388"/>
      <c r="PIQ65" s="388"/>
      <c r="PIR65" s="388"/>
      <c r="PIS65" s="388"/>
      <c r="PIT65" s="388"/>
      <c r="PIU65" s="388"/>
      <c r="PIV65" s="388"/>
      <c r="PIW65" s="388"/>
      <c r="PIX65" s="388"/>
      <c r="PIY65" s="388"/>
      <c r="PIZ65" s="388"/>
      <c r="PJA65" s="388"/>
      <c r="PJB65" s="388"/>
      <c r="PJC65" s="388"/>
      <c r="PJD65" s="388"/>
      <c r="PJE65" s="388"/>
      <c r="PJF65" s="388"/>
      <c r="PJG65" s="388"/>
      <c r="PJH65" s="388"/>
      <c r="PJI65" s="388"/>
      <c r="PJJ65" s="388"/>
      <c r="PJK65" s="388"/>
      <c r="PJL65" s="388"/>
      <c r="PJM65" s="388"/>
      <c r="PJN65" s="388"/>
      <c r="PJO65" s="388"/>
      <c r="PJP65" s="388"/>
      <c r="PJQ65" s="388"/>
      <c r="PJR65" s="388"/>
      <c r="PJS65" s="388"/>
      <c r="PJT65" s="388"/>
      <c r="PJU65" s="388"/>
      <c r="PJV65" s="388"/>
      <c r="PJW65" s="388"/>
      <c r="PJX65" s="388"/>
      <c r="PJY65" s="388"/>
      <c r="PJZ65" s="388"/>
      <c r="PKA65" s="388"/>
      <c r="PKB65" s="388"/>
      <c r="PKC65" s="388"/>
      <c r="PKD65" s="388"/>
      <c r="PKE65" s="388"/>
      <c r="PKF65" s="388"/>
      <c r="PKG65" s="388"/>
      <c r="PKH65" s="388"/>
      <c r="PKI65" s="388"/>
      <c r="PKJ65" s="388"/>
      <c r="PKK65" s="388"/>
      <c r="PKL65" s="388"/>
      <c r="PKM65" s="388"/>
      <c r="PKN65" s="388"/>
      <c r="PKO65" s="388"/>
      <c r="PKP65" s="388"/>
      <c r="PKQ65" s="388"/>
      <c r="PKR65" s="388"/>
      <c r="PKS65" s="388"/>
      <c r="PKT65" s="388"/>
      <c r="PKU65" s="388"/>
      <c r="PKV65" s="388"/>
      <c r="PKW65" s="388"/>
      <c r="PKX65" s="388"/>
      <c r="PKY65" s="388"/>
      <c r="PKZ65" s="388"/>
      <c r="PLA65" s="388"/>
      <c r="PLB65" s="388"/>
      <c r="PLC65" s="388"/>
      <c r="PLD65" s="388"/>
      <c r="PLE65" s="388"/>
      <c r="PLF65" s="388"/>
      <c r="PLG65" s="388"/>
      <c r="PLH65" s="388"/>
      <c r="PLI65" s="388"/>
      <c r="PLJ65" s="388"/>
      <c r="PLK65" s="388"/>
      <c r="PLL65" s="388"/>
      <c r="PLM65" s="388"/>
      <c r="PLN65" s="388"/>
      <c r="PLO65" s="388"/>
      <c r="PLP65" s="388"/>
      <c r="PLQ65" s="388"/>
      <c r="PLR65" s="388"/>
      <c r="PLS65" s="388"/>
      <c r="PLT65" s="388"/>
      <c r="PLU65" s="388"/>
      <c r="PLV65" s="388"/>
      <c r="PLW65" s="388"/>
      <c r="PLX65" s="388"/>
      <c r="PLY65" s="388"/>
      <c r="PLZ65" s="388"/>
      <c r="PMA65" s="388"/>
      <c r="PMB65" s="388"/>
      <c r="PMC65" s="388"/>
      <c r="PMD65" s="388"/>
      <c r="PME65" s="388"/>
      <c r="PMF65" s="388"/>
      <c r="PMG65" s="388"/>
      <c r="PMH65" s="388"/>
      <c r="PMI65" s="388"/>
      <c r="PMJ65" s="388"/>
      <c r="PMK65" s="388"/>
      <c r="PML65" s="388"/>
      <c r="PMM65" s="388"/>
      <c r="PMN65" s="388"/>
      <c r="PMO65" s="388"/>
      <c r="PMP65" s="388"/>
      <c r="PMQ65" s="388"/>
      <c r="PMR65" s="388"/>
      <c r="PMS65" s="388"/>
      <c r="PMT65" s="388"/>
      <c r="PMU65" s="388"/>
      <c r="PMV65" s="388"/>
      <c r="PMW65" s="388"/>
      <c r="PMX65" s="388"/>
      <c r="PMY65" s="388"/>
      <c r="PMZ65" s="388"/>
      <c r="PNA65" s="388"/>
      <c r="PNB65" s="388"/>
      <c r="PNC65" s="388"/>
      <c r="PND65" s="388"/>
      <c r="PNE65" s="388"/>
      <c r="PNF65" s="388"/>
      <c r="PNG65" s="388"/>
      <c r="PNH65" s="388"/>
      <c r="PNI65" s="388"/>
      <c r="PNJ65" s="388"/>
      <c r="PNK65" s="388"/>
      <c r="PNL65" s="388"/>
      <c r="PNM65" s="388"/>
      <c r="PNN65" s="388"/>
      <c r="PNO65" s="388"/>
      <c r="PNP65" s="388"/>
      <c r="PNQ65" s="388"/>
      <c r="PNR65" s="388"/>
      <c r="PNS65" s="388"/>
      <c r="PNT65" s="388"/>
      <c r="PNU65" s="388"/>
      <c r="PNV65" s="388"/>
      <c r="PNW65" s="388"/>
      <c r="PNX65" s="388"/>
      <c r="PNY65" s="388"/>
      <c r="PNZ65" s="388"/>
      <c r="POA65" s="388"/>
      <c r="POB65" s="388"/>
      <c r="POC65" s="388"/>
      <c r="POD65" s="388"/>
      <c r="POE65" s="388"/>
      <c r="POF65" s="388"/>
      <c r="POG65" s="388"/>
      <c r="POH65" s="388"/>
      <c r="POI65" s="388"/>
      <c r="POJ65" s="388"/>
      <c r="POK65" s="388"/>
      <c r="POL65" s="388"/>
      <c r="POM65" s="388"/>
      <c r="PON65" s="388"/>
      <c r="POO65" s="388"/>
      <c r="POP65" s="388"/>
      <c r="POQ65" s="388"/>
      <c r="POR65" s="388"/>
      <c r="POS65" s="388"/>
      <c r="POT65" s="388"/>
      <c r="POU65" s="388"/>
      <c r="POV65" s="388"/>
      <c r="POW65" s="388"/>
      <c r="POX65" s="388"/>
      <c r="POY65" s="388"/>
      <c r="POZ65" s="388"/>
      <c r="PPA65" s="388"/>
      <c r="PPB65" s="388"/>
      <c r="PPC65" s="388"/>
      <c r="PPD65" s="388"/>
      <c r="PPE65" s="388"/>
      <c r="PPF65" s="388"/>
      <c r="PPG65" s="388"/>
      <c r="PPH65" s="388"/>
      <c r="PPI65" s="388"/>
      <c r="PPJ65" s="388"/>
      <c r="PPK65" s="388"/>
      <c r="PPL65" s="388"/>
      <c r="PPM65" s="388"/>
      <c r="PPN65" s="388"/>
      <c r="PPO65" s="388"/>
      <c r="PPP65" s="388"/>
      <c r="PPQ65" s="388"/>
      <c r="PPR65" s="388"/>
      <c r="PPS65" s="388"/>
      <c r="PPT65" s="388"/>
      <c r="PPU65" s="388"/>
      <c r="PPV65" s="388"/>
      <c r="PPW65" s="388"/>
      <c r="PPX65" s="388"/>
      <c r="PPY65" s="388"/>
      <c r="PPZ65" s="388"/>
      <c r="PQA65" s="388"/>
      <c r="PQB65" s="388"/>
      <c r="PQC65" s="388"/>
      <c r="PQD65" s="388"/>
      <c r="PQE65" s="388"/>
      <c r="PQF65" s="388"/>
      <c r="PQG65" s="388"/>
      <c r="PQH65" s="388"/>
      <c r="PQI65" s="388"/>
      <c r="PQJ65" s="388"/>
      <c r="PQK65" s="388"/>
      <c r="PQL65" s="388"/>
      <c r="PQM65" s="388"/>
      <c r="PQN65" s="388"/>
      <c r="PQO65" s="388"/>
      <c r="PQP65" s="388"/>
      <c r="PQQ65" s="388"/>
      <c r="PQR65" s="388"/>
      <c r="PQS65" s="388"/>
      <c r="PQT65" s="388"/>
      <c r="PQU65" s="388"/>
      <c r="PQV65" s="388"/>
      <c r="PQW65" s="388"/>
      <c r="PQX65" s="388"/>
      <c r="PQY65" s="388"/>
      <c r="PQZ65" s="388"/>
      <c r="PRA65" s="388"/>
      <c r="PRB65" s="388"/>
      <c r="PRC65" s="388"/>
      <c r="PRD65" s="388"/>
      <c r="PRE65" s="388"/>
      <c r="PRF65" s="388"/>
      <c r="PRG65" s="388"/>
      <c r="PRH65" s="388"/>
      <c r="PRI65" s="388"/>
      <c r="PRJ65" s="388"/>
      <c r="PRK65" s="388"/>
      <c r="PRL65" s="388"/>
      <c r="PRM65" s="388"/>
      <c r="PRN65" s="388"/>
      <c r="PRO65" s="388"/>
      <c r="PRP65" s="388"/>
      <c r="PRQ65" s="388"/>
      <c r="PRR65" s="388"/>
      <c r="PRS65" s="388"/>
      <c r="PRT65" s="388"/>
      <c r="PRU65" s="388"/>
      <c r="PRV65" s="388"/>
      <c r="PRW65" s="388"/>
      <c r="PRX65" s="388"/>
      <c r="PRY65" s="388"/>
      <c r="PRZ65" s="388"/>
      <c r="PSA65" s="388"/>
      <c r="PSB65" s="388"/>
      <c r="PSC65" s="388"/>
      <c r="PSD65" s="388"/>
      <c r="PSE65" s="388"/>
      <c r="PSF65" s="388"/>
      <c r="PSG65" s="388"/>
      <c r="PSH65" s="388"/>
      <c r="PSI65" s="388"/>
      <c r="PSJ65" s="388"/>
      <c r="PSK65" s="388"/>
      <c r="PSL65" s="388"/>
      <c r="PSM65" s="388"/>
      <c r="PSN65" s="388"/>
      <c r="PSO65" s="388"/>
      <c r="PSP65" s="388"/>
      <c r="PSQ65" s="388"/>
      <c r="PSR65" s="388"/>
      <c r="PSS65" s="388"/>
      <c r="PST65" s="388"/>
      <c r="PSU65" s="388"/>
      <c r="PSV65" s="388"/>
      <c r="PSW65" s="388"/>
      <c r="PSX65" s="388"/>
      <c r="PSY65" s="388"/>
      <c r="PSZ65" s="388"/>
      <c r="PTA65" s="388"/>
      <c r="PTB65" s="388"/>
      <c r="PTC65" s="388"/>
      <c r="PTD65" s="388"/>
      <c r="PTE65" s="388"/>
      <c r="PTF65" s="388"/>
      <c r="PTG65" s="388"/>
      <c r="PTH65" s="388"/>
      <c r="PTI65" s="388"/>
      <c r="PTJ65" s="388"/>
      <c r="PTK65" s="388"/>
      <c r="PTL65" s="388"/>
      <c r="PTM65" s="388"/>
      <c r="PTN65" s="388"/>
      <c r="PTO65" s="388"/>
      <c r="PTP65" s="388"/>
      <c r="PTQ65" s="388"/>
      <c r="PTR65" s="388"/>
      <c r="PTS65" s="388"/>
      <c r="PTT65" s="388"/>
      <c r="PTU65" s="388"/>
      <c r="PTV65" s="388"/>
      <c r="PTW65" s="388"/>
      <c r="PTX65" s="388"/>
      <c r="PTY65" s="388"/>
      <c r="PTZ65" s="388"/>
      <c r="PUA65" s="388"/>
      <c r="PUB65" s="388"/>
      <c r="PUC65" s="388"/>
      <c r="PUD65" s="388"/>
      <c r="PUE65" s="388"/>
      <c r="PUF65" s="388"/>
      <c r="PUG65" s="388"/>
      <c r="PUH65" s="388"/>
      <c r="PUI65" s="388"/>
      <c r="PUJ65" s="388"/>
      <c r="PUK65" s="388"/>
      <c r="PUL65" s="388"/>
      <c r="PUM65" s="388"/>
      <c r="PUN65" s="388"/>
      <c r="PUO65" s="388"/>
      <c r="PUP65" s="388"/>
      <c r="PUQ65" s="388"/>
      <c r="PUR65" s="388"/>
      <c r="PUS65" s="388"/>
      <c r="PUT65" s="388"/>
      <c r="PUU65" s="388"/>
      <c r="PUV65" s="388"/>
      <c r="PUW65" s="388"/>
      <c r="PUX65" s="388"/>
      <c r="PUY65" s="388"/>
      <c r="PUZ65" s="388"/>
      <c r="PVA65" s="388"/>
      <c r="PVB65" s="388"/>
      <c r="PVC65" s="388"/>
      <c r="PVD65" s="388"/>
      <c r="PVE65" s="388"/>
      <c r="PVF65" s="388"/>
      <c r="PVG65" s="388"/>
      <c r="PVH65" s="388"/>
      <c r="PVI65" s="388"/>
      <c r="PVJ65" s="388"/>
      <c r="PVK65" s="388"/>
      <c r="PVL65" s="388"/>
      <c r="PVM65" s="388"/>
      <c r="PVN65" s="388"/>
      <c r="PVO65" s="388"/>
      <c r="PVP65" s="388"/>
      <c r="PVQ65" s="388"/>
      <c r="PVR65" s="388"/>
      <c r="PVS65" s="388"/>
      <c r="PVT65" s="388"/>
      <c r="PVU65" s="388"/>
      <c r="PVV65" s="388"/>
      <c r="PVW65" s="388"/>
      <c r="PVX65" s="388"/>
      <c r="PVY65" s="388"/>
      <c r="PVZ65" s="388"/>
      <c r="PWA65" s="388"/>
      <c r="PWB65" s="388"/>
      <c r="PWC65" s="388"/>
      <c r="PWD65" s="388"/>
      <c r="PWE65" s="388"/>
      <c r="PWF65" s="388"/>
      <c r="PWG65" s="388"/>
      <c r="PWH65" s="388"/>
      <c r="PWI65" s="388"/>
      <c r="PWJ65" s="388"/>
      <c r="PWK65" s="388"/>
      <c r="PWL65" s="388"/>
      <c r="PWM65" s="388"/>
      <c r="PWN65" s="388"/>
      <c r="PWO65" s="388"/>
      <c r="PWP65" s="388"/>
      <c r="PWQ65" s="388"/>
      <c r="PWR65" s="388"/>
      <c r="PWS65" s="388"/>
      <c r="PWT65" s="388"/>
      <c r="PWU65" s="388"/>
      <c r="PWV65" s="388"/>
      <c r="PWW65" s="388"/>
      <c r="PWX65" s="388"/>
      <c r="PWY65" s="388"/>
      <c r="PWZ65" s="388"/>
      <c r="PXA65" s="388"/>
      <c r="PXB65" s="388"/>
      <c r="PXC65" s="388"/>
      <c r="PXD65" s="388"/>
      <c r="PXE65" s="388"/>
      <c r="PXF65" s="388"/>
      <c r="PXG65" s="388"/>
      <c r="PXH65" s="388"/>
      <c r="PXI65" s="388"/>
      <c r="PXJ65" s="388"/>
      <c r="PXK65" s="388"/>
      <c r="PXL65" s="388"/>
      <c r="PXM65" s="388"/>
      <c r="PXN65" s="388"/>
      <c r="PXO65" s="388"/>
      <c r="PXP65" s="388"/>
      <c r="PXQ65" s="388"/>
      <c r="PXR65" s="388"/>
      <c r="PXS65" s="388"/>
      <c r="PXT65" s="388"/>
      <c r="PXU65" s="388"/>
      <c r="PXV65" s="388"/>
      <c r="PXW65" s="388"/>
      <c r="PXX65" s="388"/>
      <c r="PXY65" s="388"/>
      <c r="PXZ65" s="388"/>
      <c r="PYA65" s="388"/>
      <c r="PYB65" s="388"/>
      <c r="PYC65" s="388"/>
      <c r="PYD65" s="388"/>
      <c r="PYE65" s="388"/>
      <c r="PYF65" s="388"/>
      <c r="PYG65" s="388"/>
      <c r="PYH65" s="388"/>
      <c r="PYI65" s="388"/>
      <c r="PYJ65" s="388"/>
      <c r="PYK65" s="388"/>
      <c r="PYL65" s="388"/>
      <c r="PYM65" s="388"/>
      <c r="PYN65" s="388"/>
      <c r="PYO65" s="388"/>
      <c r="PYP65" s="388"/>
      <c r="PYQ65" s="388"/>
      <c r="PYR65" s="388"/>
      <c r="PYS65" s="388"/>
      <c r="PYT65" s="388"/>
      <c r="PYU65" s="388"/>
      <c r="PYV65" s="388"/>
      <c r="PYW65" s="388"/>
      <c r="PYX65" s="388"/>
      <c r="PYY65" s="388"/>
      <c r="PYZ65" s="388"/>
      <c r="PZA65" s="388"/>
      <c r="PZB65" s="388"/>
      <c r="PZC65" s="388"/>
      <c r="PZD65" s="388"/>
      <c r="PZE65" s="388"/>
      <c r="PZF65" s="388"/>
      <c r="PZG65" s="388"/>
      <c r="PZH65" s="388"/>
      <c r="PZI65" s="388"/>
      <c r="PZJ65" s="388"/>
      <c r="PZK65" s="388"/>
      <c r="PZL65" s="388"/>
      <c r="PZM65" s="388"/>
      <c r="PZN65" s="388"/>
      <c r="PZO65" s="388"/>
      <c r="PZP65" s="388"/>
      <c r="PZQ65" s="388"/>
      <c r="PZR65" s="388"/>
      <c r="PZS65" s="388"/>
      <c r="PZT65" s="388"/>
      <c r="PZU65" s="388"/>
      <c r="PZV65" s="388"/>
      <c r="PZW65" s="388"/>
      <c r="PZX65" s="388"/>
      <c r="PZY65" s="388"/>
      <c r="PZZ65" s="388"/>
      <c r="QAA65" s="388"/>
      <c r="QAB65" s="388"/>
      <c r="QAC65" s="388"/>
      <c r="QAD65" s="388"/>
      <c r="QAE65" s="388"/>
      <c r="QAF65" s="388"/>
      <c r="QAG65" s="388"/>
      <c r="QAH65" s="388"/>
      <c r="QAI65" s="388"/>
      <c r="QAJ65" s="388"/>
      <c r="QAK65" s="388"/>
      <c r="QAL65" s="388"/>
      <c r="QAM65" s="388"/>
      <c r="QAN65" s="388"/>
      <c r="QAO65" s="388"/>
      <c r="QAP65" s="388"/>
      <c r="QAQ65" s="388"/>
      <c r="QAR65" s="388"/>
      <c r="QAS65" s="388"/>
      <c r="QAT65" s="388"/>
      <c r="QAU65" s="388"/>
      <c r="QAV65" s="388"/>
      <c r="QAW65" s="388"/>
      <c r="QAX65" s="388"/>
      <c r="QAY65" s="388"/>
      <c r="QAZ65" s="388"/>
      <c r="QBA65" s="388"/>
      <c r="QBB65" s="388"/>
      <c r="QBC65" s="388"/>
      <c r="QBD65" s="388"/>
      <c r="QBE65" s="388"/>
      <c r="QBF65" s="388"/>
      <c r="QBG65" s="388"/>
      <c r="QBH65" s="388"/>
      <c r="QBI65" s="388"/>
      <c r="QBJ65" s="388"/>
      <c r="QBK65" s="388"/>
      <c r="QBL65" s="388"/>
      <c r="QBM65" s="388"/>
      <c r="QBN65" s="388"/>
      <c r="QBO65" s="388"/>
      <c r="QBP65" s="388"/>
      <c r="QBQ65" s="388"/>
      <c r="QBR65" s="388"/>
      <c r="QBS65" s="388"/>
      <c r="QBT65" s="388"/>
      <c r="QBU65" s="388"/>
      <c r="QBV65" s="388"/>
      <c r="QBW65" s="388"/>
      <c r="QBX65" s="388"/>
      <c r="QBY65" s="388"/>
      <c r="QBZ65" s="388"/>
      <c r="QCA65" s="388"/>
      <c r="QCB65" s="388"/>
      <c r="QCC65" s="388"/>
      <c r="QCD65" s="388"/>
      <c r="QCE65" s="388"/>
      <c r="QCF65" s="388"/>
      <c r="QCG65" s="388"/>
      <c r="QCH65" s="388"/>
      <c r="QCI65" s="388"/>
      <c r="QCJ65" s="388"/>
      <c r="QCK65" s="388"/>
      <c r="QCL65" s="388"/>
      <c r="QCM65" s="388"/>
      <c r="QCN65" s="388"/>
      <c r="QCO65" s="388"/>
      <c r="QCP65" s="388"/>
      <c r="QCQ65" s="388"/>
      <c r="QCR65" s="388"/>
      <c r="QCS65" s="388"/>
      <c r="QCT65" s="388"/>
      <c r="QCU65" s="388"/>
      <c r="QCV65" s="388"/>
      <c r="QCW65" s="388"/>
      <c r="QCX65" s="388"/>
      <c r="QCY65" s="388"/>
      <c r="QCZ65" s="388"/>
      <c r="QDA65" s="388"/>
      <c r="QDB65" s="388"/>
      <c r="QDC65" s="388"/>
      <c r="QDD65" s="388"/>
      <c r="QDE65" s="388"/>
      <c r="QDF65" s="388"/>
      <c r="QDG65" s="388"/>
      <c r="QDH65" s="388"/>
      <c r="QDI65" s="388"/>
      <c r="QDJ65" s="388"/>
      <c r="QDK65" s="388"/>
      <c r="QDL65" s="388"/>
      <c r="QDM65" s="388"/>
      <c r="QDN65" s="388"/>
      <c r="QDO65" s="388"/>
      <c r="QDP65" s="388"/>
      <c r="QDQ65" s="388"/>
      <c r="QDR65" s="388"/>
      <c r="QDS65" s="388"/>
      <c r="QDT65" s="388"/>
      <c r="QDU65" s="388"/>
      <c r="QDV65" s="388"/>
      <c r="QDW65" s="388"/>
      <c r="QDX65" s="388"/>
      <c r="QDY65" s="388"/>
      <c r="QDZ65" s="388"/>
      <c r="QEA65" s="388"/>
      <c r="QEB65" s="388"/>
      <c r="QEC65" s="388"/>
      <c r="QED65" s="388"/>
      <c r="QEE65" s="388"/>
      <c r="QEF65" s="388"/>
      <c r="QEG65" s="388"/>
      <c r="QEH65" s="388"/>
      <c r="QEI65" s="388"/>
      <c r="QEJ65" s="388"/>
      <c r="QEK65" s="388"/>
      <c r="QEL65" s="388"/>
      <c r="QEM65" s="388"/>
      <c r="QEN65" s="388"/>
      <c r="QEO65" s="388"/>
      <c r="QEP65" s="388"/>
      <c r="QEQ65" s="388"/>
      <c r="QER65" s="388"/>
      <c r="QES65" s="388"/>
      <c r="QET65" s="388"/>
      <c r="QEU65" s="388"/>
      <c r="QEV65" s="388"/>
      <c r="QEW65" s="388"/>
      <c r="QEX65" s="388"/>
      <c r="QEY65" s="388"/>
      <c r="QEZ65" s="388"/>
      <c r="QFA65" s="388"/>
      <c r="QFB65" s="388"/>
      <c r="QFC65" s="388"/>
      <c r="QFD65" s="388"/>
      <c r="QFE65" s="388"/>
      <c r="QFF65" s="388"/>
      <c r="QFG65" s="388"/>
      <c r="QFH65" s="388"/>
      <c r="QFI65" s="388"/>
      <c r="QFJ65" s="388"/>
      <c r="QFK65" s="388"/>
      <c r="QFL65" s="388"/>
      <c r="QFM65" s="388"/>
      <c r="QFN65" s="388"/>
      <c r="QFO65" s="388"/>
      <c r="QFP65" s="388"/>
      <c r="QFQ65" s="388"/>
      <c r="QFR65" s="388"/>
      <c r="QFS65" s="388"/>
      <c r="QFT65" s="388"/>
      <c r="QFU65" s="388"/>
      <c r="QFV65" s="388"/>
      <c r="QFW65" s="388"/>
      <c r="QFX65" s="388"/>
      <c r="QFY65" s="388"/>
      <c r="QFZ65" s="388"/>
      <c r="QGA65" s="388"/>
      <c r="QGB65" s="388"/>
      <c r="QGC65" s="388"/>
      <c r="QGD65" s="388"/>
      <c r="QGE65" s="388"/>
      <c r="QGF65" s="388"/>
      <c r="QGG65" s="388"/>
      <c r="QGH65" s="388"/>
      <c r="QGI65" s="388"/>
      <c r="QGJ65" s="388"/>
      <c r="QGK65" s="388"/>
      <c r="QGL65" s="388"/>
      <c r="QGM65" s="388"/>
      <c r="QGN65" s="388"/>
      <c r="QGO65" s="388"/>
      <c r="QGP65" s="388"/>
      <c r="QGQ65" s="388"/>
      <c r="QGR65" s="388"/>
      <c r="QGS65" s="388"/>
      <c r="QGT65" s="388"/>
      <c r="QGU65" s="388"/>
      <c r="QGV65" s="388"/>
      <c r="QGW65" s="388"/>
      <c r="QGX65" s="388"/>
      <c r="QGY65" s="388"/>
      <c r="QGZ65" s="388"/>
      <c r="QHA65" s="388"/>
      <c r="QHB65" s="388"/>
      <c r="QHC65" s="388"/>
      <c r="QHD65" s="388"/>
      <c r="QHE65" s="388"/>
      <c r="QHF65" s="388"/>
      <c r="QHG65" s="388"/>
      <c r="QHH65" s="388"/>
      <c r="QHI65" s="388"/>
      <c r="QHJ65" s="388"/>
      <c r="QHK65" s="388"/>
      <c r="QHL65" s="388"/>
      <c r="QHM65" s="388"/>
      <c r="QHN65" s="388"/>
      <c r="QHO65" s="388"/>
      <c r="QHP65" s="388"/>
      <c r="QHQ65" s="388"/>
      <c r="QHR65" s="388"/>
      <c r="QHS65" s="388"/>
      <c r="QHT65" s="388"/>
      <c r="QHU65" s="388"/>
      <c r="QHV65" s="388"/>
      <c r="QHW65" s="388"/>
      <c r="QHX65" s="388"/>
      <c r="QHY65" s="388"/>
      <c r="QHZ65" s="388"/>
      <c r="QIA65" s="388"/>
      <c r="QIB65" s="388"/>
      <c r="QIC65" s="388"/>
      <c r="QID65" s="388"/>
      <c r="QIE65" s="388"/>
      <c r="QIF65" s="388"/>
      <c r="QIG65" s="388"/>
      <c r="QIH65" s="388"/>
      <c r="QII65" s="388"/>
      <c r="QIJ65" s="388"/>
      <c r="QIK65" s="388"/>
      <c r="QIL65" s="388"/>
      <c r="QIM65" s="388"/>
      <c r="QIN65" s="388"/>
      <c r="QIO65" s="388"/>
      <c r="QIP65" s="388"/>
      <c r="QIQ65" s="388"/>
      <c r="QIR65" s="388"/>
      <c r="QIS65" s="388"/>
      <c r="QIT65" s="388"/>
      <c r="QIU65" s="388"/>
      <c r="QIV65" s="388"/>
      <c r="QIW65" s="388"/>
      <c r="QIX65" s="388"/>
      <c r="QIY65" s="388"/>
      <c r="QIZ65" s="388"/>
      <c r="QJA65" s="388"/>
      <c r="QJB65" s="388"/>
      <c r="QJC65" s="388"/>
      <c r="QJD65" s="388"/>
      <c r="QJE65" s="388"/>
      <c r="QJF65" s="388"/>
      <c r="QJG65" s="388"/>
      <c r="QJH65" s="388"/>
      <c r="QJI65" s="388"/>
      <c r="QJJ65" s="388"/>
      <c r="QJK65" s="388"/>
      <c r="QJL65" s="388"/>
      <c r="QJM65" s="388"/>
      <c r="QJN65" s="388"/>
      <c r="QJO65" s="388"/>
      <c r="QJP65" s="388"/>
      <c r="QJQ65" s="388"/>
      <c r="QJR65" s="388"/>
      <c r="QJS65" s="388"/>
      <c r="QJT65" s="388"/>
      <c r="QJU65" s="388"/>
      <c r="QJV65" s="388"/>
      <c r="QJW65" s="388"/>
      <c r="QJX65" s="388"/>
      <c r="QJY65" s="388"/>
      <c r="QJZ65" s="388"/>
      <c r="QKA65" s="388"/>
      <c r="QKB65" s="388"/>
      <c r="QKC65" s="388"/>
      <c r="QKD65" s="388"/>
      <c r="QKE65" s="388"/>
      <c r="QKF65" s="388"/>
      <c r="QKG65" s="388"/>
      <c r="QKH65" s="388"/>
      <c r="QKI65" s="388"/>
      <c r="QKJ65" s="388"/>
      <c r="QKK65" s="388"/>
      <c r="QKL65" s="388"/>
      <c r="QKM65" s="388"/>
      <c r="QKN65" s="388"/>
      <c r="QKO65" s="388"/>
      <c r="QKP65" s="388"/>
      <c r="QKQ65" s="388"/>
      <c r="QKR65" s="388"/>
      <c r="QKS65" s="388"/>
      <c r="QKT65" s="388"/>
      <c r="QKU65" s="388"/>
      <c r="QKV65" s="388"/>
      <c r="QKW65" s="388"/>
      <c r="QKX65" s="388"/>
      <c r="QKY65" s="388"/>
      <c r="QKZ65" s="388"/>
      <c r="QLA65" s="388"/>
      <c r="QLB65" s="388"/>
      <c r="QLC65" s="388"/>
      <c r="QLD65" s="388"/>
      <c r="QLE65" s="388"/>
      <c r="QLF65" s="388"/>
      <c r="QLG65" s="388"/>
      <c r="QLH65" s="388"/>
      <c r="QLI65" s="388"/>
      <c r="QLJ65" s="388"/>
      <c r="QLK65" s="388"/>
      <c r="QLL65" s="388"/>
      <c r="QLM65" s="388"/>
      <c r="QLN65" s="388"/>
      <c r="QLO65" s="388"/>
      <c r="QLP65" s="388"/>
      <c r="QLQ65" s="388"/>
      <c r="QLR65" s="388"/>
      <c r="QLS65" s="388"/>
      <c r="QLT65" s="388"/>
      <c r="QLU65" s="388"/>
      <c r="QLV65" s="388"/>
      <c r="QLW65" s="388"/>
      <c r="QLX65" s="388"/>
      <c r="QLY65" s="388"/>
      <c r="QLZ65" s="388"/>
      <c r="QMA65" s="388"/>
      <c r="QMB65" s="388"/>
      <c r="QMC65" s="388"/>
      <c r="QMD65" s="388"/>
      <c r="QME65" s="388"/>
      <c r="QMF65" s="388"/>
      <c r="QMG65" s="388"/>
      <c r="QMH65" s="388"/>
      <c r="QMI65" s="388"/>
      <c r="QMJ65" s="388"/>
      <c r="QMK65" s="388"/>
      <c r="QML65" s="388"/>
      <c r="QMM65" s="388"/>
      <c r="QMN65" s="388"/>
      <c r="QMO65" s="388"/>
      <c r="QMP65" s="388"/>
      <c r="QMQ65" s="388"/>
      <c r="QMR65" s="388"/>
      <c r="QMS65" s="388"/>
      <c r="QMT65" s="388"/>
      <c r="QMU65" s="388"/>
      <c r="QMV65" s="388"/>
      <c r="QMW65" s="388"/>
      <c r="QMX65" s="388"/>
      <c r="QMY65" s="388"/>
      <c r="QMZ65" s="388"/>
      <c r="QNA65" s="388"/>
      <c r="QNB65" s="388"/>
      <c r="QNC65" s="388"/>
      <c r="QND65" s="388"/>
      <c r="QNE65" s="388"/>
      <c r="QNF65" s="388"/>
      <c r="QNG65" s="388"/>
      <c r="QNH65" s="388"/>
      <c r="QNI65" s="388"/>
      <c r="QNJ65" s="388"/>
      <c r="QNK65" s="388"/>
      <c r="QNL65" s="388"/>
      <c r="QNM65" s="388"/>
      <c r="QNN65" s="388"/>
      <c r="QNO65" s="388"/>
      <c r="QNP65" s="388"/>
      <c r="QNQ65" s="388"/>
      <c r="QNR65" s="388"/>
      <c r="QNS65" s="388"/>
      <c r="QNT65" s="388"/>
      <c r="QNU65" s="388"/>
      <c r="QNV65" s="388"/>
      <c r="QNW65" s="388"/>
      <c r="QNX65" s="388"/>
      <c r="QNY65" s="388"/>
      <c r="QNZ65" s="388"/>
      <c r="QOA65" s="388"/>
      <c r="QOB65" s="388"/>
      <c r="QOC65" s="388"/>
      <c r="QOD65" s="388"/>
      <c r="QOE65" s="388"/>
      <c r="QOF65" s="388"/>
      <c r="QOG65" s="388"/>
      <c r="QOH65" s="388"/>
      <c r="QOI65" s="388"/>
      <c r="QOJ65" s="388"/>
      <c r="QOK65" s="388"/>
      <c r="QOL65" s="388"/>
      <c r="QOM65" s="388"/>
      <c r="QON65" s="388"/>
      <c r="QOO65" s="388"/>
      <c r="QOP65" s="388"/>
      <c r="QOQ65" s="388"/>
      <c r="QOR65" s="388"/>
      <c r="QOS65" s="388"/>
      <c r="QOT65" s="388"/>
      <c r="QOU65" s="388"/>
      <c r="QOV65" s="388"/>
      <c r="QOW65" s="388"/>
      <c r="QOX65" s="388"/>
      <c r="QOY65" s="388"/>
      <c r="QOZ65" s="388"/>
      <c r="QPA65" s="388"/>
      <c r="QPB65" s="388"/>
      <c r="QPC65" s="388"/>
      <c r="QPD65" s="388"/>
      <c r="QPE65" s="388"/>
      <c r="QPF65" s="388"/>
      <c r="QPG65" s="388"/>
      <c r="QPH65" s="388"/>
      <c r="QPI65" s="388"/>
      <c r="QPJ65" s="388"/>
      <c r="QPK65" s="388"/>
      <c r="QPL65" s="388"/>
      <c r="QPM65" s="388"/>
      <c r="QPN65" s="388"/>
      <c r="QPO65" s="388"/>
      <c r="QPP65" s="388"/>
      <c r="QPQ65" s="388"/>
      <c r="QPR65" s="388"/>
      <c r="QPS65" s="388"/>
      <c r="QPT65" s="388"/>
      <c r="QPU65" s="388"/>
      <c r="QPV65" s="388"/>
      <c r="QPW65" s="388"/>
      <c r="QPX65" s="388"/>
      <c r="QPY65" s="388"/>
      <c r="QPZ65" s="388"/>
      <c r="QQA65" s="388"/>
      <c r="QQB65" s="388"/>
      <c r="QQC65" s="388"/>
      <c r="QQD65" s="388"/>
      <c r="QQE65" s="388"/>
      <c r="QQF65" s="388"/>
      <c r="QQG65" s="388"/>
      <c r="QQH65" s="388"/>
      <c r="QQI65" s="388"/>
      <c r="QQJ65" s="388"/>
      <c r="QQK65" s="388"/>
      <c r="QQL65" s="388"/>
      <c r="QQM65" s="388"/>
      <c r="QQN65" s="388"/>
      <c r="QQO65" s="388"/>
      <c r="QQP65" s="388"/>
      <c r="QQQ65" s="388"/>
      <c r="QQR65" s="388"/>
      <c r="QQS65" s="388"/>
      <c r="QQT65" s="388"/>
      <c r="QQU65" s="388"/>
      <c r="QQV65" s="388"/>
      <c r="QQW65" s="388"/>
      <c r="QQX65" s="388"/>
      <c r="QQY65" s="388"/>
      <c r="QQZ65" s="388"/>
      <c r="QRA65" s="388"/>
      <c r="QRB65" s="388"/>
      <c r="QRC65" s="388"/>
      <c r="QRD65" s="388"/>
      <c r="QRE65" s="388"/>
      <c r="QRF65" s="388"/>
      <c r="QRG65" s="388"/>
      <c r="QRH65" s="388"/>
      <c r="QRI65" s="388"/>
      <c r="QRJ65" s="388"/>
      <c r="QRK65" s="388"/>
      <c r="QRL65" s="388"/>
      <c r="QRM65" s="388"/>
      <c r="QRN65" s="388"/>
      <c r="QRO65" s="388"/>
      <c r="QRP65" s="388"/>
      <c r="QRQ65" s="388"/>
      <c r="QRR65" s="388"/>
      <c r="QRS65" s="388"/>
      <c r="QRT65" s="388"/>
      <c r="QRU65" s="388"/>
      <c r="QRV65" s="388"/>
      <c r="QRW65" s="388"/>
      <c r="QRX65" s="388"/>
      <c r="QRY65" s="388"/>
      <c r="QRZ65" s="388"/>
      <c r="QSA65" s="388"/>
      <c r="QSB65" s="388"/>
      <c r="QSC65" s="388"/>
      <c r="QSD65" s="388"/>
      <c r="QSE65" s="388"/>
      <c r="QSF65" s="388"/>
      <c r="QSG65" s="388"/>
      <c r="QSH65" s="388"/>
      <c r="QSI65" s="388"/>
      <c r="QSJ65" s="388"/>
      <c r="QSK65" s="388"/>
      <c r="QSL65" s="388"/>
      <c r="QSM65" s="388"/>
      <c r="QSN65" s="388"/>
      <c r="QSO65" s="388"/>
      <c r="QSP65" s="388"/>
      <c r="QSQ65" s="388"/>
      <c r="QSR65" s="388"/>
      <c r="QSS65" s="388"/>
      <c r="QST65" s="388"/>
      <c r="QSU65" s="388"/>
      <c r="QSV65" s="388"/>
      <c r="QSW65" s="388"/>
      <c r="QSX65" s="388"/>
      <c r="QSY65" s="388"/>
      <c r="QSZ65" s="388"/>
      <c r="QTA65" s="388"/>
      <c r="QTB65" s="388"/>
      <c r="QTC65" s="388"/>
      <c r="QTD65" s="388"/>
      <c r="QTE65" s="388"/>
      <c r="QTF65" s="388"/>
      <c r="QTG65" s="388"/>
      <c r="QTH65" s="388"/>
      <c r="QTI65" s="388"/>
      <c r="QTJ65" s="388"/>
      <c r="QTK65" s="388"/>
      <c r="QTL65" s="388"/>
      <c r="QTM65" s="388"/>
      <c r="QTN65" s="388"/>
      <c r="QTO65" s="388"/>
      <c r="QTP65" s="388"/>
      <c r="QTQ65" s="388"/>
      <c r="QTR65" s="388"/>
      <c r="QTS65" s="388"/>
      <c r="QTT65" s="388"/>
      <c r="QTU65" s="388"/>
      <c r="QTV65" s="388"/>
      <c r="QTW65" s="388"/>
      <c r="QTX65" s="388"/>
      <c r="QTY65" s="388"/>
      <c r="QTZ65" s="388"/>
      <c r="QUA65" s="388"/>
      <c r="QUB65" s="388"/>
      <c r="QUC65" s="388"/>
      <c r="QUD65" s="388"/>
      <c r="QUE65" s="388"/>
      <c r="QUF65" s="388"/>
      <c r="QUG65" s="388"/>
      <c r="QUH65" s="388"/>
      <c r="QUI65" s="388"/>
      <c r="QUJ65" s="388"/>
      <c r="QUK65" s="388"/>
      <c r="QUL65" s="388"/>
      <c r="QUM65" s="388"/>
      <c r="QUN65" s="388"/>
      <c r="QUO65" s="388"/>
      <c r="QUP65" s="388"/>
      <c r="QUQ65" s="388"/>
      <c r="QUR65" s="388"/>
      <c r="QUS65" s="388"/>
      <c r="QUT65" s="388"/>
      <c r="QUU65" s="388"/>
      <c r="QUV65" s="388"/>
      <c r="QUW65" s="388"/>
      <c r="QUX65" s="388"/>
      <c r="QUY65" s="388"/>
      <c r="QUZ65" s="388"/>
      <c r="QVA65" s="388"/>
      <c r="QVB65" s="388"/>
      <c r="QVC65" s="388"/>
      <c r="QVD65" s="388"/>
      <c r="QVE65" s="388"/>
      <c r="QVF65" s="388"/>
      <c r="QVG65" s="388"/>
      <c r="QVH65" s="388"/>
      <c r="QVI65" s="388"/>
      <c r="QVJ65" s="388"/>
      <c r="QVK65" s="388"/>
      <c r="QVL65" s="388"/>
      <c r="QVM65" s="388"/>
      <c r="QVN65" s="388"/>
      <c r="QVO65" s="388"/>
      <c r="QVP65" s="388"/>
      <c r="QVQ65" s="388"/>
      <c r="QVR65" s="388"/>
      <c r="QVS65" s="388"/>
      <c r="QVT65" s="388"/>
      <c r="QVU65" s="388"/>
      <c r="QVV65" s="388"/>
      <c r="QVW65" s="388"/>
      <c r="QVX65" s="388"/>
      <c r="QVY65" s="388"/>
      <c r="QVZ65" s="388"/>
      <c r="QWA65" s="388"/>
      <c r="QWB65" s="388"/>
      <c r="QWC65" s="388"/>
      <c r="QWD65" s="388"/>
      <c r="QWE65" s="388"/>
      <c r="QWF65" s="388"/>
      <c r="QWG65" s="388"/>
      <c r="QWH65" s="388"/>
      <c r="QWI65" s="388"/>
      <c r="QWJ65" s="388"/>
      <c r="QWK65" s="388"/>
      <c r="QWL65" s="388"/>
      <c r="QWM65" s="388"/>
      <c r="QWN65" s="388"/>
      <c r="QWO65" s="388"/>
      <c r="QWP65" s="388"/>
      <c r="QWQ65" s="388"/>
      <c r="QWR65" s="388"/>
      <c r="QWS65" s="388"/>
      <c r="QWT65" s="388"/>
      <c r="QWU65" s="388"/>
      <c r="QWV65" s="388"/>
      <c r="QWW65" s="388"/>
      <c r="QWX65" s="388"/>
      <c r="QWY65" s="388"/>
      <c r="QWZ65" s="388"/>
      <c r="QXA65" s="388"/>
      <c r="QXB65" s="388"/>
      <c r="QXC65" s="388"/>
      <c r="QXD65" s="388"/>
      <c r="QXE65" s="388"/>
      <c r="QXF65" s="388"/>
      <c r="QXG65" s="388"/>
      <c r="QXH65" s="388"/>
      <c r="QXI65" s="388"/>
      <c r="QXJ65" s="388"/>
      <c r="QXK65" s="388"/>
      <c r="QXL65" s="388"/>
      <c r="QXM65" s="388"/>
      <c r="QXN65" s="388"/>
      <c r="QXO65" s="388"/>
      <c r="QXP65" s="388"/>
      <c r="QXQ65" s="388"/>
      <c r="QXR65" s="388"/>
      <c r="QXS65" s="388"/>
      <c r="QXT65" s="388"/>
      <c r="QXU65" s="388"/>
      <c r="QXV65" s="388"/>
      <c r="QXW65" s="388"/>
      <c r="QXX65" s="388"/>
      <c r="QXY65" s="388"/>
      <c r="QXZ65" s="388"/>
      <c r="QYA65" s="388"/>
      <c r="QYB65" s="388"/>
      <c r="QYC65" s="388"/>
      <c r="QYD65" s="388"/>
      <c r="QYE65" s="388"/>
      <c r="QYF65" s="388"/>
      <c r="QYG65" s="388"/>
      <c r="QYH65" s="388"/>
      <c r="QYI65" s="388"/>
      <c r="QYJ65" s="388"/>
      <c r="QYK65" s="388"/>
      <c r="QYL65" s="388"/>
      <c r="QYM65" s="388"/>
      <c r="QYN65" s="388"/>
      <c r="QYO65" s="388"/>
      <c r="QYP65" s="388"/>
      <c r="QYQ65" s="388"/>
      <c r="QYR65" s="388"/>
      <c r="QYS65" s="388"/>
      <c r="QYT65" s="388"/>
      <c r="QYU65" s="388"/>
      <c r="QYV65" s="388"/>
      <c r="QYW65" s="388"/>
      <c r="QYX65" s="388"/>
      <c r="QYY65" s="388"/>
      <c r="QYZ65" s="388"/>
      <c r="QZA65" s="388"/>
      <c r="QZB65" s="388"/>
      <c r="QZC65" s="388"/>
      <c r="QZD65" s="388"/>
      <c r="QZE65" s="388"/>
      <c r="QZF65" s="388"/>
      <c r="QZG65" s="388"/>
      <c r="QZH65" s="388"/>
      <c r="QZI65" s="388"/>
      <c r="QZJ65" s="388"/>
      <c r="QZK65" s="388"/>
      <c r="QZL65" s="388"/>
      <c r="QZM65" s="388"/>
      <c r="QZN65" s="388"/>
      <c r="QZO65" s="388"/>
      <c r="QZP65" s="388"/>
      <c r="QZQ65" s="388"/>
      <c r="QZR65" s="388"/>
      <c r="QZS65" s="388"/>
      <c r="QZT65" s="388"/>
      <c r="QZU65" s="388"/>
      <c r="QZV65" s="388"/>
      <c r="QZW65" s="388"/>
      <c r="QZX65" s="388"/>
      <c r="QZY65" s="388"/>
      <c r="QZZ65" s="388"/>
      <c r="RAA65" s="388"/>
      <c r="RAB65" s="388"/>
      <c r="RAC65" s="388"/>
      <c r="RAD65" s="388"/>
      <c r="RAE65" s="388"/>
      <c r="RAF65" s="388"/>
      <c r="RAG65" s="388"/>
      <c r="RAH65" s="388"/>
      <c r="RAI65" s="388"/>
      <c r="RAJ65" s="388"/>
      <c r="RAK65" s="388"/>
      <c r="RAL65" s="388"/>
      <c r="RAM65" s="388"/>
      <c r="RAN65" s="388"/>
      <c r="RAO65" s="388"/>
      <c r="RAP65" s="388"/>
      <c r="RAQ65" s="388"/>
      <c r="RAR65" s="388"/>
      <c r="RAS65" s="388"/>
      <c r="RAT65" s="388"/>
      <c r="RAU65" s="388"/>
      <c r="RAV65" s="388"/>
      <c r="RAW65" s="388"/>
      <c r="RAX65" s="388"/>
      <c r="RAY65" s="388"/>
      <c r="RAZ65" s="388"/>
      <c r="RBA65" s="388"/>
      <c r="RBB65" s="388"/>
      <c r="RBC65" s="388"/>
      <c r="RBD65" s="388"/>
      <c r="RBE65" s="388"/>
      <c r="RBF65" s="388"/>
      <c r="RBG65" s="388"/>
      <c r="RBH65" s="388"/>
      <c r="RBI65" s="388"/>
      <c r="RBJ65" s="388"/>
      <c r="RBK65" s="388"/>
      <c r="RBL65" s="388"/>
      <c r="RBM65" s="388"/>
      <c r="RBN65" s="388"/>
      <c r="RBO65" s="388"/>
      <c r="RBP65" s="388"/>
      <c r="RBQ65" s="388"/>
      <c r="RBR65" s="388"/>
      <c r="RBS65" s="388"/>
      <c r="RBT65" s="388"/>
      <c r="RBU65" s="388"/>
      <c r="RBV65" s="388"/>
      <c r="RBW65" s="388"/>
      <c r="RBX65" s="388"/>
      <c r="RBY65" s="388"/>
      <c r="RBZ65" s="388"/>
      <c r="RCA65" s="388"/>
      <c r="RCB65" s="388"/>
      <c r="RCC65" s="388"/>
      <c r="RCD65" s="388"/>
      <c r="RCE65" s="388"/>
      <c r="RCF65" s="388"/>
      <c r="RCG65" s="388"/>
      <c r="RCH65" s="388"/>
      <c r="RCI65" s="388"/>
      <c r="RCJ65" s="388"/>
      <c r="RCK65" s="388"/>
      <c r="RCL65" s="388"/>
      <c r="RCM65" s="388"/>
      <c r="RCN65" s="388"/>
      <c r="RCO65" s="388"/>
      <c r="RCP65" s="388"/>
      <c r="RCQ65" s="388"/>
      <c r="RCR65" s="388"/>
      <c r="RCS65" s="388"/>
      <c r="RCT65" s="388"/>
      <c r="RCU65" s="388"/>
      <c r="RCV65" s="388"/>
      <c r="RCW65" s="388"/>
      <c r="RCX65" s="388"/>
      <c r="RCY65" s="388"/>
      <c r="RCZ65" s="388"/>
      <c r="RDA65" s="388"/>
      <c r="RDB65" s="388"/>
      <c r="RDC65" s="388"/>
      <c r="RDD65" s="388"/>
      <c r="RDE65" s="388"/>
      <c r="RDF65" s="388"/>
      <c r="RDG65" s="388"/>
      <c r="RDH65" s="388"/>
      <c r="RDI65" s="388"/>
      <c r="RDJ65" s="388"/>
      <c r="RDK65" s="388"/>
      <c r="RDL65" s="388"/>
      <c r="RDM65" s="388"/>
      <c r="RDN65" s="388"/>
      <c r="RDO65" s="388"/>
      <c r="RDP65" s="388"/>
      <c r="RDQ65" s="388"/>
      <c r="RDR65" s="388"/>
      <c r="RDS65" s="388"/>
      <c r="RDT65" s="388"/>
      <c r="RDU65" s="388"/>
      <c r="RDV65" s="388"/>
      <c r="RDW65" s="388"/>
      <c r="RDX65" s="388"/>
      <c r="RDY65" s="388"/>
      <c r="RDZ65" s="388"/>
      <c r="REA65" s="388"/>
      <c r="REB65" s="388"/>
      <c r="REC65" s="388"/>
      <c r="RED65" s="388"/>
      <c r="REE65" s="388"/>
      <c r="REF65" s="388"/>
      <c r="REG65" s="388"/>
      <c r="REH65" s="388"/>
      <c r="REI65" s="388"/>
      <c r="REJ65" s="388"/>
      <c r="REK65" s="388"/>
      <c r="REL65" s="388"/>
      <c r="REM65" s="388"/>
      <c r="REN65" s="388"/>
      <c r="REO65" s="388"/>
      <c r="REP65" s="388"/>
      <c r="REQ65" s="388"/>
      <c r="RER65" s="388"/>
      <c r="RES65" s="388"/>
      <c r="RET65" s="388"/>
      <c r="REU65" s="388"/>
      <c r="REV65" s="388"/>
      <c r="REW65" s="388"/>
      <c r="REX65" s="388"/>
      <c r="REY65" s="388"/>
      <c r="REZ65" s="388"/>
      <c r="RFA65" s="388"/>
      <c r="RFB65" s="388"/>
      <c r="RFC65" s="388"/>
      <c r="RFD65" s="388"/>
      <c r="RFE65" s="388"/>
      <c r="RFF65" s="388"/>
      <c r="RFG65" s="388"/>
      <c r="RFH65" s="388"/>
      <c r="RFI65" s="388"/>
      <c r="RFJ65" s="388"/>
      <c r="RFK65" s="388"/>
      <c r="RFL65" s="388"/>
      <c r="RFM65" s="388"/>
      <c r="RFN65" s="388"/>
      <c r="RFO65" s="388"/>
      <c r="RFP65" s="388"/>
      <c r="RFQ65" s="388"/>
      <c r="RFR65" s="388"/>
      <c r="RFS65" s="388"/>
      <c r="RFT65" s="388"/>
      <c r="RFU65" s="388"/>
      <c r="RFV65" s="388"/>
      <c r="RFW65" s="388"/>
      <c r="RFX65" s="388"/>
      <c r="RFY65" s="388"/>
      <c r="RFZ65" s="388"/>
      <c r="RGA65" s="388"/>
      <c r="RGB65" s="388"/>
      <c r="RGC65" s="388"/>
      <c r="RGD65" s="388"/>
      <c r="RGE65" s="388"/>
      <c r="RGF65" s="388"/>
      <c r="RGG65" s="388"/>
      <c r="RGH65" s="388"/>
      <c r="RGI65" s="388"/>
      <c r="RGJ65" s="388"/>
      <c r="RGK65" s="388"/>
      <c r="RGL65" s="388"/>
      <c r="RGM65" s="388"/>
      <c r="RGN65" s="388"/>
      <c r="RGO65" s="388"/>
      <c r="RGP65" s="388"/>
      <c r="RGQ65" s="388"/>
      <c r="RGR65" s="388"/>
      <c r="RGS65" s="388"/>
      <c r="RGT65" s="388"/>
      <c r="RGU65" s="388"/>
      <c r="RGV65" s="388"/>
      <c r="RGW65" s="388"/>
      <c r="RGX65" s="388"/>
      <c r="RGY65" s="388"/>
      <c r="RGZ65" s="388"/>
      <c r="RHA65" s="388"/>
      <c r="RHB65" s="388"/>
      <c r="RHC65" s="388"/>
      <c r="RHD65" s="388"/>
      <c r="RHE65" s="388"/>
      <c r="RHF65" s="388"/>
      <c r="RHG65" s="388"/>
      <c r="RHH65" s="388"/>
      <c r="RHI65" s="388"/>
      <c r="RHJ65" s="388"/>
      <c r="RHK65" s="388"/>
      <c r="RHL65" s="388"/>
      <c r="RHM65" s="388"/>
      <c r="RHN65" s="388"/>
      <c r="RHO65" s="388"/>
      <c r="RHP65" s="388"/>
      <c r="RHQ65" s="388"/>
      <c r="RHR65" s="388"/>
      <c r="RHS65" s="388"/>
      <c r="RHT65" s="388"/>
      <c r="RHU65" s="388"/>
      <c r="RHV65" s="388"/>
      <c r="RHW65" s="388"/>
      <c r="RHX65" s="388"/>
      <c r="RHY65" s="388"/>
      <c r="RHZ65" s="388"/>
      <c r="RIA65" s="388"/>
      <c r="RIB65" s="388"/>
      <c r="RIC65" s="388"/>
      <c r="RID65" s="388"/>
      <c r="RIE65" s="388"/>
      <c r="RIF65" s="388"/>
      <c r="RIG65" s="388"/>
      <c r="RIH65" s="388"/>
      <c r="RII65" s="388"/>
      <c r="RIJ65" s="388"/>
      <c r="RIK65" s="388"/>
      <c r="RIL65" s="388"/>
      <c r="RIM65" s="388"/>
      <c r="RIN65" s="388"/>
      <c r="RIO65" s="388"/>
      <c r="RIP65" s="388"/>
      <c r="RIQ65" s="388"/>
      <c r="RIR65" s="388"/>
      <c r="RIS65" s="388"/>
      <c r="RIT65" s="388"/>
      <c r="RIU65" s="388"/>
      <c r="RIV65" s="388"/>
      <c r="RIW65" s="388"/>
      <c r="RIX65" s="388"/>
      <c r="RIY65" s="388"/>
      <c r="RIZ65" s="388"/>
      <c r="RJA65" s="388"/>
      <c r="RJB65" s="388"/>
      <c r="RJC65" s="388"/>
      <c r="RJD65" s="388"/>
      <c r="RJE65" s="388"/>
      <c r="RJF65" s="388"/>
      <c r="RJG65" s="388"/>
      <c r="RJH65" s="388"/>
      <c r="RJI65" s="388"/>
      <c r="RJJ65" s="388"/>
      <c r="RJK65" s="388"/>
      <c r="RJL65" s="388"/>
      <c r="RJM65" s="388"/>
      <c r="RJN65" s="388"/>
      <c r="RJO65" s="388"/>
      <c r="RJP65" s="388"/>
      <c r="RJQ65" s="388"/>
      <c r="RJR65" s="388"/>
      <c r="RJS65" s="388"/>
      <c r="RJT65" s="388"/>
      <c r="RJU65" s="388"/>
      <c r="RJV65" s="388"/>
      <c r="RJW65" s="388"/>
      <c r="RJX65" s="388"/>
      <c r="RJY65" s="388"/>
      <c r="RJZ65" s="388"/>
      <c r="RKA65" s="388"/>
      <c r="RKB65" s="388"/>
      <c r="RKC65" s="388"/>
      <c r="RKD65" s="388"/>
      <c r="RKE65" s="388"/>
      <c r="RKF65" s="388"/>
      <c r="RKG65" s="388"/>
      <c r="RKH65" s="388"/>
      <c r="RKI65" s="388"/>
      <c r="RKJ65" s="388"/>
      <c r="RKK65" s="388"/>
      <c r="RKL65" s="388"/>
      <c r="RKM65" s="388"/>
      <c r="RKN65" s="388"/>
      <c r="RKO65" s="388"/>
      <c r="RKP65" s="388"/>
      <c r="RKQ65" s="388"/>
      <c r="RKR65" s="388"/>
      <c r="RKS65" s="388"/>
      <c r="RKT65" s="388"/>
      <c r="RKU65" s="388"/>
      <c r="RKV65" s="388"/>
      <c r="RKW65" s="388"/>
      <c r="RKX65" s="388"/>
      <c r="RKY65" s="388"/>
      <c r="RKZ65" s="388"/>
      <c r="RLA65" s="388"/>
      <c r="RLB65" s="388"/>
      <c r="RLC65" s="388"/>
      <c r="RLD65" s="388"/>
      <c r="RLE65" s="388"/>
      <c r="RLF65" s="388"/>
      <c r="RLG65" s="388"/>
      <c r="RLH65" s="388"/>
      <c r="RLI65" s="388"/>
      <c r="RLJ65" s="388"/>
      <c r="RLK65" s="388"/>
      <c r="RLL65" s="388"/>
      <c r="RLM65" s="388"/>
      <c r="RLN65" s="388"/>
      <c r="RLO65" s="388"/>
      <c r="RLP65" s="388"/>
      <c r="RLQ65" s="388"/>
      <c r="RLR65" s="388"/>
      <c r="RLS65" s="388"/>
      <c r="RLT65" s="388"/>
      <c r="RLU65" s="388"/>
      <c r="RLV65" s="388"/>
      <c r="RLW65" s="388"/>
      <c r="RLX65" s="388"/>
      <c r="RLY65" s="388"/>
      <c r="RLZ65" s="388"/>
      <c r="RMA65" s="388"/>
      <c r="RMB65" s="388"/>
      <c r="RMC65" s="388"/>
      <c r="RMD65" s="388"/>
      <c r="RME65" s="388"/>
      <c r="RMF65" s="388"/>
      <c r="RMG65" s="388"/>
      <c r="RMH65" s="388"/>
      <c r="RMI65" s="388"/>
      <c r="RMJ65" s="388"/>
      <c r="RMK65" s="388"/>
      <c r="RML65" s="388"/>
      <c r="RMM65" s="388"/>
      <c r="RMN65" s="388"/>
      <c r="RMO65" s="388"/>
      <c r="RMP65" s="388"/>
      <c r="RMQ65" s="388"/>
      <c r="RMR65" s="388"/>
      <c r="RMS65" s="388"/>
      <c r="RMT65" s="388"/>
      <c r="RMU65" s="388"/>
      <c r="RMV65" s="388"/>
      <c r="RMW65" s="388"/>
      <c r="RMX65" s="388"/>
      <c r="RMY65" s="388"/>
      <c r="RMZ65" s="388"/>
      <c r="RNA65" s="388"/>
      <c r="RNB65" s="388"/>
      <c r="RNC65" s="388"/>
      <c r="RND65" s="388"/>
      <c r="RNE65" s="388"/>
      <c r="RNF65" s="388"/>
      <c r="RNG65" s="388"/>
      <c r="RNH65" s="388"/>
      <c r="RNI65" s="388"/>
      <c r="RNJ65" s="388"/>
      <c r="RNK65" s="388"/>
      <c r="RNL65" s="388"/>
      <c r="RNM65" s="388"/>
      <c r="RNN65" s="388"/>
      <c r="RNO65" s="388"/>
      <c r="RNP65" s="388"/>
      <c r="RNQ65" s="388"/>
      <c r="RNR65" s="388"/>
      <c r="RNS65" s="388"/>
      <c r="RNT65" s="388"/>
      <c r="RNU65" s="388"/>
      <c r="RNV65" s="388"/>
      <c r="RNW65" s="388"/>
      <c r="RNX65" s="388"/>
      <c r="RNY65" s="388"/>
      <c r="RNZ65" s="388"/>
      <c r="ROA65" s="388"/>
      <c r="ROB65" s="388"/>
      <c r="ROC65" s="388"/>
      <c r="ROD65" s="388"/>
      <c r="ROE65" s="388"/>
      <c r="ROF65" s="388"/>
      <c r="ROG65" s="388"/>
      <c r="ROH65" s="388"/>
      <c r="ROI65" s="388"/>
      <c r="ROJ65" s="388"/>
      <c r="ROK65" s="388"/>
      <c r="ROL65" s="388"/>
      <c r="ROM65" s="388"/>
      <c r="RON65" s="388"/>
      <c r="ROO65" s="388"/>
      <c r="ROP65" s="388"/>
      <c r="ROQ65" s="388"/>
      <c r="ROR65" s="388"/>
      <c r="ROS65" s="388"/>
      <c r="ROT65" s="388"/>
      <c r="ROU65" s="388"/>
      <c r="ROV65" s="388"/>
      <c r="ROW65" s="388"/>
      <c r="ROX65" s="388"/>
      <c r="ROY65" s="388"/>
      <c r="ROZ65" s="388"/>
      <c r="RPA65" s="388"/>
      <c r="RPB65" s="388"/>
      <c r="RPC65" s="388"/>
      <c r="RPD65" s="388"/>
      <c r="RPE65" s="388"/>
      <c r="RPF65" s="388"/>
      <c r="RPG65" s="388"/>
      <c r="RPH65" s="388"/>
      <c r="RPI65" s="388"/>
      <c r="RPJ65" s="388"/>
      <c r="RPK65" s="388"/>
      <c r="RPL65" s="388"/>
      <c r="RPM65" s="388"/>
      <c r="RPN65" s="388"/>
      <c r="RPO65" s="388"/>
      <c r="RPP65" s="388"/>
      <c r="RPQ65" s="388"/>
      <c r="RPR65" s="388"/>
      <c r="RPS65" s="388"/>
      <c r="RPT65" s="388"/>
      <c r="RPU65" s="388"/>
      <c r="RPV65" s="388"/>
      <c r="RPW65" s="388"/>
      <c r="RPX65" s="388"/>
      <c r="RPY65" s="388"/>
      <c r="RPZ65" s="388"/>
      <c r="RQA65" s="388"/>
      <c r="RQB65" s="388"/>
      <c r="RQC65" s="388"/>
      <c r="RQD65" s="388"/>
      <c r="RQE65" s="388"/>
      <c r="RQF65" s="388"/>
      <c r="RQG65" s="388"/>
      <c r="RQH65" s="388"/>
      <c r="RQI65" s="388"/>
      <c r="RQJ65" s="388"/>
      <c r="RQK65" s="388"/>
      <c r="RQL65" s="388"/>
      <c r="RQM65" s="388"/>
      <c r="RQN65" s="388"/>
      <c r="RQO65" s="388"/>
      <c r="RQP65" s="388"/>
      <c r="RQQ65" s="388"/>
      <c r="RQR65" s="388"/>
      <c r="RQS65" s="388"/>
      <c r="RQT65" s="388"/>
      <c r="RQU65" s="388"/>
      <c r="RQV65" s="388"/>
      <c r="RQW65" s="388"/>
      <c r="RQX65" s="388"/>
      <c r="RQY65" s="388"/>
      <c r="RQZ65" s="388"/>
      <c r="RRA65" s="388"/>
      <c r="RRB65" s="388"/>
      <c r="RRC65" s="388"/>
      <c r="RRD65" s="388"/>
      <c r="RRE65" s="388"/>
      <c r="RRF65" s="388"/>
      <c r="RRG65" s="388"/>
      <c r="RRH65" s="388"/>
      <c r="RRI65" s="388"/>
      <c r="RRJ65" s="388"/>
      <c r="RRK65" s="388"/>
      <c r="RRL65" s="388"/>
      <c r="RRM65" s="388"/>
      <c r="RRN65" s="388"/>
      <c r="RRO65" s="388"/>
      <c r="RRP65" s="388"/>
      <c r="RRQ65" s="388"/>
      <c r="RRR65" s="388"/>
      <c r="RRS65" s="388"/>
      <c r="RRT65" s="388"/>
      <c r="RRU65" s="388"/>
      <c r="RRV65" s="388"/>
      <c r="RRW65" s="388"/>
      <c r="RRX65" s="388"/>
      <c r="RRY65" s="388"/>
      <c r="RRZ65" s="388"/>
      <c r="RSA65" s="388"/>
      <c r="RSB65" s="388"/>
      <c r="RSC65" s="388"/>
      <c r="RSD65" s="388"/>
      <c r="RSE65" s="388"/>
      <c r="RSF65" s="388"/>
      <c r="RSG65" s="388"/>
      <c r="RSH65" s="388"/>
      <c r="RSI65" s="388"/>
      <c r="RSJ65" s="388"/>
      <c r="RSK65" s="388"/>
      <c r="RSL65" s="388"/>
      <c r="RSM65" s="388"/>
      <c r="RSN65" s="388"/>
      <c r="RSO65" s="388"/>
      <c r="RSP65" s="388"/>
      <c r="RSQ65" s="388"/>
      <c r="RSR65" s="388"/>
      <c r="RSS65" s="388"/>
      <c r="RST65" s="388"/>
      <c r="RSU65" s="388"/>
      <c r="RSV65" s="388"/>
      <c r="RSW65" s="388"/>
      <c r="RSX65" s="388"/>
      <c r="RSY65" s="388"/>
      <c r="RSZ65" s="388"/>
      <c r="RTA65" s="388"/>
      <c r="RTB65" s="388"/>
      <c r="RTC65" s="388"/>
      <c r="RTD65" s="388"/>
      <c r="RTE65" s="388"/>
      <c r="RTF65" s="388"/>
      <c r="RTG65" s="388"/>
      <c r="RTH65" s="388"/>
      <c r="RTI65" s="388"/>
      <c r="RTJ65" s="388"/>
      <c r="RTK65" s="388"/>
      <c r="RTL65" s="388"/>
      <c r="RTM65" s="388"/>
      <c r="RTN65" s="388"/>
      <c r="RTO65" s="388"/>
      <c r="RTP65" s="388"/>
      <c r="RTQ65" s="388"/>
      <c r="RTR65" s="388"/>
      <c r="RTS65" s="388"/>
      <c r="RTT65" s="388"/>
      <c r="RTU65" s="388"/>
      <c r="RTV65" s="388"/>
      <c r="RTW65" s="388"/>
      <c r="RTX65" s="388"/>
      <c r="RTY65" s="388"/>
      <c r="RTZ65" s="388"/>
      <c r="RUA65" s="388"/>
      <c r="RUB65" s="388"/>
      <c r="RUC65" s="388"/>
      <c r="RUD65" s="388"/>
      <c r="RUE65" s="388"/>
      <c r="RUF65" s="388"/>
      <c r="RUG65" s="388"/>
      <c r="RUH65" s="388"/>
      <c r="RUI65" s="388"/>
      <c r="RUJ65" s="388"/>
      <c r="RUK65" s="388"/>
      <c r="RUL65" s="388"/>
      <c r="RUM65" s="388"/>
      <c r="RUN65" s="388"/>
      <c r="RUO65" s="388"/>
      <c r="RUP65" s="388"/>
      <c r="RUQ65" s="388"/>
      <c r="RUR65" s="388"/>
      <c r="RUS65" s="388"/>
      <c r="RUT65" s="388"/>
      <c r="RUU65" s="388"/>
      <c r="RUV65" s="388"/>
      <c r="RUW65" s="388"/>
      <c r="RUX65" s="388"/>
      <c r="RUY65" s="388"/>
      <c r="RUZ65" s="388"/>
      <c r="RVA65" s="388"/>
      <c r="RVB65" s="388"/>
      <c r="RVC65" s="388"/>
      <c r="RVD65" s="388"/>
      <c r="RVE65" s="388"/>
      <c r="RVF65" s="388"/>
      <c r="RVG65" s="388"/>
      <c r="RVH65" s="388"/>
      <c r="RVI65" s="388"/>
      <c r="RVJ65" s="388"/>
      <c r="RVK65" s="388"/>
      <c r="RVL65" s="388"/>
      <c r="RVM65" s="388"/>
      <c r="RVN65" s="388"/>
      <c r="RVO65" s="388"/>
      <c r="RVP65" s="388"/>
      <c r="RVQ65" s="388"/>
      <c r="RVR65" s="388"/>
      <c r="RVS65" s="388"/>
      <c r="RVT65" s="388"/>
      <c r="RVU65" s="388"/>
      <c r="RVV65" s="388"/>
      <c r="RVW65" s="388"/>
      <c r="RVX65" s="388"/>
      <c r="RVY65" s="388"/>
      <c r="RVZ65" s="388"/>
      <c r="RWA65" s="388"/>
      <c r="RWB65" s="388"/>
      <c r="RWC65" s="388"/>
      <c r="RWD65" s="388"/>
      <c r="RWE65" s="388"/>
      <c r="RWF65" s="388"/>
      <c r="RWG65" s="388"/>
      <c r="RWH65" s="388"/>
      <c r="RWI65" s="388"/>
      <c r="RWJ65" s="388"/>
      <c r="RWK65" s="388"/>
      <c r="RWL65" s="388"/>
      <c r="RWM65" s="388"/>
      <c r="RWN65" s="388"/>
      <c r="RWO65" s="388"/>
      <c r="RWP65" s="388"/>
      <c r="RWQ65" s="388"/>
      <c r="RWR65" s="388"/>
      <c r="RWS65" s="388"/>
      <c r="RWT65" s="388"/>
      <c r="RWU65" s="388"/>
      <c r="RWV65" s="388"/>
      <c r="RWW65" s="388"/>
      <c r="RWX65" s="388"/>
      <c r="RWY65" s="388"/>
      <c r="RWZ65" s="388"/>
      <c r="RXA65" s="388"/>
      <c r="RXB65" s="388"/>
      <c r="RXC65" s="388"/>
      <c r="RXD65" s="388"/>
      <c r="RXE65" s="388"/>
      <c r="RXF65" s="388"/>
      <c r="RXG65" s="388"/>
      <c r="RXH65" s="388"/>
      <c r="RXI65" s="388"/>
      <c r="RXJ65" s="388"/>
      <c r="RXK65" s="388"/>
      <c r="RXL65" s="388"/>
      <c r="RXM65" s="388"/>
      <c r="RXN65" s="388"/>
      <c r="RXO65" s="388"/>
      <c r="RXP65" s="388"/>
      <c r="RXQ65" s="388"/>
      <c r="RXR65" s="388"/>
      <c r="RXS65" s="388"/>
      <c r="RXT65" s="388"/>
      <c r="RXU65" s="388"/>
      <c r="RXV65" s="388"/>
      <c r="RXW65" s="388"/>
      <c r="RXX65" s="388"/>
      <c r="RXY65" s="388"/>
      <c r="RXZ65" s="388"/>
      <c r="RYA65" s="388"/>
      <c r="RYB65" s="388"/>
      <c r="RYC65" s="388"/>
      <c r="RYD65" s="388"/>
      <c r="RYE65" s="388"/>
      <c r="RYF65" s="388"/>
      <c r="RYG65" s="388"/>
      <c r="RYH65" s="388"/>
      <c r="RYI65" s="388"/>
      <c r="RYJ65" s="388"/>
      <c r="RYK65" s="388"/>
      <c r="RYL65" s="388"/>
      <c r="RYM65" s="388"/>
      <c r="RYN65" s="388"/>
      <c r="RYO65" s="388"/>
      <c r="RYP65" s="388"/>
      <c r="RYQ65" s="388"/>
      <c r="RYR65" s="388"/>
      <c r="RYS65" s="388"/>
      <c r="RYT65" s="388"/>
      <c r="RYU65" s="388"/>
      <c r="RYV65" s="388"/>
      <c r="RYW65" s="388"/>
      <c r="RYX65" s="388"/>
      <c r="RYY65" s="388"/>
      <c r="RYZ65" s="388"/>
      <c r="RZA65" s="388"/>
      <c r="RZB65" s="388"/>
      <c r="RZC65" s="388"/>
      <c r="RZD65" s="388"/>
      <c r="RZE65" s="388"/>
      <c r="RZF65" s="388"/>
      <c r="RZG65" s="388"/>
      <c r="RZH65" s="388"/>
      <c r="RZI65" s="388"/>
      <c r="RZJ65" s="388"/>
      <c r="RZK65" s="388"/>
      <c r="RZL65" s="388"/>
      <c r="RZM65" s="388"/>
      <c r="RZN65" s="388"/>
      <c r="RZO65" s="388"/>
      <c r="RZP65" s="388"/>
      <c r="RZQ65" s="388"/>
      <c r="RZR65" s="388"/>
      <c r="RZS65" s="388"/>
      <c r="RZT65" s="388"/>
      <c r="RZU65" s="388"/>
      <c r="RZV65" s="388"/>
      <c r="RZW65" s="388"/>
      <c r="RZX65" s="388"/>
      <c r="RZY65" s="388"/>
      <c r="RZZ65" s="388"/>
      <c r="SAA65" s="388"/>
      <c r="SAB65" s="388"/>
      <c r="SAC65" s="388"/>
      <c r="SAD65" s="388"/>
      <c r="SAE65" s="388"/>
      <c r="SAF65" s="388"/>
      <c r="SAG65" s="388"/>
      <c r="SAH65" s="388"/>
      <c r="SAI65" s="388"/>
      <c r="SAJ65" s="388"/>
      <c r="SAK65" s="388"/>
      <c r="SAL65" s="388"/>
      <c r="SAM65" s="388"/>
      <c r="SAN65" s="388"/>
      <c r="SAO65" s="388"/>
      <c r="SAP65" s="388"/>
      <c r="SAQ65" s="388"/>
      <c r="SAR65" s="388"/>
      <c r="SAS65" s="388"/>
      <c r="SAT65" s="388"/>
      <c r="SAU65" s="388"/>
      <c r="SAV65" s="388"/>
      <c r="SAW65" s="388"/>
      <c r="SAX65" s="388"/>
      <c r="SAY65" s="388"/>
      <c r="SAZ65" s="388"/>
      <c r="SBA65" s="388"/>
      <c r="SBB65" s="388"/>
      <c r="SBC65" s="388"/>
      <c r="SBD65" s="388"/>
      <c r="SBE65" s="388"/>
      <c r="SBF65" s="388"/>
      <c r="SBG65" s="388"/>
      <c r="SBH65" s="388"/>
      <c r="SBI65" s="388"/>
      <c r="SBJ65" s="388"/>
      <c r="SBK65" s="388"/>
      <c r="SBL65" s="388"/>
      <c r="SBM65" s="388"/>
      <c r="SBN65" s="388"/>
      <c r="SBO65" s="388"/>
      <c r="SBP65" s="388"/>
      <c r="SBQ65" s="388"/>
      <c r="SBR65" s="388"/>
      <c r="SBS65" s="388"/>
      <c r="SBT65" s="388"/>
      <c r="SBU65" s="388"/>
      <c r="SBV65" s="388"/>
      <c r="SBW65" s="388"/>
      <c r="SBX65" s="388"/>
      <c r="SBY65" s="388"/>
      <c r="SBZ65" s="388"/>
      <c r="SCA65" s="388"/>
      <c r="SCB65" s="388"/>
      <c r="SCC65" s="388"/>
      <c r="SCD65" s="388"/>
      <c r="SCE65" s="388"/>
      <c r="SCF65" s="388"/>
      <c r="SCG65" s="388"/>
      <c r="SCH65" s="388"/>
      <c r="SCI65" s="388"/>
      <c r="SCJ65" s="388"/>
      <c r="SCK65" s="388"/>
      <c r="SCL65" s="388"/>
      <c r="SCM65" s="388"/>
      <c r="SCN65" s="388"/>
      <c r="SCO65" s="388"/>
      <c r="SCP65" s="388"/>
      <c r="SCQ65" s="388"/>
      <c r="SCR65" s="388"/>
      <c r="SCS65" s="388"/>
      <c r="SCT65" s="388"/>
      <c r="SCU65" s="388"/>
      <c r="SCV65" s="388"/>
      <c r="SCW65" s="388"/>
      <c r="SCX65" s="388"/>
      <c r="SCY65" s="388"/>
      <c r="SCZ65" s="388"/>
      <c r="SDA65" s="388"/>
      <c r="SDB65" s="388"/>
      <c r="SDC65" s="388"/>
      <c r="SDD65" s="388"/>
      <c r="SDE65" s="388"/>
      <c r="SDF65" s="388"/>
      <c r="SDG65" s="388"/>
      <c r="SDH65" s="388"/>
      <c r="SDI65" s="388"/>
      <c r="SDJ65" s="388"/>
      <c r="SDK65" s="388"/>
      <c r="SDL65" s="388"/>
      <c r="SDM65" s="388"/>
      <c r="SDN65" s="388"/>
      <c r="SDO65" s="388"/>
      <c r="SDP65" s="388"/>
      <c r="SDQ65" s="388"/>
      <c r="SDR65" s="388"/>
      <c r="SDS65" s="388"/>
      <c r="SDT65" s="388"/>
      <c r="SDU65" s="388"/>
      <c r="SDV65" s="388"/>
      <c r="SDW65" s="388"/>
      <c r="SDX65" s="388"/>
      <c r="SDY65" s="388"/>
      <c r="SDZ65" s="388"/>
      <c r="SEA65" s="388"/>
      <c r="SEB65" s="388"/>
      <c r="SEC65" s="388"/>
      <c r="SED65" s="388"/>
      <c r="SEE65" s="388"/>
      <c r="SEF65" s="388"/>
      <c r="SEG65" s="388"/>
      <c r="SEH65" s="388"/>
      <c r="SEI65" s="388"/>
      <c r="SEJ65" s="388"/>
      <c r="SEK65" s="388"/>
      <c r="SEL65" s="388"/>
      <c r="SEM65" s="388"/>
      <c r="SEN65" s="388"/>
      <c r="SEO65" s="388"/>
      <c r="SEP65" s="388"/>
      <c r="SEQ65" s="388"/>
      <c r="SER65" s="388"/>
      <c r="SES65" s="388"/>
      <c r="SET65" s="388"/>
      <c r="SEU65" s="388"/>
      <c r="SEV65" s="388"/>
      <c r="SEW65" s="388"/>
      <c r="SEX65" s="388"/>
      <c r="SEY65" s="388"/>
      <c r="SEZ65" s="388"/>
      <c r="SFA65" s="388"/>
      <c r="SFB65" s="388"/>
      <c r="SFC65" s="388"/>
      <c r="SFD65" s="388"/>
      <c r="SFE65" s="388"/>
      <c r="SFF65" s="388"/>
      <c r="SFG65" s="388"/>
      <c r="SFH65" s="388"/>
      <c r="SFI65" s="388"/>
      <c r="SFJ65" s="388"/>
      <c r="SFK65" s="388"/>
      <c r="SFL65" s="388"/>
      <c r="SFM65" s="388"/>
      <c r="SFN65" s="388"/>
      <c r="SFO65" s="388"/>
      <c r="SFP65" s="388"/>
      <c r="SFQ65" s="388"/>
      <c r="SFR65" s="388"/>
      <c r="SFS65" s="388"/>
      <c r="SFT65" s="388"/>
      <c r="SFU65" s="388"/>
      <c r="SFV65" s="388"/>
      <c r="SFW65" s="388"/>
      <c r="SFX65" s="388"/>
      <c r="SFY65" s="388"/>
      <c r="SFZ65" s="388"/>
      <c r="SGA65" s="388"/>
      <c r="SGB65" s="388"/>
      <c r="SGC65" s="388"/>
      <c r="SGD65" s="388"/>
      <c r="SGE65" s="388"/>
      <c r="SGF65" s="388"/>
      <c r="SGG65" s="388"/>
      <c r="SGH65" s="388"/>
      <c r="SGI65" s="388"/>
      <c r="SGJ65" s="388"/>
      <c r="SGK65" s="388"/>
      <c r="SGL65" s="388"/>
      <c r="SGM65" s="388"/>
      <c r="SGN65" s="388"/>
      <c r="SGO65" s="388"/>
      <c r="SGP65" s="388"/>
      <c r="SGQ65" s="388"/>
      <c r="SGR65" s="388"/>
      <c r="SGS65" s="388"/>
      <c r="SGT65" s="388"/>
      <c r="SGU65" s="388"/>
      <c r="SGV65" s="388"/>
      <c r="SGW65" s="388"/>
      <c r="SGX65" s="388"/>
      <c r="SGY65" s="388"/>
      <c r="SGZ65" s="388"/>
      <c r="SHA65" s="388"/>
      <c r="SHB65" s="388"/>
      <c r="SHC65" s="388"/>
      <c r="SHD65" s="388"/>
      <c r="SHE65" s="388"/>
      <c r="SHF65" s="388"/>
      <c r="SHG65" s="388"/>
      <c r="SHH65" s="388"/>
      <c r="SHI65" s="388"/>
      <c r="SHJ65" s="388"/>
      <c r="SHK65" s="388"/>
      <c r="SHL65" s="388"/>
      <c r="SHM65" s="388"/>
      <c r="SHN65" s="388"/>
      <c r="SHO65" s="388"/>
      <c r="SHP65" s="388"/>
      <c r="SHQ65" s="388"/>
      <c r="SHR65" s="388"/>
      <c r="SHS65" s="388"/>
      <c r="SHT65" s="388"/>
      <c r="SHU65" s="388"/>
      <c r="SHV65" s="388"/>
      <c r="SHW65" s="388"/>
      <c r="SHX65" s="388"/>
      <c r="SHY65" s="388"/>
      <c r="SHZ65" s="388"/>
      <c r="SIA65" s="388"/>
      <c r="SIB65" s="388"/>
      <c r="SIC65" s="388"/>
      <c r="SID65" s="388"/>
      <c r="SIE65" s="388"/>
      <c r="SIF65" s="388"/>
      <c r="SIG65" s="388"/>
      <c r="SIH65" s="388"/>
      <c r="SII65" s="388"/>
      <c r="SIJ65" s="388"/>
      <c r="SIK65" s="388"/>
      <c r="SIL65" s="388"/>
      <c r="SIM65" s="388"/>
      <c r="SIN65" s="388"/>
      <c r="SIO65" s="388"/>
      <c r="SIP65" s="388"/>
      <c r="SIQ65" s="388"/>
      <c r="SIR65" s="388"/>
      <c r="SIS65" s="388"/>
      <c r="SIT65" s="388"/>
      <c r="SIU65" s="388"/>
      <c r="SIV65" s="388"/>
      <c r="SIW65" s="388"/>
      <c r="SIX65" s="388"/>
      <c r="SIY65" s="388"/>
      <c r="SIZ65" s="388"/>
      <c r="SJA65" s="388"/>
      <c r="SJB65" s="388"/>
      <c r="SJC65" s="388"/>
      <c r="SJD65" s="388"/>
      <c r="SJE65" s="388"/>
      <c r="SJF65" s="388"/>
      <c r="SJG65" s="388"/>
      <c r="SJH65" s="388"/>
      <c r="SJI65" s="388"/>
      <c r="SJJ65" s="388"/>
      <c r="SJK65" s="388"/>
      <c r="SJL65" s="388"/>
      <c r="SJM65" s="388"/>
      <c r="SJN65" s="388"/>
      <c r="SJO65" s="388"/>
      <c r="SJP65" s="388"/>
      <c r="SJQ65" s="388"/>
      <c r="SJR65" s="388"/>
      <c r="SJS65" s="388"/>
      <c r="SJT65" s="388"/>
      <c r="SJU65" s="388"/>
      <c r="SJV65" s="388"/>
      <c r="SJW65" s="388"/>
      <c r="SJX65" s="388"/>
      <c r="SJY65" s="388"/>
      <c r="SJZ65" s="388"/>
      <c r="SKA65" s="388"/>
      <c r="SKB65" s="388"/>
      <c r="SKC65" s="388"/>
      <c r="SKD65" s="388"/>
      <c r="SKE65" s="388"/>
      <c r="SKF65" s="388"/>
      <c r="SKG65" s="388"/>
      <c r="SKH65" s="388"/>
      <c r="SKI65" s="388"/>
      <c r="SKJ65" s="388"/>
      <c r="SKK65" s="388"/>
      <c r="SKL65" s="388"/>
      <c r="SKM65" s="388"/>
      <c r="SKN65" s="388"/>
      <c r="SKO65" s="388"/>
      <c r="SKP65" s="388"/>
      <c r="SKQ65" s="388"/>
      <c r="SKR65" s="388"/>
      <c r="SKS65" s="388"/>
      <c r="SKT65" s="388"/>
      <c r="SKU65" s="388"/>
      <c r="SKV65" s="388"/>
      <c r="SKW65" s="388"/>
      <c r="SKX65" s="388"/>
      <c r="SKY65" s="388"/>
      <c r="SKZ65" s="388"/>
      <c r="SLA65" s="388"/>
      <c r="SLB65" s="388"/>
      <c r="SLC65" s="388"/>
      <c r="SLD65" s="388"/>
      <c r="SLE65" s="388"/>
      <c r="SLF65" s="388"/>
      <c r="SLG65" s="388"/>
      <c r="SLH65" s="388"/>
      <c r="SLI65" s="388"/>
      <c r="SLJ65" s="388"/>
      <c r="SLK65" s="388"/>
      <c r="SLL65" s="388"/>
      <c r="SLM65" s="388"/>
      <c r="SLN65" s="388"/>
      <c r="SLO65" s="388"/>
      <c r="SLP65" s="388"/>
      <c r="SLQ65" s="388"/>
      <c r="SLR65" s="388"/>
      <c r="SLS65" s="388"/>
      <c r="SLT65" s="388"/>
      <c r="SLU65" s="388"/>
      <c r="SLV65" s="388"/>
      <c r="SLW65" s="388"/>
      <c r="SLX65" s="388"/>
      <c r="SLY65" s="388"/>
      <c r="SLZ65" s="388"/>
      <c r="SMA65" s="388"/>
      <c r="SMB65" s="388"/>
      <c r="SMC65" s="388"/>
      <c r="SMD65" s="388"/>
      <c r="SME65" s="388"/>
      <c r="SMF65" s="388"/>
      <c r="SMG65" s="388"/>
      <c r="SMH65" s="388"/>
      <c r="SMI65" s="388"/>
      <c r="SMJ65" s="388"/>
      <c r="SMK65" s="388"/>
      <c r="SML65" s="388"/>
      <c r="SMM65" s="388"/>
      <c r="SMN65" s="388"/>
      <c r="SMO65" s="388"/>
      <c r="SMP65" s="388"/>
      <c r="SMQ65" s="388"/>
      <c r="SMR65" s="388"/>
      <c r="SMS65" s="388"/>
      <c r="SMT65" s="388"/>
      <c r="SMU65" s="388"/>
      <c r="SMV65" s="388"/>
      <c r="SMW65" s="388"/>
      <c r="SMX65" s="388"/>
      <c r="SMY65" s="388"/>
      <c r="SMZ65" s="388"/>
      <c r="SNA65" s="388"/>
      <c r="SNB65" s="388"/>
      <c r="SNC65" s="388"/>
      <c r="SND65" s="388"/>
      <c r="SNE65" s="388"/>
      <c r="SNF65" s="388"/>
      <c r="SNG65" s="388"/>
      <c r="SNH65" s="388"/>
      <c r="SNI65" s="388"/>
      <c r="SNJ65" s="388"/>
      <c r="SNK65" s="388"/>
      <c r="SNL65" s="388"/>
      <c r="SNM65" s="388"/>
      <c r="SNN65" s="388"/>
      <c r="SNO65" s="388"/>
      <c r="SNP65" s="388"/>
      <c r="SNQ65" s="388"/>
      <c r="SNR65" s="388"/>
      <c r="SNS65" s="388"/>
      <c r="SNT65" s="388"/>
      <c r="SNU65" s="388"/>
      <c r="SNV65" s="388"/>
      <c r="SNW65" s="388"/>
      <c r="SNX65" s="388"/>
      <c r="SNY65" s="388"/>
      <c r="SNZ65" s="388"/>
      <c r="SOA65" s="388"/>
      <c r="SOB65" s="388"/>
      <c r="SOC65" s="388"/>
      <c r="SOD65" s="388"/>
      <c r="SOE65" s="388"/>
      <c r="SOF65" s="388"/>
      <c r="SOG65" s="388"/>
      <c r="SOH65" s="388"/>
      <c r="SOI65" s="388"/>
      <c r="SOJ65" s="388"/>
      <c r="SOK65" s="388"/>
      <c r="SOL65" s="388"/>
      <c r="SOM65" s="388"/>
      <c r="SON65" s="388"/>
      <c r="SOO65" s="388"/>
      <c r="SOP65" s="388"/>
      <c r="SOQ65" s="388"/>
      <c r="SOR65" s="388"/>
      <c r="SOS65" s="388"/>
      <c r="SOT65" s="388"/>
      <c r="SOU65" s="388"/>
      <c r="SOV65" s="388"/>
      <c r="SOW65" s="388"/>
      <c r="SOX65" s="388"/>
      <c r="SOY65" s="388"/>
      <c r="SOZ65" s="388"/>
      <c r="SPA65" s="388"/>
      <c r="SPB65" s="388"/>
      <c r="SPC65" s="388"/>
      <c r="SPD65" s="388"/>
      <c r="SPE65" s="388"/>
      <c r="SPF65" s="388"/>
      <c r="SPG65" s="388"/>
      <c r="SPH65" s="388"/>
      <c r="SPI65" s="388"/>
      <c r="SPJ65" s="388"/>
      <c r="SPK65" s="388"/>
      <c r="SPL65" s="388"/>
      <c r="SPM65" s="388"/>
      <c r="SPN65" s="388"/>
      <c r="SPO65" s="388"/>
      <c r="SPP65" s="388"/>
      <c r="SPQ65" s="388"/>
      <c r="SPR65" s="388"/>
      <c r="SPS65" s="388"/>
      <c r="SPT65" s="388"/>
      <c r="SPU65" s="388"/>
      <c r="SPV65" s="388"/>
      <c r="SPW65" s="388"/>
      <c r="SPX65" s="388"/>
      <c r="SPY65" s="388"/>
      <c r="SPZ65" s="388"/>
      <c r="SQA65" s="388"/>
      <c r="SQB65" s="388"/>
      <c r="SQC65" s="388"/>
      <c r="SQD65" s="388"/>
      <c r="SQE65" s="388"/>
      <c r="SQF65" s="388"/>
      <c r="SQG65" s="388"/>
      <c r="SQH65" s="388"/>
      <c r="SQI65" s="388"/>
      <c r="SQJ65" s="388"/>
      <c r="SQK65" s="388"/>
      <c r="SQL65" s="388"/>
      <c r="SQM65" s="388"/>
      <c r="SQN65" s="388"/>
      <c r="SQO65" s="388"/>
      <c r="SQP65" s="388"/>
      <c r="SQQ65" s="388"/>
      <c r="SQR65" s="388"/>
      <c r="SQS65" s="388"/>
      <c r="SQT65" s="388"/>
      <c r="SQU65" s="388"/>
      <c r="SQV65" s="388"/>
      <c r="SQW65" s="388"/>
      <c r="SQX65" s="388"/>
      <c r="SQY65" s="388"/>
      <c r="SQZ65" s="388"/>
      <c r="SRA65" s="388"/>
      <c r="SRB65" s="388"/>
      <c r="SRC65" s="388"/>
      <c r="SRD65" s="388"/>
      <c r="SRE65" s="388"/>
      <c r="SRF65" s="388"/>
      <c r="SRG65" s="388"/>
      <c r="SRH65" s="388"/>
      <c r="SRI65" s="388"/>
      <c r="SRJ65" s="388"/>
      <c r="SRK65" s="388"/>
      <c r="SRL65" s="388"/>
      <c r="SRM65" s="388"/>
      <c r="SRN65" s="388"/>
      <c r="SRO65" s="388"/>
      <c r="SRP65" s="388"/>
      <c r="SRQ65" s="388"/>
      <c r="SRR65" s="388"/>
      <c r="SRS65" s="388"/>
      <c r="SRT65" s="388"/>
      <c r="SRU65" s="388"/>
      <c r="SRV65" s="388"/>
      <c r="SRW65" s="388"/>
      <c r="SRX65" s="388"/>
      <c r="SRY65" s="388"/>
      <c r="SRZ65" s="388"/>
      <c r="SSA65" s="388"/>
      <c r="SSB65" s="388"/>
      <c r="SSC65" s="388"/>
      <c r="SSD65" s="388"/>
      <c r="SSE65" s="388"/>
      <c r="SSF65" s="388"/>
      <c r="SSG65" s="388"/>
      <c r="SSH65" s="388"/>
      <c r="SSI65" s="388"/>
      <c r="SSJ65" s="388"/>
      <c r="SSK65" s="388"/>
      <c r="SSL65" s="388"/>
      <c r="SSM65" s="388"/>
      <c r="SSN65" s="388"/>
      <c r="SSO65" s="388"/>
      <c r="SSP65" s="388"/>
      <c r="SSQ65" s="388"/>
      <c r="SSR65" s="388"/>
      <c r="SSS65" s="388"/>
      <c r="SST65" s="388"/>
      <c r="SSU65" s="388"/>
      <c r="SSV65" s="388"/>
      <c r="SSW65" s="388"/>
      <c r="SSX65" s="388"/>
      <c r="SSY65" s="388"/>
      <c r="SSZ65" s="388"/>
      <c r="STA65" s="388"/>
      <c r="STB65" s="388"/>
      <c r="STC65" s="388"/>
      <c r="STD65" s="388"/>
      <c r="STE65" s="388"/>
      <c r="STF65" s="388"/>
      <c r="STG65" s="388"/>
      <c r="STH65" s="388"/>
      <c r="STI65" s="388"/>
      <c r="STJ65" s="388"/>
      <c r="STK65" s="388"/>
      <c r="STL65" s="388"/>
      <c r="STM65" s="388"/>
      <c r="STN65" s="388"/>
      <c r="STO65" s="388"/>
      <c r="STP65" s="388"/>
      <c r="STQ65" s="388"/>
      <c r="STR65" s="388"/>
      <c r="STS65" s="388"/>
      <c r="STT65" s="388"/>
      <c r="STU65" s="388"/>
      <c r="STV65" s="388"/>
      <c r="STW65" s="388"/>
      <c r="STX65" s="388"/>
      <c r="STY65" s="388"/>
      <c r="STZ65" s="388"/>
      <c r="SUA65" s="388"/>
      <c r="SUB65" s="388"/>
      <c r="SUC65" s="388"/>
      <c r="SUD65" s="388"/>
      <c r="SUE65" s="388"/>
      <c r="SUF65" s="388"/>
      <c r="SUG65" s="388"/>
      <c r="SUH65" s="388"/>
      <c r="SUI65" s="388"/>
      <c r="SUJ65" s="388"/>
      <c r="SUK65" s="388"/>
      <c r="SUL65" s="388"/>
      <c r="SUM65" s="388"/>
      <c r="SUN65" s="388"/>
      <c r="SUO65" s="388"/>
      <c r="SUP65" s="388"/>
      <c r="SUQ65" s="388"/>
      <c r="SUR65" s="388"/>
      <c r="SUS65" s="388"/>
      <c r="SUT65" s="388"/>
      <c r="SUU65" s="388"/>
      <c r="SUV65" s="388"/>
      <c r="SUW65" s="388"/>
      <c r="SUX65" s="388"/>
      <c r="SUY65" s="388"/>
      <c r="SUZ65" s="388"/>
      <c r="SVA65" s="388"/>
      <c r="SVB65" s="388"/>
      <c r="SVC65" s="388"/>
      <c r="SVD65" s="388"/>
      <c r="SVE65" s="388"/>
      <c r="SVF65" s="388"/>
      <c r="SVG65" s="388"/>
      <c r="SVH65" s="388"/>
      <c r="SVI65" s="388"/>
      <c r="SVJ65" s="388"/>
      <c r="SVK65" s="388"/>
      <c r="SVL65" s="388"/>
      <c r="SVM65" s="388"/>
      <c r="SVN65" s="388"/>
      <c r="SVO65" s="388"/>
      <c r="SVP65" s="388"/>
      <c r="SVQ65" s="388"/>
      <c r="SVR65" s="388"/>
      <c r="SVS65" s="388"/>
      <c r="SVT65" s="388"/>
      <c r="SVU65" s="388"/>
      <c r="SVV65" s="388"/>
      <c r="SVW65" s="388"/>
      <c r="SVX65" s="388"/>
      <c r="SVY65" s="388"/>
      <c r="SVZ65" s="388"/>
      <c r="SWA65" s="388"/>
      <c r="SWB65" s="388"/>
      <c r="SWC65" s="388"/>
      <c r="SWD65" s="388"/>
      <c r="SWE65" s="388"/>
      <c r="SWF65" s="388"/>
      <c r="SWG65" s="388"/>
      <c r="SWH65" s="388"/>
      <c r="SWI65" s="388"/>
      <c r="SWJ65" s="388"/>
      <c r="SWK65" s="388"/>
      <c r="SWL65" s="388"/>
      <c r="SWM65" s="388"/>
      <c r="SWN65" s="388"/>
      <c r="SWO65" s="388"/>
      <c r="SWP65" s="388"/>
      <c r="SWQ65" s="388"/>
      <c r="SWR65" s="388"/>
      <c r="SWS65" s="388"/>
      <c r="SWT65" s="388"/>
      <c r="SWU65" s="388"/>
      <c r="SWV65" s="388"/>
      <c r="SWW65" s="388"/>
      <c r="SWX65" s="388"/>
      <c r="SWY65" s="388"/>
      <c r="SWZ65" s="388"/>
      <c r="SXA65" s="388"/>
      <c r="SXB65" s="388"/>
      <c r="SXC65" s="388"/>
      <c r="SXD65" s="388"/>
      <c r="SXE65" s="388"/>
      <c r="SXF65" s="388"/>
      <c r="SXG65" s="388"/>
      <c r="SXH65" s="388"/>
      <c r="SXI65" s="388"/>
      <c r="SXJ65" s="388"/>
      <c r="SXK65" s="388"/>
      <c r="SXL65" s="388"/>
      <c r="SXM65" s="388"/>
      <c r="SXN65" s="388"/>
      <c r="SXO65" s="388"/>
      <c r="SXP65" s="388"/>
      <c r="SXQ65" s="388"/>
      <c r="SXR65" s="388"/>
      <c r="SXS65" s="388"/>
      <c r="SXT65" s="388"/>
      <c r="SXU65" s="388"/>
      <c r="SXV65" s="388"/>
      <c r="SXW65" s="388"/>
      <c r="SXX65" s="388"/>
      <c r="SXY65" s="388"/>
      <c r="SXZ65" s="388"/>
      <c r="SYA65" s="388"/>
      <c r="SYB65" s="388"/>
      <c r="SYC65" s="388"/>
      <c r="SYD65" s="388"/>
      <c r="SYE65" s="388"/>
      <c r="SYF65" s="388"/>
      <c r="SYG65" s="388"/>
      <c r="SYH65" s="388"/>
      <c r="SYI65" s="388"/>
      <c r="SYJ65" s="388"/>
      <c r="SYK65" s="388"/>
      <c r="SYL65" s="388"/>
      <c r="SYM65" s="388"/>
      <c r="SYN65" s="388"/>
      <c r="SYO65" s="388"/>
      <c r="SYP65" s="388"/>
      <c r="SYQ65" s="388"/>
      <c r="SYR65" s="388"/>
      <c r="SYS65" s="388"/>
      <c r="SYT65" s="388"/>
      <c r="SYU65" s="388"/>
      <c r="SYV65" s="388"/>
      <c r="SYW65" s="388"/>
      <c r="SYX65" s="388"/>
      <c r="SYY65" s="388"/>
      <c r="SYZ65" s="388"/>
      <c r="SZA65" s="388"/>
      <c r="SZB65" s="388"/>
      <c r="SZC65" s="388"/>
      <c r="SZD65" s="388"/>
      <c r="SZE65" s="388"/>
      <c r="SZF65" s="388"/>
      <c r="SZG65" s="388"/>
      <c r="SZH65" s="388"/>
      <c r="SZI65" s="388"/>
      <c r="SZJ65" s="388"/>
      <c r="SZK65" s="388"/>
      <c r="SZL65" s="388"/>
      <c r="SZM65" s="388"/>
      <c r="SZN65" s="388"/>
      <c r="SZO65" s="388"/>
      <c r="SZP65" s="388"/>
      <c r="SZQ65" s="388"/>
      <c r="SZR65" s="388"/>
      <c r="SZS65" s="388"/>
      <c r="SZT65" s="388"/>
      <c r="SZU65" s="388"/>
      <c r="SZV65" s="388"/>
      <c r="SZW65" s="388"/>
      <c r="SZX65" s="388"/>
      <c r="SZY65" s="388"/>
      <c r="SZZ65" s="388"/>
      <c r="TAA65" s="388"/>
      <c r="TAB65" s="388"/>
      <c r="TAC65" s="388"/>
      <c r="TAD65" s="388"/>
      <c r="TAE65" s="388"/>
      <c r="TAF65" s="388"/>
      <c r="TAG65" s="388"/>
      <c r="TAH65" s="388"/>
      <c r="TAI65" s="388"/>
      <c r="TAJ65" s="388"/>
      <c r="TAK65" s="388"/>
      <c r="TAL65" s="388"/>
      <c r="TAM65" s="388"/>
      <c r="TAN65" s="388"/>
      <c r="TAO65" s="388"/>
      <c r="TAP65" s="388"/>
      <c r="TAQ65" s="388"/>
      <c r="TAR65" s="388"/>
      <c r="TAS65" s="388"/>
      <c r="TAT65" s="388"/>
      <c r="TAU65" s="388"/>
      <c r="TAV65" s="388"/>
      <c r="TAW65" s="388"/>
      <c r="TAX65" s="388"/>
      <c r="TAY65" s="388"/>
      <c r="TAZ65" s="388"/>
      <c r="TBA65" s="388"/>
      <c r="TBB65" s="388"/>
      <c r="TBC65" s="388"/>
      <c r="TBD65" s="388"/>
      <c r="TBE65" s="388"/>
      <c r="TBF65" s="388"/>
      <c r="TBG65" s="388"/>
      <c r="TBH65" s="388"/>
      <c r="TBI65" s="388"/>
      <c r="TBJ65" s="388"/>
      <c r="TBK65" s="388"/>
      <c r="TBL65" s="388"/>
      <c r="TBM65" s="388"/>
      <c r="TBN65" s="388"/>
      <c r="TBO65" s="388"/>
      <c r="TBP65" s="388"/>
      <c r="TBQ65" s="388"/>
      <c r="TBR65" s="388"/>
      <c r="TBS65" s="388"/>
      <c r="TBT65" s="388"/>
      <c r="TBU65" s="388"/>
      <c r="TBV65" s="388"/>
      <c r="TBW65" s="388"/>
      <c r="TBX65" s="388"/>
      <c r="TBY65" s="388"/>
      <c r="TBZ65" s="388"/>
      <c r="TCA65" s="388"/>
      <c r="TCB65" s="388"/>
      <c r="TCC65" s="388"/>
      <c r="TCD65" s="388"/>
      <c r="TCE65" s="388"/>
      <c r="TCF65" s="388"/>
      <c r="TCG65" s="388"/>
      <c r="TCH65" s="388"/>
      <c r="TCI65" s="388"/>
      <c r="TCJ65" s="388"/>
      <c r="TCK65" s="388"/>
      <c r="TCL65" s="388"/>
      <c r="TCM65" s="388"/>
      <c r="TCN65" s="388"/>
      <c r="TCO65" s="388"/>
      <c r="TCP65" s="388"/>
      <c r="TCQ65" s="388"/>
      <c r="TCR65" s="388"/>
      <c r="TCS65" s="388"/>
      <c r="TCT65" s="388"/>
      <c r="TCU65" s="388"/>
      <c r="TCV65" s="388"/>
      <c r="TCW65" s="388"/>
      <c r="TCX65" s="388"/>
      <c r="TCY65" s="388"/>
      <c r="TCZ65" s="388"/>
      <c r="TDA65" s="388"/>
      <c r="TDB65" s="388"/>
      <c r="TDC65" s="388"/>
      <c r="TDD65" s="388"/>
      <c r="TDE65" s="388"/>
      <c r="TDF65" s="388"/>
      <c r="TDG65" s="388"/>
      <c r="TDH65" s="388"/>
      <c r="TDI65" s="388"/>
      <c r="TDJ65" s="388"/>
      <c r="TDK65" s="388"/>
      <c r="TDL65" s="388"/>
      <c r="TDM65" s="388"/>
      <c r="TDN65" s="388"/>
      <c r="TDO65" s="388"/>
      <c r="TDP65" s="388"/>
      <c r="TDQ65" s="388"/>
      <c r="TDR65" s="388"/>
      <c r="TDS65" s="388"/>
      <c r="TDT65" s="388"/>
      <c r="TDU65" s="388"/>
      <c r="TDV65" s="388"/>
      <c r="TDW65" s="388"/>
      <c r="TDX65" s="388"/>
      <c r="TDY65" s="388"/>
      <c r="TDZ65" s="388"/>
      <c r="TEA65" s="388"/>
      <c r="TEB65" s="388"/>
      <c r="TEC65" s="388"/>
      <c r="TED65" s="388"/>
      <c r="TEE65" s="388"/>
      <c r="TEF65" s="388"/>
      <c r="TEG65" s="388"/>
      <c r="TEH65" s="388"/>
      <c r="TEI65" s="388"/>
      <c r="TEJ65" s="388"/>
      <c r="TEK65" s="388"/>
      <c r="TEL65" s="388"/>
      <c r="TEM65" s="388"/>
      <c r="TEN65" s="388"/>
      <c r="TEO65" s="388"/>
      <c r="TEP65" s="388"/>
      <c r="TEQ65" s="388"/>
      <c r="TER65" s="388"/>
      <c r="TES65" s="388"/>
      <c r="TET65" s="388"/>
      <c r="TEU65" s="388"/>
      <c r="TEV65" s="388"/>
      <c r="TEW65" s="388"/>
      <c r="TEX65" s="388"/>
      <c r="TEY65" s="388"/>
      <c r="TEZ65" s="388"/>
      <c r="TFA65" s="388"/>
      <c r="TFB65" s="388"/>
      <c r="TFC65" s="388"/>
      <c r="TFD65" s="388"/>
      <c r="TFE65" s="388"/>
      <c r="TFF65" s="388"/>
      <c r="TFG65" s="388"/>
      <c r="TFH65" s="388"/>
      <c r="TFI65" s="388"/>
      <c r="TFJ65" s="388"/>
      <c r="TFK65" s="388"/>
      <c r="TFL65" s="388"/>
      <c r="TFM65" s="388"/>
      <c r="TFN65" s="388"/>
      <c r="TFO65" s="388"/>
      <c r="TFP65" s="388"/>
      <c r="TFQ65" s="388"/>
      <c r="TFR65" s="388"/>
      <c r="TFS65" s="388"/>
      <c r="TFT65" s="388"/>
      <c r="TFU65" s="388"/>
      <c r="TFV65" s="388"/>
      <c r="TFW65" s="388"/>
      <c r="TFX65" s="388"/>
      <c r="TFY65" s="388"/>
      <c r="TFZ65" s="388"/>
      <c r="TGA65" s="388"/>
      <c r="TGB65" s="388"/>
      <c r="TGC65" s="388"/>
      <c r="TGD65" s="388"/>
      <c r="TGE65" s="388"/>
      <c r="TGF65" s="388"/>
      <c r="TGG65" s="388"/>
      <c r="TGH65" s="388"/>
      <c r="TGI65" s="388"/>
      <c r="TGJ65" s="388"/>
      <c r="TGK65" s="388"/>
      <c r="TGL65" s="388"/>
      <c r="TGM65" s="388"/>
      <c r="TGN65" s="388"/>
      <c r="TGO65" s="388"/>
      <c r="TGP65" s="388"/>
      <c r="TGQ65" s="388"/>
      <c r="TGR65" s="388"/>
      <c r="TGS65" s="388"/>
      <c r="TGT65" s="388"/>
      <c r="TGU65" s="388"/>
      <c r="TGV65" s="388"/>
      <c r="TGW65" s="388"/>
      <c r="TGX65" s="388"/>
      <c r="TGY65" s="388"/>
      <c r="TGZ65" s="388"/>
      <c r="THA65" s="388"/>
      <c r="THB65" s="388"/>
      <c r="THC65" s="388"/>
      <c r="THD65" s="388"/>
      <c r="THE65" s="388"/>
      <c r="THF65" s="388"/>
      <c r="THG65" s="388"/>
      <c r="THH65" s="388"/>
      <c r="THI65" s="388"/>
      <c r="THJ65" s="388"/>
      <c r="THK65" s="388"/>
      <c r="THL65" s="388"/>
      <c r="THM65" s="388"/>
      <c r="THN65" s="388"/>
      <c r="THO65" s="388"/>
      <c r="THP65" s="388"/>
      <c r="THQ65" s="388"/>
      <c r="THR65" s="388"/>
      <c r="THS65" s="388"/>
      <c r="THT65" s="388"/>
      <c r="THU65" s="388"/>
      <c r="THV65" s="388"/>
      <c r="THW65" s="388"/>
      <c r="THX65" s="388"/>
      <c r="THY65" s="388"/>
      <c r="THZ65" s="388"/>
      <c r="TIA65" s="388"/>
      <c r="TIB65" s="388"/>
      <c r="TIC65" s="388"/>
      <c r="TID65" s="388"/>
      <c r="TIE65" s="388"/>
      <c r="TIF65" s="388"/>
      <c r="TIG65" s="388"/>
      <c r="TIH65" s="388"/>
      <c r="TII65" s="388"/>
      <c r="TIJ65" s="388"/>
      <c r="TIK65" s="388"/>
      <c r="TIL65" s="388"/>
      <c r="TIM65" s="388"/>
      <c r="TIN65" s="388"/>
      <c r="TIO65" s="388"/>
      <c r="TIP65" s="388"/>
      <c r="TIQ65" s="388"/>
      <c r="TIR65" s="388"/>
      <c r="TIS65" s="388"/>
      <c r="TIT65" s="388"/>
      <c r="TIU65" s="388"/>
      <c r="TIV65" s="388"/>
      <c r="TIW65" s="388"/>
      <c r="TIX65" s="388"/>
      <c r="TIY65" s="388"/>
      <c r="TIZ65" s="388"/>
      <c r="TJA65" s="388"/>
      <c r="TJB65" s="388"/>
      <c r="TJC65" s="388"/>
      <c r="TJD65" s="388"/>
      <c r="TJE65" s="388"/>
      <c r="TJF65" s="388"/>
      <c r="TJG65" s="388"/>
      <c r="TJH65" s="388"/>
      <c r="TJI65" s="388"/>
      <c r="TJJ65" s="388"/>
      <c r="TJK65" s="388"/>
      <c r="TJL65" s="388"/>
      <c r="TJM65" s="388"/>
      <c r="TJN65" s="388"/>
      <c r="TJO65" s="388"/>
      <c r="TJP65" s="388"/>
      <c r="TJQ65" s="388"/>
      <c r="TJR65" s="388"/>
      <c r="TJS65" s="388"/>
      <c r="TJT65" s="388"/>
      <c r="TJU65" s="388"/>
      <c r="TJV65" s="388"/>
      <c r="TJW65" s="388"/>
      <c r="TJX65" s="388"/>
      <c r="TJY65" s="388"/>
      <c r="TJZ65" s="388"/>
      <c r="TKA65" s="388"/>
      <c r="TKB65" s="388"/>
      <c r="TKC65" s="388"/>
      <c r="TKD65" s="388"/>
      <c r="TKE65" s="388"/>
      <c r="TKF65" s="388"/>
      <c r="TKG65" s="388"/>
      <c r="TKH65" s="388"/>
      <c r="TKI65" s="388"/>
      <c r="TKJ65" s="388"/>
      <c r="TKK65" s="388"/>
      <c r="TKL65" s="388"/>
      <c r="TKM65" s="388"/>
      <c r="TKN65" s="388"/>
      <c r="TKO65" s="388"/>
      <c r="TKP65" s="388"/>
      <c r="TKQ65" s="388"/>
      <c r="TKR65" s="388"/>
      <c r="TKS65" s="388"/>
      <c r="TKT65" s="388"/>
      <c r="TKU65" s="388"/>
      <c r="TKV65" s="388"/>
      <c r="TKW65" s="388"/>
      <c r="TKX65" s="388"/>
      <c r="TKY65" s="388"/>
      <c r="TKZ65" s="388"/>
      <c r="TLA65" s="388"/>
      <c r="TLB65" s="388"/>
      <c r="TLC65" s="388"/>
      <c r="TLD65" s="388"/>
      <c r="TLE65" s="388"/>
      <c r="TLF65" s="388"/>
      <c r="TLG65" s="388"/>
      <c r="TLH65" s="388"/>
      <c r="TLI65" s="388"/>
      <c r="TLJ65" s="388"/>
      <c r="TLK65" s="388"/>
      <c r="TLL65" s="388"/>
      <c r="TLM65" s="388"/>
      <c r="TLN65" s="388"/>
      <c r="TLO65" s="388"/>
      <c r="TLP65" s="388"/>
      <c r="TLQ65" s="388"/>
      <c r="TLR65" s="388"/>
      <c r="TLS65" s="388"/>
      <c r="TLT65" s="388"/>
      <c r="TLU65" s="388"/>
      <c r="TLV65" s="388"/>
      <c r="TLW65" s="388"/>
      <c r="TLX65" s="388"/>
      <c r="TLY65" s="388"/>
      <c r="TLZ65" s="388"/>
      <c r="TMA65" s="388"/>
      <c r="TMB65" s="388"/>
      <c r="TMC65" s="388"/>
      <c r="TMD65" s="388"/>
      <c r="TME65" s="388"/>
      <c r="TMF65" s="388"/>
      <c r="TMG65" s="388"/>
      <c r="TMH65" s="388"/>
      <c r="TMI65" s="388"/>
      <c r="TMJ65" s="388"/>
      <c r="TMK65" s="388"/>
      <c r="TML65" s="388"/>
      <c r="TMM65" s="388"/>
      <c r="TMN65" s="388"/>
      <c r="TMO65" s="388"/>
      <c r="TMP65" s="388"/>
      <c r="TMQ65" s="388"/>
      <c r="TMR65" s="388"/>
      <c r="TMS65" s="388"/>
      <c r="TMT65" s="388"/>
      <c r="TMU65" s="388"/>
      <c r="TMV65" s="388"/>
      <c r="TMW65" s="388"/>
      <c r="TMX65" s="388"/>
      <c r="TMY65" s="388"/>
      <c r="TMZ65" s="388"/>
      <c r="TNA65" s="388"/>
      <c r="TNB65" s="388"/>
      <c r="TNC65" s="388"/>
      <c r="TND65" s="388"/>
      <c r="TNE65" s="388"/>
      <c r="TNF65" s="388"/>
      <c r="TNG65" s="388"/>
      <c r="TNH65" s="388"/>
      <c r="TNI65" s="388"/>
      <c r="TNJ65" s="388"/>
      <c r="TNK65" s="388"/>
      <c r="TNL65" s="388"/>
      <c r="TNM65" s="388"/>
      <c r="TNN65" s="388"/>
      <c r="TNO65" s="388"/>
      <c r="TNP65" s="388"/>
      <c r="TNQ65" s="388"/>
      <c r="TNR65" s="388"/>
      <c r="TNS65" s="388"/>
      <c r="TNT65" s="388"/>
      <c r="TNU65" s="388"/>
      <c r="TNV65" s="388"/>
      <c r="TNW65" s="388"/>
      <c r="TNX65" s="388"/>
      <c r="TNY65" s="388"/>
      <c r="TNZ65" s="388"/>
      <c r="TOA65" s="388"/>
      <c r="TOB65" s="388"/>
      <c r="TOC65" s="388"/>
      <c r="TOD65" s="388"/>
      <c r="TOE65" s="388"/>
      <c r="TOF65" s="388"/>
      <c r="TOG65" s="388"/>
      <c r="TOH65" s="388"/>
      <c r="TOI65" s="388"/>
      <c r="TOJ65" s="388"/>
      <c r="TOK65" s="388"/>
      <c r="TOL65" s="388"/>
      <c r="TOM65" s="388"/>
      <c r="TON65" s="388"/>
      <c r="TOO65" s="388"/>
      <c r="TOP65" s="388"/>
      <c r="TOQ65" s="388"/>
      <c r="TOR65" s="388"/>
      <c r="TOS65" s="388"/>
      <c r="TOT65" s="388"/>
      <c r="TOU65" s="388"/>
      <c r="TOV65" s="388"/>
      <c r="TOW65" s="388"/>
      <c r="TOX65" s="388"/>
      <c r="TOY65" s="388"/>
      <c r="TOZ65" s="388"/>
      <c r="TPA65" s="388"/>
      <c r="TPB65" s="388"/>
      <c r="TPC65" s="388"/>
      <c r="TPD65" s="388"/>
      <c r="TPE65" s="388"/>
      <c r="TPF65" s="388"/>
      <c r="TPG65" s="388"/>
      <c r="TPH65" s="388"/>
      <c r="TPI65" s="388"/>
      <c r="TPJ65" s="388"/>
      <c r="TPK65" s="388"/>
      <c r="TPL65" s="388"/>
      <c r="TPM65" s="388"/>
      <c r="TPN65" s="388"/>
      <c r="TPO65" s="388"/>
      <c r="TPP65" s="388"/>
      <c r="TPQ65" s="388"/>
      <c r="TPR65" s="388"/>
      <c r="TPS65" s="388"/>
      <c r="TPT65" s="388"/>
      <c r="TPU65" s="388"/>
      <c r="TPV65" s="388"/>
      <c r="TPW65" s="388"/>
      <c r="TPX65" s="388"/>
      <c r="TPY65" s="388"/>
      <c r="TPZ65" s="388"/>
      <c r="TQA65" s="388"/>
      <c r="TQB65" s="388"/>
      <c r="TQC65" s="388"/>
      <c r="TQD65" s="388"/>
      <c r="TQE65" s="388"/>
      <c r="TQF65" s="388"/>
      <c r="TQG65" s="388"/>
      <c r="TQH65" s="388"/>
      <c r="TQI65" s="388"/>
      <c r="TQJ65" s="388"/>
      <c r="TQK65" s="388"/>
      <c r="TQL65" s="388"/>
      <c r="TQM65" s="388"/>
      <c r="TQN65" s="388"/>
      <c r="TQO65" s="388"/>
      <c r="TQP65" s="388"/>
      <c r="TQQ65" s="388"/>
      <c r="TQR65" s="388"/>
      <c r="TQS65" s="388"/>
      <c r="TQT65" s="388"/>
      <c r="TQU65" s="388"/>
      <c r="TQV65" s="388"/>
      <c r="TQW65" s="388"/>
      <c r="TQX65" s="388"/>
      <c r="TQY65" s="388"/>
      <c r="TQZ65" s="388"/>
      <c r="TRA65" s="388"/>
      <c r="TRB65" s="388"/>
      <c r="TRC65" s="388"/>
      <c r="TRD65" s="388"/>
      <c r="TRE65" s="388"/>
      <c r="TRF65" s="388"/>
      <c r="TRG65" s="388"/>
      <c r="TRH65" s="388"/>
      <c r="TRI65" s="388"/>
      <c r="TRJ65" s="388"/>
      <c r="TRK65" s="388"/>
      <c r="TRL65" s="388"/>
      <c r="TRM65" s="388"/>
      <c r="TRN65" s="388"/>
      <c r="TRO65" s="388"/>
      <c r="TRP65" s="388"/>
      <c r="TRQ65" s="388"/>
      <c r="TRR65" s="388"/>
      <c r="TRS65" s="388"/>
      <c r="TRT65" s="388"/>
      <c r="TRU65" s="388"/>
      <c r="TRV65" s="388"/>
      <c r="TRW65" s="388"/>
      <c r="TRX65" s="388"/>
      <c r="TRY65" s="388"/>
      <c r="TRZ65" s="388"/>
      <c r="TSA65" s="388"/>
      <c r="TSB65" s="388"/>
      <c r="TSC65" s="388"/>
      <c r="TSD65" s="388"/>
      <c r="TSE65" s="388"/>
      <c r="TSF65" s="388"/>
      <c r="TSG65" s="388"/>
      <c r="TSH65" s="388"/>
      <c r="TSI65" s="388"/>
      <c r="TSJ65" s="388"/>
      <c r="TSK65" s="388"/>
      <c r="TSL65" s="388"/>
      <c r="TSM65" s="388"/>
      <c r="TSN65" s="388"/>
      <c r="TSO65" s="388"/>
      <c r="TSP65" s="388"/>
      <c r="TSQ65" s="388"/>
      <c r="TSR65" s="388"/>
      <c r="TSS65" s="388"/>
      <c r="TST65" s="388"/>
      <c r="TSU65" s="388"/>
      <c r="TSV65" s="388"/>
      <c r="TSW65" s="388"/>
      <c r="TSX65" s="388"/>
      <c r="TSY65" s="388"/>
      <c r="TSZ65" s="388"/>
      <c r="TTA65" s="388"/>
      <c r="TTB65" s="388"/>
      <c r="TTC65" s="388"/>
      <c r="TTD65" s="388"/>
      <c r="TTE65" s="388"/>
      <c r="TTF65" s="388"/>
      <c r="TTG65" s="388"/>
      <c r="TTH65" s="388"/>
      <c r="TTI65" s="388"/>
      <c r="TTJ65" s="388"/>
      <c r="TTK65" s="388"/>
      <c r="TTL65" s="388"/>
      <c r="TTM65" s="388"/>
      <c r="TTN65" s="388"/>
      <c r="TTO65" s="388"/>
      <c r="TTP65" s="388"/>
      <c r="TTQ65" s="388"/>
      <c r="TTR65" s="388"/>
      <c r="TTS65" s="388"/>
      <c r="TTT65" s="388"/>
      <c r="TTU65" s="388"/>
      <c r="TTV65" s="388"/>
      <c r="TTW65" s="388"/>
      <c r="TTX65" s="388"/>
      <c r="TTY65" s="388"/>
      <c r="TTZ65" s="388"/>
      <c r="TUA65" s="388"/>
      <c r="TUB65" s="388"/>
      <c r="TUC65" s="388"/>
      <c r="TUD65" s="388"/>
      <c r="TUE65" s="388"/>
      <c r="TUF65" s="388"/>
      <c r="TUG65" s="388"/>
      <c r="TUH65" s="388"/>
      <c r="TUI65" s="388"/>
      <c r="TUJ65" s="388"/>
      <c r="TUK65" s="388"/>
      <c r="TUL65" s="388"/>
      <c r="TUM65" s="388"/>
      <c r="TUN65" s="388"/>
      <c r="TUO65" s="388"/>
      <c r="TUP65" s="388"/>
      <c r="TUQ65" s="388"/>
      <c r="TUR65" s="388"/>
      <c r="TUS65" s="388"/>
      <c r="TUT65" s="388"/>
      <c r="TUU65" s="388"/>
      <c r="TUV65" s="388"/>
      <c r="TUW65" s="388"/>
      <c r="TUX65" s="388"/>
      <c r="TUY65" s="388"/>
      <c r="TUZ65" s="388"/>
      <c r="TVA65" s="388"/>
      <c r="TVB65" s="388"/>
      <c r="TVC65" s="388"/>
      <c r="TVD65" s="388"/>
      <c r="TVE65" s="388"/>
      <c r="TVF65" s="388"/>
      <c r="TVG65" s="388"/>
      <c r="TVH65" s="388"/>
      <c r="TVI65" s="388"/>
      <c r="TVJ65" s="388"/>
      <c r="TVK65" s="388"/>
      <c r="TVL65" s="388"/>
      <c r="TVM65" s="388"/>
      <c r="TVN65" s="388"/>
      <c r="TVO65" s="388"/>
      <c r="TVP65" s="388"/>
      <c r="TVQ65" s="388"/>
      <c r="TVR65" s="388"/>
      <c r="TVS65" s="388"/>
      <c r="TVT65" s="388"/>
      <c r="TVU65" s="388"/>
      <c r="TVV65" s="388"/>
      <c r="TVW65" s="388"/>
      <c r="TVX65" s="388"/>
      <c r="TVY65" s="388"/>
      <c r="TVZ65" s="388"/>
      <c r="TWA65" s="388"/>
      <c r="TWB65" s="388"/>
      <c r="TWC65" s="388"/>
      <c r="TWD65" s="388"/>
      <c r="TWE65" s="388"/>
      <c r="TWF65" s="388"/>
      <c r="TWG65" s="388"/>
      <c r="TWH65" s="388"/>
      <c r="TWI65" s="388"/>
      <c r="TWJ65" s="388"/>
      <c r="TWK65" s="388"/>
      <c r="TWL65" s="388"/>
      <c r="TWM65" s="388"/>
      <c r="TWN65" s="388"/>
      <c r="TWO65" s="388"/>
      <c r="TWP65" s="388"/>
      <c r="TWQ65" s="388"/>
      <c r="TWR65" s="388"/>
      <c r="TWS65" s="388"/>
      <c r="TWT65" s="388"/>
      <c r="TWU65" s="388"/>
      <c r="TWV65" s="388"/>
      <c r="TWW65" s="388"/>
      <c r="TWX65" s="388"/>
      <c r="TWY65" s="388"/>
      <c r="TWZ65" s="388"/>
      <c r="TXA65" s="388"/>
      <c r="TXB65" s="388"/>
      <c r="TXC65" s="388"/>
      <c r="TXD65" s="388"/>
      <c r="TXE65" s="388"/>
      <c r="TXF65" s="388"/>
      <c r="TXG65" s="388"/>
      <c r="TXH65" s="388"/>
      <c r="TXI65" s="388"/>
      <c r="TXJ65" s="388"/>
      <c r="TXK65" s="388"/>
      <c r="TXL65" s="388"/>
      <c r="TXM65" s="388"/>
      <c r="TXN65" s="388"/>
      <c r="TXO65" s="388"/>
      <c r="TXP65" s="388"/>
      <c r="TXQ65" s="388"/>
      <c r="TXR65" s="388"/>
      <c r="TXS65" s="388"/>
      <c r="TXT65" s="388"/>
      <c r="TXU65" s="388"/>
      <c r="TXV65" s="388"/>
      <c r="TXW65" s="388"/>
      <c r="TXX65" s="388"/>
      <c r="TXY65" s="388"/>
      <c r="TXZ65" s="388"/>
      <c r="TYA65" s="388"/>
      <c r="TYB65" s="388"/>
      <c r="TYC65" s="388"/>
      <c r="TYD65" s="388"/>
      <c r="TYE65" s="388"/>
      <c r="TYF65" s="388"/>
      <c r="TYG65" s="388"/>
      <c r="TYH65" s="388"/>
      <c r="TYI65" s="388"/>
      <c r="TYJ65" s="388"/>
      <c r="TYK65" s="388"/>
      <c r="TYL65" s="388"/>
      <c r="TYM65" s="388"/>
      <c r="TYN65" s="388"/>
      <c r="TYO65" s="388"/>
      <c r="TYP65" s="388"/>
      <c r="TYQ65" s="388"/>
      <c r="TYR65" s="388"/>
      <c r="TYS65" s="388"/>
      <c r="TYT65" s="388"/>
      <c r="TYU65" s="388"/>
      <c r="TYV65" s="388"/>
      <c r="TYW65" s="388"/>
      <c r="TYX65" s="388"/>
      <c r="TYY65" s="388"/>
      <c r="TYZ65" s="388"/>
      <c r="TZA65" s="388"/>
      <c r="TZB65" s="388"/>
      <c r="TZC65" s="388"/>
      <c r="TZD65" s="388"/>
      <c r="TZE65" s="388"/>
      <c r="TZF65" s="388"/>
      <c r="TZG65" s="388"/>
      <c r="TZH65" s="388"/>
      <c r="TZI65" s="388"/>
      <c r="TZJ65" s="388"/>
      <c r="TZK65" s="388"/>
      <c r="TZL65" s="388"/>
      <c r="TZM65" s="388"/>
      <c r="TZN65" s="388"/>
      <c r="TZO65" s="388"/>
      <c r="TZP65" s="388"/>
      <c r="TZQ65" s="388"/>
      <c r="TZR65" s="388"/>
      <c r="TZS65" s="388"/>
      <c r="TZT65" s="388"/>
      <c r="TZU65" s="388"/>
      <c r="TZV65" s="388"/>
      <c r="TZW65" s="388"/>
      <c r="TZX65" s="388"/>
      <c r="TZY65" s="388"/>
      <c r="TZZ65" s="388"/>
      <c r="UAA65" s="388"/>
      <c r="UAB65" s="388"/>
      <c r="UAC65" s="388"/>
      <c r="UAD65" s="388"/>
      <c r="UAE65" s="388"/>
      <c r="UAF65" s="388"/>
      <c r="UAG65" s="388"/>
      <c r="UAH65" s="388"/>
      <c r="UAI65" s="388"/>
      <c r="UAJ65" s="388"/>
      <c r="UAK65" s="388"/>
      <c r="UAL65" s="388"/>
      <c r="UAM65" s="388"/>
      <c r="UAN65" s="388"/>
      <c r="UAO65" s="388"/>
      <c r="UAP65" s="388"/>
      <c r="UAQ65" s="388"/>
      <c r="UAR65" s="388"/>
      <c r="UAS65" s="388"/>
      <c r="UAT65" s="388"/>
      <c r="UAU65" s="388"/>
      <c r="UAV65" s="388"/>
      <c r="UAW65" s="388"/>
      <c r="UAX65" s="388"/>
      <c r="UAY65" s="388"/>
      <c r="UAZ65" s="388"/>
      <c r="UBA65" s="388"/>
      <c r="UBB65" s="388"/>
      <c r="UBC65" s="388"/>
      <c r="UBD65" s="388"/>
      <c r="UBE65" s="388"/>
      <c r="UBF65" s="388"/>
      <c r="UBG65" s="388"/>
      <c r="UBH65" s="388"/>
      <c r="UBI65" s="388"/>
      <c r="UBJ65" s="388"/>
      <c r="UBK65" s="388"/>
      <c r="UBL65" s="388"/>
      <c r="UBM65" s="388"/>
      <c r="UBN65" s="388"/>
      <c r="UBO65" s="388"/>
      <c r="UBP65" s="388"/>
      <c r="UBQ65" s="388"/>
      <c r="UBR65" s="388"/>
      <c r="UBS65" s="388"/>
      <c r="UBT65" s="388"/>
      <c r="UBU65" s="388"/>
      <c r="UBV65" s="388"/>
      <c r="UBW65" s="388"/>
      <c r="UBX65" s="388"/>
      <c r="UBY65" s="388"/>
      <c r="UBZ65" s="388"/>
      <c r="UCA65" s="388"/>
      <c r="UCB65" s="388"/>
      <c r="UCC65" s="388"/>
      <c r="UCD65" s="388"/>
      <c r="UCE65" s="388"/>
      <c r="UCF65" s="388"/>
      <c r="UCG65" s="388"/>
      <c r="UCH65" s="388"/>
      <c r="UCI65" s="388"/>
      <c r="UCJ65" s="388"/>
      <c r="UCK65" s="388"/>
      <c r="UCL65" s="388"/>
      <c r="UCM65" s="388"/>
      <c r="UCN65" s="388"/>
      <c r="UCO65" s="388"/>
      <c r="UCP65" s="388"/>
      <c r="UCQ65" s="388"/>
      <c r="UCR65" s="388"/>
      <c r="UCS65" s="388"/>
      <c r="UCT65" s="388"/>
      <c r="UCU65" s="388"/>
      <c r="UCV65" s="388"/>
      <c r="UCW65" s="388"/>
      <c r="UCX65" s="388"/>
      <c r="UCY65" s="388"/>
      <c r="UCZ65" s="388"/>
      <c r="UDA65" s="388"/>
      <c r="UDB65" s="388"/>
      <c r="UDC65" s="388"/>
      <c r="UDD65" s="388"/>
      <c r="UDE65" s="388"/>
      <c r="UDF65" s="388"/>
      <c r="UDG65" s="388"/>
      <c r="UDH65" s="388"/>
      <c r="UDI65" s="388"/>
      <c r="UDJ65" s="388"/>
      <c r="UDK65" s="388"/>
      <c r="UDL65" s="388"/>
      <c r="UDM65" s="388"/>
      <c r="UDN65" s="388"/>
      <c r="UDO65" s="388"/>
      <c r="UDP65" s="388"/>
      <c r="UDQ65" s="388"/>
      <c r="UDR65" s="388"/>
      <c r="UDS65" s="388"/>
      <c r="UDT65" s="388"/>
      <c r="UDU65" s="388"/>
      <c r="UDV65" s="388"/>
      <c r="UDW65" s="388"/>
      <c r="UDX65" s="388"/>
      <c r="UDY65" s="388"/>
      <c r="UDZ65" s="388"/>
      <c r="UEA65" s="388"/>
      <c r="UEB65" s="388"/>
      <c r="UEC65" s="388"/>
      <c r="UED65" s="388"/>
      <c r="UEE65" s="388"/>
      <c r="UEF65" s="388"/>
      <c r="UEG65" s="388"/>
      <c r="UEH65" s="388"/>
      <c r="UEI65" s="388"/>
      <c r="UEJ65" s="388"/>
      <c r="UEK65" s="388"/>
      <c r="UEL65" s="388"/>
      <c r="UEM65" s="388"/>
      <c r="UEN65" s="388"/>
      <c r="UEO65" s="388"/>
      <c r="UEP65" s="388"/>
      <c r="UEQ65" s="388"/>
      <c r="UER65" s="388"/>
      <c r="UES65" s="388"/>
      <c r="UET65" s="388"/>
      <c r="UEU65" s="388"/>
      <c r="UEV65" s="388"/>
      <c r="UEW65" s="388"/>
      <c r="UEX65" s="388"/>
      <c r="UEY65" s="388"/>
      <c r="UEZ65" s="388"/>
      <c r="UFA65" s="388"/>
      <c r="UFB65" s="388"/>
      <c r="UFC65" s="388"/>
      <c r="UFD65" s="388"/>
      <c r="UFE65" s="388"/>
      <c r="UFF65" s="388"/>
      <c r="UFG65" s="388"/>
      <c r="UFH65" s="388"/>
      <c r="UFI65" s="388"/>
      <c r="UFJ65" s="388"/>
      <c r="UFK65" s="388"/>
      <c r="UFL65" s="388"/>
      <c r="UFM65" s="388"/>
      <c r="UFN65" s="388"/>
      <c r="UFO65" s="388"/>
      <c r="UFP65" s="388"/>
      <c r="UFQ65" s="388"/>
      <c r="UFR65" s="388"/>
      <c r="UFS65" s="388"/>
      <c r="UFT65" s="388"/>
      <c r="UFU65" s="388"/>
      <c r="UFV65" s="388"/>
      <c r="UFW65" s="388"/>
      <c r="UFX65" s="388"/>
      <c r="UFY65" s="388"/>
      <c r="UFZ65" s="388"/>
      <c r="UGA65" s="388"/>
      <c r="UGB65" s="388"/>
      <c r="UGC65" s="388"/>
      <c r="UGD65" s="388"/>
      <c r="UGE65" s="388"/>
      <c r="UGF65" s="388"/>
      <c r="UGG65" s="388"/>
      <c r="UGH65" s="388"/>
      <c r="UGI65" s="388"/>
      <c r="UGJ65" s="388"/>
      <c r="UGK65" s="388"/>
      <c r="UGL65" s="388"/>
      <c r="UGM65" s="388"/>
      <c r="UGN65" s="388"/>
      <c r="UGO65" s="388"/>
      <c r="UGP65" s="388"/>
      <c r="UGQ65" s="388"/>
      <c r="UGR65" s="388"/>
      <c r="UGS65" s="388"/>
      <c r="UGT65" s="388"/>
      <c r="UGU65" s="388"/>
      <c r="UGV65" s="388"/>
      <c r="UGW65" s="388"/>
      <c r="UGX65" s="388"/>
      <c r="UGY65" s="388"/>
      <c r="UGZ65" s="388"/>
      <c r="UHA65" s="388"/>
      <c r="UHB65" s="388"/>
      <c r="UHC65" s="388"/>
      <c r="UHD65" s="388"/>
      <c r="UHE65" s="388"/>
      <c r="UHF65" s="388"/>
      <c r="UHG65" s="388"/>
      <c r="UHH65" s="388"/>
      <c r="UHI65" s="388"/>
      <c r="UHJ65" s="388"/>
      <c r="UHK65" s="388"/>
      <c r="UHL65" s="388"/>
      <c r="UHM65" s="388"/>
      <c r="UHN65" s="388"/>
      <c r="UHO65" s="388"/>
      <c r="UHP65" s="388"/>
      <c r="UHQ65" s="388"/>
      <c r="UHR65" s="388"/>
      <c r="UHS65" s="388"/>
      <c r="UHT65" s="388"/>
      <c r="UHU65" s="388"/>
      <c r="UHV65" s="388"/>
      <c r="UHW65" s="388"/>
      <c r="UHX65" s="388"/>
      <c r="UHY65" s="388"/>
      <c r="UHZ65" s="388"/>
      <c r="UIA65" s="388"/>
      <c r="UIB65" s="388"/>
      <c r="UIC65" s="388"/>
      <c r="UID65" s="388"/>
      <c r="UIE65" s="388"/>
      <c r="UIF65" s="388"/>
      <c r="UIG65" s="388"/>
      <c r="UIH65" s="388"/>
      <c r="UII65" s="388"/>
      <c r="UIJ65" s="388"/>
      <c r="UIK65" s="388"/>
      <c r="UIL65" s="388"/>
      <c r="UIM65" s="388"/>
      <c r="UIN65" s="388"/>
      <c r="UIO65" s="388"/>
      <c r="UIP65" s="388"/>
      <c r="UIQ65" s="388"/>
      <c r="UIR65" s="388"/>
      <c r="UIS65" s="388"/>
      <c r="UIT65" s="388"/>
      <c r="UIU65" s="388"/>
      <c r="UIV65" s="388"/>
      <c r="UIW65" s="388"/>
      <c r="UIX65" s="388"/>
      <c r="UIY65" s="388"/>
      <c r="UIZ65" s="388"/>
      <c r="UJA65" s="388"/>
      <c r="UJB65" s="388"/>
      <c r="UJC65" s="388"/>
      <c r="UJD65" s="388"/>
      <c r="UJE65" s="388"/>
      <c r="UJF65" s="388"/>
      <c r="UJG65" s="388"/>
      <c r="UJH65" s="388"/>
      <c r="UJI65" s="388"/>
      <c r="UJJ65" s="388"/>
      <c r="UJK65" s="388"/>
      <c r="UJL65" s="388"/>
      <c r="UJM65" s="388"/>
      <c r="UJN65" s="388"/>
      <c r="UJO65" s="388"/>
      <c r="UJP65" s="388"/>
      <c r="UJQ65" s="388"/>
      <c r="UJR65" s="388"/>
      <c r="UJS65" s="388"/>
      <c r="UJT65" s="388"/>
      <c r="UJU65" s="388"/>
      <c r="UJV65" s="388"/>
      <c r="UJW65" s="388"/>
      <c r="UJX65" s="388"/>
      <c r="UJY65" s="388"/>
      <c r="UJZ65" s="388"/>
      <c r="UKA65" s="388"/>
      <c r="UKB65" s="388"/>
      <c r="UKC65" s="388"/>
      <c r="UKD65" s="388"/>
      <c r="UKE65" s="388"/>
      <c r="UKF65" s="388"/>
      <c r="UKG65" s="388"/>
      <c r="UKH65" s="388"/>
      <c r="UKI65" s="388"/>
      <c r="UKJ65" s="388"/>
      <c r="UKK65" s="388"/>
      <c r="UKL65" s="388"/>
      <c r="UKM65" s="388"/>
      <c r="UKN65" s="388"/>
      <c r="UKO65" s="388"/>
      <c r="UKP65" s="388"/>
      <c r="UKQ65" s="388"/>
      <c r="UKR65" s="388"/>
      <c r="UKS65" s="388"/>
      <c r="UKT65" s="388"/>
      <c r="UKU65" s="388"/>
      <c r="UKV65" s="388"/>
      <c r="UKW65" s="388"/>
      <c r="UKX65" s="388"/>
      <c r="UKY65" s="388"/>
      <c r="UKZ65" s="388"/>
      <c r="ULA65" s="388"/>
      <c r="ULB65" s="388"/>
      <c r="ULC65" s="388"/>
      <c r="ULD65" s="388"/>
      <c r="ULE65" s="388"/>
      <c r="ULF65" s="388"/>
      <c r="ULG65" s="388"/>
      <c r="ULH65" s="388"/>
      <c r="ULI65" s="388"/>
      <c r="ULJ65" s="388"/>
      <c r="ULK65" s="388"/>
      <c r="ULL65" s="388"/>
      <c r="ULM65" s="388"/>
      <c r="ULN65" s="388"/>
      <c r="ULO65" s="388"/>
      <c r="ULP65" s="388"/>
      <c r="ULQ65" s="388"/>
      <c r="ULR65" s="388"/>
      <c r="ULS65" s="388"/>
      <c r="ULT65" s="388"/>
      <c r="ULU65" s="388"/>
      <c r="ULV65" s="388"/>
      <c r="ULW65" s="388"/>
      <c r="ULX65" s="388"/>
      <c r="ULY65" s="388"/>
      <c r="ULZ65" s="388"/>
      <c r="UMA65" s="388"/>
      <c r="UMB65" s="388"/>
      <c r="UMC65" s="388"/>
      <c r="UMD65" s="388"/>
      <c r="UME65" s="388"/>
      <c r="UMF65" s="388"/>
      <c r="UMG65" s="388"/>
      <c r="UMH65" s="388"/>
      <c r="UMI65" s="388"/>
      <c r="UMJ65" s="388"/>
      <c r="UMK65" s="388"/>
      <c r="UML65" s="388"/>
      <c r="UMM65" s="388"/>
      <c r="UMN65" s="388"/>
      <c r="UMO65" s="388"/>
      <c r="UMP65" s="388"/>
      <c r="UMQ65" s="388"/>
      <c r="UMR65" s="388"/>
      <c r="UMS65" s="388"/>
      <c r="UMT65" s="388"/>
      <c r="UMU65" s="388"/>
      <c r="UMV65" s="388"/>
      <c r="UMW65" s="388"/>
      <c r="UMX65" s="388"/>
      <c r="UMY65" s="388"/>
      <c r="UMZ65" s="388"/>
      <c r="UNA65" s="388"/>
      <c r="UNB65" s="388"/>
      <c r="UNC65" s="388"/>
      <c r="UND65" s="388"/>
      <c r="UNE65" s="388"/>
      <c r="UNF65" s="388"/>
      <c r="UNG65" s="388"/>
      <c r="UNH65" s="388"/>
      <c r="UNI65" s="388"/>
      <c r="UNJ65" s="388"/>
      <c r="UNK65" s="388"/>
      <c r="UNL65" s="388"/>
      <c r="UNM65" s="388"/>
      <c r="UNN65" s="388"/>
      <c r="UNO65" s="388"/>
      <c r="UNP65" s="388"/>
      <c r="UNQ65" s="388"/>
      <c r="UNR65" s="388"/>
      <c r="UNS65" s="388"/>
      <c r="UNT65" s="388"/>
      <c r="UNU65" s="388"/>
      <c r="UNV65" s="388"/>
      <c r="UNW65" s="388"/>
      <c r="UNX65" s="388"/>
      <c r="UNY65" s="388"/>
      <c r="UNZ65" s="388"/>
      <c r="UOA65" s="388"/>
      <c r="UOB65" s="388"/>
      <c r="UOC65" s="388"/>
      <c r="UOD65" s="388"/>
      <c r="UOE65" s="388"/>
      <c r="UOF65" s="388"/>
      <c r="UOG65" s="388"/>
      <c r="UOH65" s="388"/>
      <c r="UOI65" s="388"/>
      <c r="UOJ65" s="388"/>
      <c r="UOK65" s="388"/>
      <c r="UOL65" s="388"/>
      <c r="UOM65" s="388"/>
      <c r="UON65" s="388"/>
      <c r="UOO65" s="388"/>
      <c r="UOP65" s="388"/>
      <c r="UOQ65" s="388"/>
      <c r="UOR65" s="388"/>
      <c r="UOS65" s="388"/>
      <c r="UOT65" s="388"/>
      <c r="UOU65" s="388"/>
      <c r="UOV65" s="388"/>
      <c r="UOW65" s="388"/>
      <c r="UOX65" s="388"/>
      <c r="UOY65" s="388"/>
      <c r="UOZ65" s="388"/>
      <c r="UPA65" s="388"/>
      <c r="UPB65" s="388"/>
      <c r="UPC65" s="388"/>
      <c r="UPD65" s="388"/>
      <c r="UPE65" s="388"/>
      <c r="UPF65" s="388"/>
      <c r="UPG65" s="388"/>
      <c r="UPH65" s="388"/>
      <c r="UPI65" s="388"/>
      <c r="UPJ65" s="388"/>
      <c r="UPK65" s="388"/>
      <c r="UPL65" s="388"/>
      <c r="UPM65" s="388"/>
      <c r="UPN65" s="388"/>
      <c r="UPO65" s="388"/>
      <c r="UPP65" s="388"/>
      <c r="UPQ65" s="388"/>
      <c r="UPR65" s="388"/>
      <c r="UPS65" s="388"/>
      <c r="UPT65" s="388"/>
      <c r="UPU65" s="388"/>
      <c r="UPV65" s="388"/>
      <c r="UPW65" s="388"/>
      <c r="UPX65" s="388"/>
      <c r="UPY65" s="388"/>
      <c r="UPZ65" s="388"/>
      <c r="UQA65" s="388"/>
      <c r="UQB65" s="388"/>
      <c r="UQC65" s="388"/>
      <c r="UQD65" s="388"/>
      <c r="UQE65" s="388"/>
      <c r="UQF65" s="388"/>
      <c r="UQG65" s="388"/>
      <c r="UQH65" s="388"/>
      <c r="UQI65" s="388"/>
      <c r="UQJ65" s="388"/>
      <c r="UQK65" s="388"/>
      <c r="UQL65" s="388"/>
      <c r="UQM65" s="388"/>
      <c r="UQN65" s="388"/>
      <c r="UQO65" s="388"/>
      <c r="UQP65" s="388"/>
      <c r="UQQ65" s="388"/>
      <c r="UQR65" s="388"/>
      <c r="UQS65" s="388"/>
      <c r="UQT65" s="388"/>
      <c r="UQU65" s="388"/>
      <c r="UQV65" s="388"/>
      <c r="UQW65" s="388"/>
      <c r="UQX65" s="388"/>
      <c r="UQY65" s="388"/>
      <c r="UQZ65" s="388"/>
      <c r="URA65" s="388"/>
      <c r="URB65" s="388"/>
      <c r="URC65" s="388"/>
      <c r="URD65" s="388"/>
      <c r="URE65" s="388"/>
      <c r="URF65" s="388"/>
      <c r="URG65" s="388"/>
      <c r="URH65" s="388"/>
      <c r="URI65" s="388"/>
      <c r="URJ65" s="388"/>
      <c r="URK65" s="388"/>
      <c r="URL65" s="388"/>
      <c r="URM65" s="388"/>
      <c r="URN65" s="388"/>
      <c r="URO65" s="388"/>
      <c r="URP65" s="388"/>
      <c r="URQ65" s="388"/>
      <c r="URR65" s="388"/>
      <c r="URS65" s="388"/>
      <c r="URT65" s="388"/>
      <c r="URU65" s="388"/>
      <c r="URV65" s="388"/>
      <c r="URW65" s="388"/>
      <c r="URX65" s="388"/>
      <c r="URY65" s="388"/>
      <c r="URZ65" s="388"/>
      <c r="USA65" s="388"/>
      <c r="USB65" s="388"/>
      <c r="USC65" s="388"/>
      <c r="USD65" s="388"/>
      <c r="USE65" s="388"/>
      <c r="USF65" s="388"/>
      <c r="USG65" s="388"/>
      <c r="USH65" s="388"/>
      <c r="USI65" s="388"/>
      <c r="USJ65" s="388"/>
      <c r="USK65" s="388"/>
      <c r="USL65" s="388"/>
      <c r="USM65" s="388"/>
      <c r="USN65" s="388"/>
      <c r="USO65" s="388"/>
      <c r="USP65" s="388"/>
      <c r="USQ65" s="388"/>
      <c r="USR65" s="388"/>
      <c r="USS65" s="388"/>
      <c r="UST65" s="388"/>
      <c r="USU65" s="388"/>
      <c r="USV65" s="388"/>
      <c r="USW65" s="388"/>
      <c r="USX65" s="388"/>
      <c r="USY65" s="388"/>
      <c r="USZ65" s="388"/>
      <c r="UTA65" s="388"/>
      <c r="UTB65" s="388"/>
      <c r="UTC65" s="388"/>
      <c r="UTD65" s="388"/>
      <c r="UTE65" s="388"/>
      <c r="UTF65" s="388"/>
      <c r="UTG65" s="388"/>
      <c r="UTH65" s="388"/>
      <c r="UTI65" s="388"/>
      <c r="UTJ65" s="388"/>
      <c r="UTK65" s="388"/>
      <c r="UTL65" s="388"/>
      <c r="UTM65" s="388"/>
      <c r="UTN65" s="388"/>
      <c r="UTO65" s="388"/>
      <c r="UTP65" s="388"/>
      <c r="UTQ65" s="388"/>
      <c r="UTR65" s="388"/>
      <c r="UTS65" s="388"/>
      <c r="UTT65" s="388"/>
      <c r="UTU65" s="388"/>
      <c r="UTV65" s="388"/>
      <c r="UTW65" s="388"/>
      <c r="UTX65" s="388"/>
      <c r="UTY65" s="388"/>
      <c r="UTZ65" s="388"/>
      <c r="UUA65" s="388"/>
      <c r="UUB65" s="388"/>
      <c r="UUC65" s="388"/>
      <c r="UUD65" s="388"/>
      <c r="UUE65" s="388"/>
      <c r="UUF65" s="388"/>
      <c r="UUG65" s="388"/>
      <c r="UUH65" s="388"/>
      <c r="UUI65" s="388"/>
      <c r="UUJ65" s="388"/>
      <c r="UUK65" s="388"/>
      <c r="UUL65" s="388"/>
      <c r="UUM65" s="388"/>
      <c r="UUN65" s="388"/>
      <c r="UUO65" s="388"/>
      <c r="UUP65" s="388"/>
      <c r="UUQ65" s="388"/>
      <c r="UUR65" s="388"/>
      <c r="UUS65" s="388"/>
      <c r="UUT65" s="388"/>
      <c r="UUU65" s="388"/>
      <c r="UUV65" s="388"/>
      <c r="UUW65" s="388"/>
      <c r="UUX65" s="388"/>
      <c r="UUY65" s="388"/>
      <c r="UUZ65" s="388"/>
      <c r="UVA65" s="388"/>
      <c r="UVB65" s="388"/>
      <c r="UVC65" s="388"/>
      <c r="UVD65" s="388"/>
      <c r="UVE65" s="388"/>
      <c r="UVF65" s="388"/>
      <c r="UVG65" s="388"/>
      <c r="UVH65" s="388"/>
      <c r="UVI65" s="388"/>
      <c r="UVJ65" s="388"/>
      <c r="UVK65" s="388"/>
      <c r="UVL65" s="388"/>
      <c r="UVM65" s="388"/>
      <c r="UVN65" s="388"/>
      <c r="UVO65" s="388"/>
      <c r="UVP65" s="388"/>
      <c r="UVQ65" s="388"/>
      <c r="UVR65" s="388"/>
      <c r="UVS65" s="388"/>
      <c r="UVT65" s="388"/>
      <c r="UVU65" s="388"/>
      <c r="UVV65" s="388"/>
      <c r="UVW65" s="388"/>
      <c r="UVX65" s="388"/>
      <c r="UVY65" s="388"/>
      <c r="UVZ65" s="388"/>
      <c r="UWA65" s="388"/>
      <c r="UWB65" s="388"/>
      <c r="UWC65" s="388"/>
      <c r="UWD65" s="388"/>
      <c r="UWE65" s="388"/>
      <c r="UWF65" s="388"/>
      <c r="UWG65" s="388"/>
      <c r="UWH65" s="388"/>
      <c r="UWI65" s="388"/>
      <c r="UWJ65" s="388"/>
      <c r="UWK65" s="388"/>
      <c r="UWL65" s="388"/>
      <c r="UWM65" s="388"/>
      <c r="UWN65" s="388"/>
      <c r="UWO65" s="388"/>
      <c r="UWP65" s="388"/>
      <c r="UWQ65" s="388"/>
      <c r="UWR65" s="388"/>
      <c r="UWS65" s="388"/>
      <c r="UWT65" s="388"/>
      <c r="UWU65" s="388"/>
      <c r="UWV65" s="388"/>
      <c r="UWW65" s="388"/>
      <c r="UWX65" s="388"/>
      <c r="UWY65" s="388"/>
      <c r="UWZ65" s="388"/>
      <c r="UXA65" s="388"/>
      <c r="UXB65" s="388"/>
      <c r="UXC65" s="388"/>
      <c r="UXD65" s="388"/>
      <c r="UXE65" s="388"/>
      <c r="UXF65" s="388"/>
      <c r="UXG65" s="388"/>
      <c r="UXH65" s="388"/>
      <c r="UXI65" s="388"/>
      <c r="UXJ65" s="388"/>
      <c r="UXK65" s="388"/>
      <c r="UXL65" s="388"/>
      <c r="UXM65" s="388"/>
      <c r="UXN65" s="388"/>
      <c r="UXO65" s="388"/>
      <c r="UXP65" s="388"/>
      <c r="UXQ65" s="388"/>
      <c r="UXR65" s="388"/>
      <c r="UXS65" s="388"/>
      <c r="UXT65" s="388"/>
      <c r="UXU65" s="388"/>
      <c r="UXV65" s="388"/>
      <c r="UXW65" s="388"/>
      <c r="UXX65" s="388"/>
      <c r="UXY65" s="388"/>
      <c r="UXZ65" s="388"/>
      <c r="UYA65" s="388"/>
      <c r="UYB65" s="388"/>
      <c r="UYC65" s="388"/>
      <c r="UYD65" s="388"/>
      <c r="UYE65" s="388"/>
      <c r="UYF65" s="388"/>
      <c r="UYG65" s="388"/>
      <c r="UYH65" s="388"/>
      <c r="UYI65" s="388"/>
      <c r="UYJ65" s="388"/>
      <c r="UYK65" s="388"/>
      <c r="UYL65" s="388"/>
      <c r="UYM65" s="388"/>
      <c r="UYN65" s="388"/>
      <c r="UYO65" s="388"/>
      <c r="UYP65" s="388"/>
      <c r="UYQ65" s="388"/>
      <c r="UYR65" s="388"/>
      <c r="UYS65" s="388"/>
      <c r="UYT65" s="388"/>
      <c r="UYU65" s="388"/>
      <c r="UYV65" s="388"/>
      <c r="UYW65" s="388"/>
      <c r="UYX65" s="388"/>
      <c r="UYY65" s="388"/>
      <c r="UYZ65" s="388"/>
      <c r="UZA65" s="388"/>
      <c r="UZB65" s="388"/>
      <c r="UZC65" s="388"/>
      <c r="UZD65" s="388"/>
      <c r="UZE65" s="388"/>
      <c r="UZF65" s="388"/>
      <c r="UZG65" s="388"/>
      <c r="UZH65" s="388"/>
      <c r="UZI65" s="388"/>
      <c r="UZJ65" s="388"/>
      <c r="UZK65" s="388"/>
      <c r="UZL65" s="388"/>
      <c r="UZM65" s="388"/>
      <c r="UZN65" s="388"/>
      <c r="UZO65" s="388"/>
      <c r="UZP65" s="388"/>
      <c r="UZQ65" s="388"/>
      <c r="UZR65" s="388"/>
      <c r="UZS65" s="388"/>
      <c r="UZT65" s="388"/>
      <c r="UZU65" s="388"/>
      <c r="UZV65" s="388"/>
      <c r="UZW65" s="388"/>
      <c r="UZX65" s="388"/>
      <c r="UZY65" s="388"/>
      <c r="UZZ65" s="388"/>
      <c r="VAA65" s="388"/>
      <c r="VAB65" s="388"/>
      <c r="VAC65" s="388"/>
      <c r="VAD65" s="388"/>
      <c r="VAE65" s="388"/>
      <c r="VAF65" s="388"/>
      <c r="VAG65" s="388"/>
      <c r="VAH65" s="388"/>
      <c r="VAI65" s="388"/>
      <c r="VAJ65" s="388"/>
      <c r="VAK65" s="388"/>
      <c r="VAL65" s="388"/>
      <c r="VAM65" s="388"/>
      <c r="VAN65" s="388"/>
      <c r="VAO65" s="388"/>
      <c r="VAP65" s="388"/>
      <c r="VAQ65" s="388"/>
      <c r="VAR65" s="388"/>
      <c r="VAS65" s="388"/>
      <c r="VAT65" s="388"/>
      <c r="VAU65" s="388"/>
      <c r="VAV65" s="388"/>
      <c r="VAW65" s="388"/>
      <c r="VAX65" s="388"/>
      <c r="VAY65" s="388"/>
      <c r="VAZ65" s="388"/>
      <c r="VBA65" s="388"/>
      <c r="VBB65" s="388"/>
      <c r="VBC65" s="388"/>
      <c r="VBD65" s="388"/>
      <c r="VBE65" s="388"/>
      <c r="VBF65" s="388"/>
      <c r="VBG65" s="388"/>
      <c r="VBH65" s="388"/>
      <c r="VBI65" s="388"/>
      <c r="VBJ65" s="388"/>
      <c r="VBK65" s="388"/>
      <c r="VBL65" s="388"/>
      <c r="VBM65" s="388"/>
      <c r="VBN65" s="388"/>
      <c r="VBO65" s="388"/>
      <c r="VBP65" s="388"/>
      <c r="VBQ65" s="388"/>
      <c r="VBR65" s="388"/>
      <c r="VBS65" s="388"/>
      <c r="VBT65" s="388"/>
      <c r="VBU65" s="388"/>
      <c r="VBV65" s="388"/>
      <c r="VBW65" s="388"/>
      <c r="VBX65" s="388"/>
      <c r="VBY65" s="388"/>
      <c r="VBZ65" s="388"/>
      <c r="VCA65" s="388"/>
      <c r="VCB65" s="388"/>
      <c r="VCC65" s="388"/>
      <c r="VCD65" s="388"/>
      <c r="VCE65" s="388"/>
      <c r="VCF65" s="388"/>
      <c r="VCG65" s="388"/>
      <c r="VCH65" s="388"/>
      <c r="VCI65" s="388"/>
      <c r="VCJ65" s="388"/>
      <c r="VCK65" s="388"/>
      <c r="VCL65" s="388"/>
      <c r="VCM65" s="388"/>
      <c r="VCN65" s="388"/>
      <c r="VCO65" s="388"/>
      <c r="VCP65" s="388"/>
      <c r="VCQ65" s="388"/>
      <c r="VCR65" s="388"/>
      <c r="VCS65" s="388"/>
      <c r="VCT65" s="388"/>
      <c r="VCU65" s="388"/>
      <c r="VCV65" s="388"/>
      <c r="VCW65" s="388"/>
      <c r="VCX65" s="388"/>
      <c r="VCY65" s="388"/>
      <c r="VCZ65" s="388"/>
      <c r="VDA65" s="388"/>
      <c r="VDB65" s="388"/>
      <c r="VDC65" s="388"/>
      <c r="VDD65" s="388"/>
      <c r="VDE65" s="388"/>
      <c r="VDF65" s="388"/>
      <c r="VDG65" s="388"/>
      <c r="VDH65" s="388"/>
      <c r="VDI65" s="388"/>
      <c r="VDJ65" s="388"/>
      <c r="VDK65" s="388"/>
      <c r="VDL65" s="388"/>
      <c r="VDM65" s="388"/>
      <c r="VDN65" s="388"/>
      <c r="VDO65" s="388"/>
      <c r="VDP65" s="388"/>
      <c r="VDQ65" s="388"/>
      <c r="VDR65" s="388"/>
      <c r="VDS65" s="388"/>
      <c r="VDT65" s="388"/>
      <c r="VDU65" s="388"/>
      <c r="VDV65" s="388"/>
      <c r="VDW65" s="388"/>
      <c r="VDX65" s="388"/>
      <c r="VDY65" s="388"/>
      <c r="VDZ65" s="388"/>
      <c r="VEA65" s="388"/>
      <c r="VEB65" s="388"/>
      <c r="VEC65" s="388"/>
      <c r="VED65" s="388"/>
      <c r="VEE65" s="388"/>
      <c r="VEF65" s="388"/>
      <c r="VEG65" s="388"/>
      <c r="VEH65" s="388"/>
      <c r="VEI65" s="388"/>
      <c r="VEJ65" s="388"/>
      <c r="VEK65" s="388"/>
      <c r="VEL65" s="388"/>
      <c r="VEM65" s="388"/>
      <c r="VEN65" s="388"/>
      <c r="VEO65" s="388"/>
      <c r="VEP65" s="388"/>
      <c r="VEQ65" s="388"/>
      <c r="VER65" s="388"/>
      <c r="VES65" s="388"/>
      <c r="VET65" s="388"/>
      <c r="VEU65" s="388"/>
      <c r="VEV65" s="388"/>
      <c r="VEW65" s="388"/>
      <c r="VEX65" s="388"/>
      <c r="VEY65" s="388"/>
      <c r="VEZ65" s="388"/>
      <c r="VFA65" s="388"/>
      <c r="VFB65" s="388"/>
      <c r="VFC65" s="388"/>
      <c r="VFD65" s="388"/>
      <c r="VFE65" s="388"/>
      <c r="VFF65" s="388"/>
      <c r="VFG65" s="388"/>
      <c r="VFH65" s="388"/>
      <c r="VFI65" s="388"/>
      <c r="VFJ65" s="388"/>
      <c r="VFK65" s="388"/>
      <c r="VFL65" s="388"/>
      <c r="VFM65" s="388"/>
      <c r="VFN65" s="388"/>
      <c r="VFO65" s="388"/>
      <c r="VFP65" s="388"/>
      <c r="VFQ65" s="388"/>
      <c r="VFR65" s="388"/>
      <c r="VFS65" s="388"/>
      <c r="VFT65" s="388"/>
      <c r="VFU65" s="388"/>
      <c r="VFV65" s="388"/>
      <c r="VFW65" s="388"/>
      <c r="VFX65" s="388"/>
      <c r="VFY65" s="388"/>
      <c r="VFZ65" s="388"/>
      <c r="VGA65" s="388"/>
      <c r="VGB65" s="388"/>
      <c r="VGC65" s="388"/>
      <c r="VGD65" s="388"/>
      <c r="VGE65" s="388"/>
      <c r="VGF65" s="388"/>
      <c r="VGG65" s="388"/>
      <c r="VGH65" s="388"/>
      <c r="VGI65" s="388"/>
      <c r="VGJ65" s="388"/>
      <c r="VGK65" s="388"/>
      <c r="VGL65" s="388"/>
      <c r="VGM65" s="388"/>
      <c r="VGN65" s="388"/>
      <c r="VGO65" s="388"/>
      <c r="VGP65" s="388"/>
      <c r="VGQ65" s="388"/>
      <c r="VGR65" s="388"/>
      <c r="VGS65" s="388"/>
      <c r="VGT65" s="388"/>
      <c r="VGU65" s="388"/>
      <c r="VGV65" s="388"/>
      <c r="VGW65" s="388"/>
      <c r="VGX65" s="388"/>
      <c r="VGY65" s="388"/>
      <c r="VGZ65" s="388"/>
      <c r="VHA65" s="388"/>
      <c r="VHB65" s="388"/>
      <c r="VHC65" s="388"/>
      <c r="VHD65" s="388"/>
      <c r="VHE65" s="388"/>
      <c r="VHF65" s="388"/>
      <c r="VHG65" s="388"/>
      <c r="VHH65" s="388"/>
      <c r="VHI65" s="388"/>
      <c r="VHJ65" s="388"/>
      <c r="VHK65" s="388"/>
      <c r="VHL65" s="388"/>
      <c r="VHM65" s="388"/>
      <c r="VHN65" s="388"/>
      <c r="VHO65" s="388"/>
      <c r="VHP65" s="388"/>
      <c r="VHQ65" s="388"/>
      <c r="VHR65" s="388"/>
      <c r="VHS65" s="388"/>
      <c r="VHT65" s="388"/>
      <c r="VHU65" s="388"/>
      <c r="VHV65" s="388"/>
      <c r="VHW65" s="388"/>
      <c r="VHX65" s="388"/>
      <c r="VHY65" s="388"/>
      <c r="VHZ65" s="388"/>
      <c r="VIA65" s="388"/>
      <c r="VIB65" s="388"/>
      <c r="VIC65" s="388"/>
      <c r="VID65" s="388"/>
      <c r="VIE65" s="388"/>
      <c r="VIF65" s="388"/>
      <c r="VIG65" s="388"/>
      <c r="VIH65" s="388"/>
      <c r="VII65" s="388"/>
      <c r="VIJ65" s="388"/>
      <c r="VIK65" s="388"/>
      <c r="VIL65" s="388"/>
      <c r="VIM65" s="388"/>
      <c r="VIN65" s="388"/>
      <c r="VIO65" s="388"/>
      <c r="VIP65" s="388"/>
      <c r="VIQ65" s="388"/>
      <c r="VIR65" s="388"/>
      <c r="VIS65" s="388"/>
      <c r="VIT65" s="388"/>
      <c r="VIU65" s="388"/>
      <c r="VIV65" s="388"/>
      <c r="VIW65" s="388"/>
      <c r="VIX65" s="388"/>
      <c r="VIY65" s="388"/>
      <c r="VIZ65" s="388"/>
      <c r="VJA65" s="388"/>
      <c r="VJB65" s="388"/>
      <c r="VJC65" s="388"/>
      <c r="VJD65" s="388"/>
      <c r="VJE65" s="388"/>
      <c r="VJF65" s="388"/>
      <c r="VJG65" s="388"/>
      <c r="VJH65" s="388"/>
      <c r="VJI65" s="388"/>
      <c r="VJJ65" s="388"/>
      <c r="VJK65" s="388"/>
      <c r="VJL65" s="388"/>
      <c r="VJM65" s="388"/>
      <c r="VJN65" s="388"/>
      <c r="VJO65" s="388"/>
      <c r="VJP65" s="388"/>
      <c r="VJQ65" s="388"/>
      <c r="VJR65" s="388"/>
      <c r="VJS65" s="388"/>
      <c r="VJT65" s="388"/>
      <c r="VJU65" s="388"/>
      <c r="VJV65" s="388"/>
      <c r="VJW65" s="388"/>
      <c r="VJX65" s="388"/>
      <c r="VJY65" s="388"/>
      <c r="VJZ65" s="388"/>
      <c r="VKA65" s="388"/>
      <c r="VKB65" s="388"/>
      <c r="VKC65" s="388"/>
      <c r="VKD65" s="388"/>
      <c r="VKE65" s="388"/>
      <c r="VKF65" s="388"/>
      <c r="VKG65" s="388"/>
      <c r="VKH65" s="388"/>
      <c r="VKI65" s="388"/>
      <c r="VKJ65" s="388"/>
      <c r="VKK65" s="388"/>
      <c r="VKL65" s="388"/>
      <c r="VKM65" s="388"/>
      <c r="VKN65" s="388"/>
      <c r="VKO65" s="388"/>
      <c r="VKP65" s="388"/>
      <c r="VKQ65" s="388"/>
      <c r="VKR65" s="388"/>
      <c r="VKS65" s="388"/>
      <c r="VKT65" s="388"/>
      <c r="VKU65" s="388"/>
      <c r="VKV65" s="388"/>
      <c r="VKW65" s="388"/>
      <c r="VKX65" s="388"/>
      <c r="VKY65" s="388"/>
      <c r="VKZ65" s="388"/>
      <c r="VLA65" s="388"/>
      <c r="VLB65" s="388"/>
      <c r="VLC65" s="388"/>
      <c r="VLD65" s="388"/>
      <c r="VLE65" s="388"/>
      <c r="VLF65" s="388"/>
      <c r="VLG65" s="388"/>
      <c r="VLH65" s="388"/>
      <c r="VLI65" s="388"/>
      <c r="VLJ65" s="388"/>
      <c r="VLK65" s="388"/>
      <c r="VLL65" s="388"/>
      <c r="VLM65" s="388"/>
      <c r="VLN65" s="388"/>
      <c r="VLO65" s="388"/>
      <c r="VLP65" s="388"/>
      <c r="VLQ65" s="388"/>
      <c r="VLR65" s="388"/>
      <c r="VLS65" s="388"/>
      <c r="VLT65" s="388"/>
      <c r="VLU65" s="388"/>
      <c r="VLV65" s="388"/>
      <c r="VLW65" s="388"/>
      <c r="VLX65" s="388"/>
      <c r="VLY65" s="388"/>
      <c r="VLZ65" s="388"/>
      <c r="VMA65" s="388"/>
      <c r="VMB65" s="388"/>
      <c r="VMC65" s="388"/>
      <c r="VMD65" s="388"/>
      <c r="VME65" s="388"/>
      <c r="VMF65" s="388"/>
      <c r="VMG65" s="388"/>
      <c r="VMH65" s="388"/>
      <c r="VMI65" s="388"/>
      <c r="VMJ65" s="388"/>
      <c r="VMK65" s="388"/>
      <c r="VML65" s="388"/>
      <c r="VMM65" s="388"/>
      <c r="VMN65" s="388"/>
      <c r="VMO65" s="388"/>
      <c r="VMP65" s="388"/>
      <c r="VMQ65" s="388"/>
      <c r="VMR65" s="388"/>
      <c r="VMS65" s="388"/>
      <c r="VMT65" s="388"/>
      <c r="VMU65" s="388"/>
      <c r="VMV65" s="388"/>
      <c r="VMW65" s="388"/>
      <c r="VMX65" s="388"/>
      <c r="VMY65" s="388"/>
      <c r="VMZ65" s="388"/>
      <c r="VNA65" s="388"/>
      <c r="VNB65" s="388"/>
      <c r="VNC65" s="388"/>
      <c r="VND65" s="388"/>
      <c r="VNE65" s="388"/>
      <c r="VNF65" s="388"/>
      <c r="VNG65" s="388"/>
      <c r="VNH65" s="388"/>
      <c r="VNI65" s="388"/>
      <c r="VNJ65" s="388"/>
      <c r="VNK65" s="388"/>
      <c r="VNL65" s="388"/>
      <c r="VNM65" s="388"/>
      <c r="VNN65" s="388"/>
      <c r="VNO65" s="388"/>
      <c r="VNP65" s="388"/>
      <c r="VNQ65" s="388"/>
      <c r="VNR65" s="388"/>
      <c r="VNS65" s="388"/>
      <c r="VNT65" s="388"/>
      <c r="VNU65" s="388"/>
      <c r="VNV65" s="388"/>
      <c r="VNW65" s="388"/>
      <c r="VNX65" s="388"/>
      <c r="VNY65" s="388"/>
      <c r="VNZ65" s="388"/>
      <c r="VOA65" s="388"/>
      <c r="VOB65" s="388"/>
      <c r="VOC65" s="388"/>
      <c r="VOD65" s="388"/>
      <c r="VOE65" s="388"/>
      <c r="VOF65" s="388"/>
      <c r="VOG65" s="388"/>
      <c r="VOH65" s="388"/>
      <c r="VOI65" s="388"/>
      <c r="VOJ65" s="388"/>
      <c r="VOK65" s="388"/>
      <c r="VOL65" s="388"/>
      <c r="VOM65" s="388"/>
      <c r="VON65" s="388"/>
      <c r="VOO65" s="388"/>
      <c r="VOP65" s="388"/>
      <c r="VOQ65" s="388"/>
      <c r="VOR65" s="388"/>
      <c r="VOS65" s="388"/>
      <c r="VOT65" s="388"/>
      <c r="VOU65" s="388"/>
      <c r="VOV65" s="388"/>
      <c r="VOW65" s="388"/>
      <c r="VOX65" s="388"/>
      <c r="VOY65" s="388"/>
      <c r="VOZ65" s="388"/>
      <c r="VPA65" s="388"/>
      <c r="VPB65" s="388"/>
      <c r="VPC65" s="388"/>
      <c r="VPD65" s="388"/>
      <c r="VPE65" s="388"/>
      <c r="VPF65" s="388"/>
      <c r="VPG65" s="388"/>
      <c r="VPH65" s="388"/>
      <c r="VPI65" s="388"/>
      <c r="VPJ65" s="388"/>
      <c r="VPK65" s="388"/>
      <c r="VPL65" s="388"/>
      <c r="VPM65" s="388"/>
      <c r="VPN65" s="388"/>
      <c r="VPO65" s="388"/>
      <c r="VPP65" s="388"/>
      <c r="VPQ65" s="388"/>
      <c r="VPR65" s="388"/>
      <c r="VPS65" s="388"/>
      <c r="VPT65" s="388"/>
      <c r="VPU65" s="388"/>
      <c r="VPV65" s="388"/>
      <c r="VPW65" s="388"/>
      <c r="VPX65" s="388"/>
      <c r="VPY65" s="388"/>
      <c r="VPZ65" s="388"/>
      <c r="VQA65" s="388"/>
      <c r="VQB65" s="388"/>
      <c r="VQC65" s="388"/>
      <c r="VQD65" s="388"/>
      <c r="VQE65" s="388"/>
      <c r="VQF65" s="388"/>
      <c r="VQG65" s="388"/>
      <c r="VQH65" s="388"/>
      <c r="VQI65" s="388"/>
      <c r="VQJ65" s="388"/>
      <c r="VQK65" s="388"/>
      <c r="VQL65" s="388"/>
      <c r="VQM65" s="388"/>
      <c r="VQN65" s="388"/>
      <c r="VQO65" s="388"/>
      <c r="VQP65" s="388"/>
      <c r="VQQ65" s="388"/>
      <c r="VQR65" s="388"/>
      <c r="VQS65" s="388"/>
      <c r="VQT65" s="388"/>
      <c r="VQU65" s="388"/>
      <c r="VQV65" s="388"/>
      <c r="VQW65" s="388"/>
      <c r="VQX65" s="388"/>
      <c r="VQY65" s="388"/>
      <c r="VQZ65" s="388"/>
      <c r="VRA65" s="388"/>
      <c r="VRB65" s="388"/>
      <c r="VRC65" s="388"/>
      <c r="VRD65" s="388"/>
      <c r="VRE65" s="388"/>
      <c r="VRF65" s="388"/>
      <c r="VRG65" s="388"/>
      <c r="VRH65" s="388"/>
      <c r="VRI65" s="388"/>
      <c r="VRJ65" s="388"/>
      <c r="VRK65" s="388"/>
      <c r="VRL65" s="388"/>
      <c r="VRM65" s="388"/>
      <c r="VRN65" s="388"/>
      <c r="VRO65" s="388"/>
      <c r="VRP65" s="388"/>
      <c r="VRQ65" s="388"/>
      <c r="VRR65" s="388"/>
      <c r="VRS65" s="388"/>
      <c r="VRT65" s="388"/>
      <c r="VRU65" s="388"/>
      <c r="VRV65" s="388"/>
      <c r="VRW65" s="388"/>
      <c r="VRX65" s="388"/>
      <c r="VRY65" s="388"/>
      <c r="VRZ65" s="388"/>
      <c r="VSA65" s="388"/>
      <c r="VSB65" s="388"/>
      <c r="VSC65" s="388"/>
      <c r="VSD65" s="388"/>
      <c r="VSE65" s="388"/>
      <c r="VSF65" s="388"/>
      <c r="VSG65" s="388"/>
      <c r="VSH65" s="388"/>
      <c r="VSI65" s="388"/>
      <c r="VSJ65" s="388"/>
      <c r="VSK65" s="388"/>
      <c r="VSL65" s="388"/>
      <c r="VSM65" s="388"/>
      <c r="VSN65" s="388"/>
      <c r="VSO65" s="388"/>
      <c r="VSP65" s="388"/>
      <c r="VSQ65" s="388"/>
      <c r="VSR65" s="388"/>
      <c r="VSS65" s="388"/>
      <c r="VST65" s="388"/>
      <c r="VSU65" s="388"/>
      <c r="VSV65" s="388"/>
      <c r="VSW65" s="388"/>
      <c r="VSX65" s="388"/>
      <c r="VSY65" s="388"/>
      <c r="VSZ65" s="388"/>
      <c r="VTA65" s="388"/>
      <c r="VTB65" s="388"/>
      <c r="VTC65" s="388"/>
      <c r="VTD65" s="388"/>
      <c r="VTE65" s="388"/>
      <c r="VTF65" s="388"/>
      <c r="VTG65" s="388"/>
      <c r="VTH65" s="388"/>
      <c r="VTI65" s="388"/>
      <c r="VTJ65" s="388"/>
      <c r="VTK65" s="388"/>
      <c r="VTL65" s="388"/>
      <c r="VTM65" s="388"/>
      <c r="VTN65" s="388"/>
      <c r="VTO65" s="388"/>
      <c r="VTP65" s="388"/>
      <c r="VTQ65" s="388"/>
      <c r="VTR65" s="388"/>
      <c r="VTS65" s="388"/>
      <c r="VTT65" s="388"/>
      <c r="VTU65" s="388"/>
      <c r="VTV65" s="388"/>
      <c r="VTW65" s="388"/>
      <c r="VTX65" s="388"/>
      <c r="VTY65" s="388"/>
      <c r="VTZ65" s="388"/>
      <c r="VUA65" s="388"/>
      <c r="VUB65" s="388"/>
      <c r="VUC65" s="388"/>
      <c r="VUD65" s="388"/>
      <c r="VUE65" s="388"/>
      <c r="VUF65" s="388"/>
      <c r="VUG65" s="388"/>
      <c r="VUH65" s="388"/>
      <c r="VUI65" s="388"/>
      <c r="VUJ65" s="388"/>
      <c r="VUK65" s="388"/>
      <c r="VUL65" s="388"/>
      <c r="VUM65" s="388"/>
      <c r="VUN65" s="388"/>
      <c r="VUO65" s="388"/>
      <c r="VUP65" s="388"/>
      <c r="VUQ65" s="388"/>
      <c r="VUR65" s="388"/>
      <c r="VUS65" s="388"/>
      <c r="VUT65" s="388"/>
      <c r="VUU65" s="388"/>
      <c r="VUV65" s="388"/>
      <c r="VUW65" s="388"/>
      <c r="VUX65" s="388"/>
      <c r="VUY65" s="388"/>
      <c r="VUZ65" s="388"/>
      <c r="VVA65" s="388"/>
      <c r="VVB65" s="388"/>
      <c r="VVC65" s="388"/>
      <c r="VVD65" s="388"/>
      <c r="VVE65" s="388"/>
      <c r="VVF65" s="388"/>
      <c r="VVG65" s="388"/>
      <c r="VVH65" s="388"/>
      <c r="VVI65" s="388"/>
      <c r="VVJ65" s="388"/>
      <c r="VVK65" s="388"/>
      <c r="VVL65" s="388"/>
      <c r="VVM65" s="388"/>
      <c r="VVN65" s="388"/>
      <c r="VVO65" s="388"/>
      <c r="VVP65" s="388"/>
      <c r="VVQ65" s="388"/>
      <c r="VVR65" s="388"/>
      <c r="VVS65" s="388"/>
      <c r="VVT65" s="388"/>
      <c r="VVU65" s="388"/>
      <c r="VVV65" s="388"/>
      <c r="VVW65" s="388"/>
      <c r="VVX65" s="388"/>
      <c r="VVY65" s="388"/>
      <c r="VVZ65" s="388"/>
      <c r="VWA65" s="388"/>
      <c r="VWB65" s="388"/>
      <c r="VWC65" s="388"/>
      <c r="VWD65" s="388"/>
      <c r="VWE65" s="388"/>
      <c r="VWF65" s="388"/>
      <c r="VWG65" s="388"/>
      <c r="VWH65" s="388"/>
      <c r="VWI65" s="388"/>
      <c r="VWJ65" s="388"/>
      <c r="VWK65" s="388"/>
      <c r="VWL65" s="388"/>
      <c r="VWM65" s="388"/>
      <c r="VWN65" s="388"/>
      <c r="VWO65" s="388"/>
      <c r="VWP65" s="388"/>
      <c r="VWQ65" s="388"/>
      <c r="VWR65" s="388"/>
      <c r="VWS65" s="388"/>
      <c r="VWT65" s="388"/>
      <c r="VWU65" s="388"/>
      <c r="VWV65" s="388"/>
      <c r="VWW65" s="388"/>
      <c r="VWX65" s="388"/>
      <c r="VWY65" s="388"/>
      <c r="VWZ65" s="388"/>
      <c r="VXA65" s="388"/>
      <c r="VXB65" s="388"/>
      <c r="VXC65" s="388"/>
      <c r="VXD65" s="388"/>
      <c r="VXE65" s="388"/>
      <c r="VXF65" s="388"/>
      <c r="VXG65" s="388"/>
      <c r="VXH65" s="388"/>
      <c r="VXI65" s="388"/>
      <c r="VXJ65" s="388"/>
      <c r="VXK65" s="388"/>
      <c r="VXL65" s="388"/>
      <c r="VXM65" s="388"/>
      <c r="VXN65" s="388"/>
      <c r="VXO65" s="388"/>
      <c r="VXP65" s="388"/>
      <c r="VXQ65" s="388"/>
      <c r="VXR65" s="388"/>
      <c r="VXS65" s="388"/>
      <c r="VXT65" s="388"/>
      <c r="VXU65" s="388"/>
      <c r="VXV65" s="388"/>
      <c r="VXW65" s="388"/>
      <c r="VXX65" s="388"/>
      <c r="VXY65" s="388"/>
      <c r="VXZ65" s="388"/>
      <c r="VYA65" s="388"/>
      <c r="VYB65" s="388"/>
      <c r="VYC65" s="388"/>
      <c r="VYD65" s="388"/>
      <c r="VYE65" s="388"/>
      <c r="VYF65" s="388"/>
      <c r="VYG65" s="388"/>
      <c r="VYH65" s="388"/>
      <c r="VYI65" s="388"/>
      <c r="VYJ65" s="388"/>
      <c r="VYK65" s="388"/>
      <c r="VYL65" s="388"/>
      <c r="VYM65" s="388"/>
      <c r="VYN65" s="388"/>
      <c r="VYO65" s="388"/>
      <c r="VYP65" s="388"/>
      <c r="VYQ65" s="388"/>
      <c r="VYR65" s="388"/>
      <c r="VYS65" s="388"/>
      <c r="VYT65" s="388"/>
      <c r="VYU65" s="388"/>
      <c r="VYV65" s="388"/>
      <c r="VYW65" s="388"/>
      <c r="VYX65" s="388"/>
      <c r="VYY65" s="388"/>
      <c r="VYZ65" s="388"/>
      <c r="VZA65" s="388"/>
      <c r="VZB65" s="388"/>
      <c r="VZC65" s="388"/>
      <c r="VZD65" s="388"/>
      <c r="VZE65" s="388"/>
      <c r="VZF65" s="388"/>
      <c r="VZG65" s="388"/>
      <c r="VZH65" s="388"/>
      <c r="VZI65" s="388"/>
      <c r="VZJ65" s="388"/>
      <c r="VZK65" s="388"/>
      <c r="VZL65" s="388"/>
      <c r="VZM65" s="388"/>
      <c r="VZN65" s="388"/>
      <c r="VZO65" s="388"/>
      <c r="VZP65" s="388"/>
      <c r="VZQ65" s="388"/>
      <c r="VZR65" s="388"/>
      <c r="VZS65" s="388"/>
      <c r="VZT65" s="388"/>
      <c r="VZU65" s="388"/>
      <c r="VZV65" s="388"/>
      <c r="VZW65" s="388"/>
      <c r="VZX65" s="388"/>
      <c r="VZY65" s="388"/>
      <c r="VZZ65" s="388"/>
      <c r="WAA65" s="388"/>
      <c r="WAB65" s="388"/>
      <c r="WAC65" s="388"/>
      <c r="WAD65" s="388"/>
      <c r="WAE65" s="388"/>
      <c r="WAF65" s="388"/>
      <c r="WAG65" s="388"/>
      <c r="WAH65" s="388"/>
      <c r="WAI65" s="388"/>
      <c r="WAJ65" s="388"/>
      <c r="WAK65" s="388"/>
      <c r="WAL65" s="388"/>
      <c r="WAM65" s="388"/>
      <c r="WAN65" s="388"/>
      <c r="WAO65" s="388"/>
      <c r="WAP65" s="388"/>
      <c r="WAQ65" s="388"/>
      <c r="WAR65" s="388"/>
      <c r="WAS65" s="388"/>
      <c r="WAT65" s="388"/>
      <c r="WAU65" s="388"/>
      <c r="WAV65" s="388"/>
      <c r="WAW65" s="388"/>
      <c r="WAX65" s="388"/>
      <c r="WAY65" s="388"/>
      <c r="WAZ65" s="388"/>
      <c r="WBA65" s="388"/>
      <c r="WBB65" s="388"/>
      <c r="WBC65" s="388"/>
      <c r="WBD65" s="388"/>
      <c r="WBE65" s="388"/>
      <c r="WBF65" s="388"/>
      <c r="WBG65" s="388"/>
      <c r="WBH65" s="388"/>
      <c r="WBI65" s="388"/>
      <c r="WBJ65" s="388"/>
      <c r="WBK65" s="388"/>
      <c r="WBL65" s="388"/>
      <c r="WBM65" s="388"/>
      <c r="WBN65" s="388"/>
      <c r="WBO65" s="388"/>
      <c r="WBP65" s="388"/>
      <c r="WBQ65" s="388"/>
      <c r="WBR65" s="388"/>
      <c r="WBS65" s="388"/>
      <c r="WBT65" s="388"/>
      <c r="WBU65" s="388"/>
      <c r="WBV65" s="388"/>
      <c r="WBW65" s="388"/>
      <c r="WBX65" s="388"/>
      <c r="WBY65" s="388"/>
      <c r="WBZ65" s="388"/>
      <c r="WCA65" s="388"/>
      <c r="WCB65" s="388"/>
      <c r="WCC65" s="388"/>
      <c r="WCD65" s="388"/>
      <c r="WCE65" s="388"/>
      <c r="WCF65" s="388"/>
      <c r="WCG65" s="388"/>
      <c r="WCH65" s="388"/>
      <c r="WCI65" s="388"/>
      <c r="WCJ65" s="388"/>
      <c r="WCK65" s="388"/>
      <c r="WCL65" s="388"/>
      <c r="WCM65" s="388"/>
      <c r="WCN65" s="388"/>
      <c r="WCO65" s="388"/>
      <c r="WCP65" s="388"/>
      <c r="WCQ65" s="388"/>
      <c r="WCR65" s="388"/>
      <c r="WCS65" s="388"/>
      <c r="WCT65" s="388"/>
      <c r="WCU65" s="388"/>
      <c r="WCV65" s="388"/>
      <c r="WCW65" s="388"/>
      <c r="WCX65" s="388"/>
      <c r="WCY65" s="388"/>
      <c r="WCZ65" s="388"/>
      <c r="WDA65" s="388"/>
      <c r="WDB65" s="388"/>
      <c r="WDC65" s="388"/>
      <c r="WDD65" s="388"/>
      <c r="WDE65" s="388"/>
      <c r="WDF65" s="388"/>
      <c r="WDG65" s="388"/>
      <c r="WDH65" s="388"/>
      <c r="WDI65" s="388"/>
      <c r="WDJ65" s="388"/>
      <c r="WDK65" s="388"/>
      <c r="WDL65" s="388"/>
      <c r="WDM65" s="388"/>
      <c r="WDN65" s="388"/>
      <c r="WDO65" s="388"/>
      <c r="WDP65" s="388"/>
      <c r="WDQ65" s="388"/>
      <c r="WDR65" s="388"/>
      <c r="WDS65" s="388"/>
      <c r="WDT65" s="388"/>
      <c r="WDU65" s="388"/>
      <c r="WDV65" s="388"/>
      <c r="WDW65" s="388"/>
      <c r="WDX65" s="388"/>
      <c r="WDY65" s="388"/>
      <c r="WDZ65" s="388"/>
      <c r="WEA65" s="388"/>
      <c r="WEB65" s="388"/>
      <c r="WEC65" s="388"/>
      <c r="WED65" s="388"/>
      <c r="WEE65" s="388"/>
      <c r="WEF65" s="388"/>
      <c r="WEG65" s="388"/>
      <c r="WEH65" s="388"/>
      <c r="WEI65" s="388"/>
      <c r="WEJ65" s="388"/>
      <c r="WEK65" s="388"/>
      <c r="WEL65" s="388"/>
      <c r="WEM65" s="388"/>
      <c r="WEN65" s="388"/>
      <c r="WEO65" s="388"/>
      <c r="WEP65" s="388"/>
      <c r="WEQ65" s="388"/>
      <c r="WER65" s="388"/>
      <c r="WES65" s="388"/>
      <c r="WET65" s="388"/>
      <c r="WEU65" s="388"/>
      <c r="WEV65" s="388"/>
      <c r="WEW65" s="388"/>
      <c r="WEX65" s="388"/>
      <c r="WEY65" s="388"/>
      <c r="WEZ65" s="388"/>
      <c r="WFA65" s="388"/>
      <c r="WFB65" s="388"/>
      <c r="WFC65" s="388"/>
      <c r="WFD65" s="388"/>
      <c r="WFE65" s="388"/>
      <c r="WFF65" s="388"/>
      <c r="WFG65" s="388"/>
      <c r="WFH65" s="388"/>
      <c r="WFI65" s="388"/>
      <c r="WFJ65" s="388"/>
      <c r="WFK65" s="388"/>
      <c r="WFL65" s="388"/>
      <c r="WFM65" s="388"/>
      <c r="WFN65" s="388"/>
      <c r="WFO65" s="388"/>
      <c r="WFP65" s="388"/>
      <c r="WFQ65" s="388"/>
      <c r="WFR65" s="388"/>
      <c r="WFS65" s="388"/>
      <c r="WFT65" s="388"/>
      <c r="WFU65" s="388"/>
      <c r="WFV65" s="388"/>
      <c r="WFW65" s="388"/>
      <c r="WFX65" s="388"/>
      <c r="WFY65" s="388"/>
      <c r="WFZ65" s="388"/>
      <c r="WGA65" s="388"/>
      <c r="WGB65" s="388"/>
      <c r="WGC65" s="388"/>
      <c r="WGD65" s="388"/>
      <c r="WGE65" s="388"/>
      <c r="WGF65" s="388"/>
      <c r="WGG65" s="388"/>
      <c r="WGH65" s="388"/>
      <c r="WGI65" s="388"/>
      <c r="WGJ65" s="388"/>
      <c r="WGK65" s="388"/>
      <c r="WGL65" s="388"/>
      <c r="WGM65" s="388"/>
      <c r="WGN65" s="388"/>
      <c r="WGO65" s="388"/>
      <c r="WGP65" s="388"/>
      <c r="WGQ65" s="388"/>
      <c r="WGR65" s="388"/>
      <c r="WGS65" s="388"/>
      <c r="WGT65" s="388"/>
      <c r="WGU65" s="388"/>
      <c r="WGV65" s="388"/>
      <c r="WGW65" s="388"/>
      <c r="WGX65" s="388"/>
      <c r="WGY65" s="388"/>
      <c r="WGZ65" s="388"/>
      <c r="WHA65" s="388"/>
      <c r="WHB65" s="388"/>
      <c r="WHC65" s="388"/>
      <c r="WHD65" s="388"/>
      <c r="WHE65" s="388"/>
      <c r="WHF65" s="388"/>
      <c r="WHG65" s="388"/>
      <c r="WHH65" s="388"/>
      <c r="WHI65" s="388"/>
      <c r="WHJ65" s="388"/>
      <c r="WHK65" s="388"/>
      <c r="WHL65" s="388"/>
      <c r="WHM65" s="388"/>
      <c r="WHN65" s="388"/>
      <c r="WHO65" s="388"/>
      <c r="WHP65" s="388"/>
      <c r="WHQ65" s="388"/>
      <c r="WHR65" s="388"/>
      <c r="WHS65" s="388"/>
      <c r="WHT65" s="388"/>
      <c r="WHU65" s="388"/>
      <c r="WHV65" s="388"/>
      <c r="WHW65" s="388"/>
      <c r="WHX65" s="388"/>
      <c r="WHY65" s="388"/>
      <c r="WHZ65" s="388"/>
      <c r="WIA65" s="388"/>
      <c r="WIB65" s="388"/>
      <c r="WIC65" s="388"/>
      <c r="WID65" s="388"/>
      <c r="WIE65" s="388"/>
      <c r="WIF65" s="388"/>
      <c r="WIG65" s="388"/>
      <c r="WIH65" s="388"/>
      <c r="WII65" s="388"/>
      <c r="WIJ65" s="388"/>
      <c r="WIK65" s="388"/>
      <c r="WIL65" s="388"/>
      <c r="WIM65" s="388"/>
      <c r="WIN65" s="388"/>
      <c r="WIO65" s="388"/>
      <c r="WIP65" s="388"/>
      <c r="WIQ65" s="388"/>
      <c r="WIR65" s="388"/>
      <c r="WIS65" s="388"/>
      <c r="WIT65" s="388"/>
      <c r="WIU65" s="388"/>
      <c r="WIV65" s="388"/>
      <c r="WIW65" s="388"/>
      <c r="WIX65" s="388"/>
      <c r="WIY65" s="388"/>
      <c r="WIZ65" s="388"/>
      <c r="WJA65" s="388"/>
      <c r="WJB65" s="388"/>
      <c r="WJC65" s="388"/>
      <c r="WJD65" s="388"/>
      <c r="WJE65" s="388"/>
      <c r="WJF65" s="388"/>
      <c r="WJG65" s="388"/>
      <c r="WJH65" s="388"/>
      <c r="WJI65" s="388"/>
      <c r="WJJ65" s="388"/>
      <c r="WJK65" s="388"/>
      <c r="WJL65" s="388"/>
      <c r="WJM65" s="388"/>
      <c r="WJN65" s="388"/>
      <c r="WJO65" s="388"/>
      <c r="WJP65" s="388"/>
      <c r="WJQ65" s="388"/>
      <c r="WJR65" s="388"/>
      <c r="WJS65" s="388"/>
      <c r="WJT65" s="388"/>
      <c r="WJU65" s="388"/>
      <c r="WJV65" s="388"/>
      <c r="WJW65" s="388"/>
      <c r="WJX65" s="388"/>
      <c r="WJY65" s="388"/>
      <c r="WJZ65" s="388"/>
      <c r="WKA65" s="388"/>
      <c r="WKB65" s="388"/>
      <c r="WKC65" s="388"/>
      <c r="WKD65" s="388"/>
      <c r="WKE65" s="388"/>
      <c r="WKF65" s="388"/>
      <c r="WKG65" s="388"/>
      <c r="WKH65" s="388"/>
      <c r="WKI65" s="388"/>
      <c r="WKJ65" s="388"/>
      <c r="WKK65" s="388"/>
      <c r="WKL65" s="388"/>
      <c r="WKM65" s="388"/>
      <c r="WKN65" s="388"/>
      <c r="WKO65" s="388"/>
      <c r="WKP65" s="388"/>
      <c r="WKQ65" s="388"/>
      <c r="WKR65" s="388"/>
      <c r="WKS65" s="388"/>
      <c r="WKT65" s="388"/>
      <c r="WKU65" s="388"/>
      <c r="WKV65" s="388"/>
      <c r="WKW65" s="388"/>
      <c r="WKX65" s="388"/>
      <c r="WKY65" s="388"/>
      <c r="WKZ65" s="388"/>
      <c r="WLA65" s="388"/>
      <c r="WLB65" s="388"/>
      <c r="WLC65" s="388"/>
      <c r="WLD65" s="388"/>
      <c r="WLE65" s="388"/>
      <c r="WLF65" s="388"/>
      <c r="WLG65" s="388"/>
      <c r="WLH65" s="388"/>
      <c r="WLI65" s="388"/>
      <c r="WLJ65" s="388"/>
      <c r="WLK65" s="388"/>
      <c r="WLL65" s="388"/>
      <c r="WLM65" s="388"/>
      <c r="WLN65" s="388"/>
      <c r="WLO65" s="388"/>
      <c r="WLP65" s="388"/>
      <c r="WLQ65" s="388"/>
      <c r="WLR65" s="388"/>
      <c r="WLS65" s="388"/>
      <c r="WLT65" s="388"/>
      <c r="WLU65" s="388"/>
      <c r="WLV65" s="388"/>
      <c r="WLW65" s="388"/>
      <c r="WLX65" s="388"/>
      <c r="WLY65" s="388"/>
      <c r="WLZ65" s="388"/>
      <c r="WMA65" s="388"/>
      <c r="WMB65" s="388"/>
      <c r="WMC65" s="388"/>
      <c r="WMD65" s="388"/>
      <c r="WME65" s="388"/>
      <c r="WMF65" s="388"/>
      <c r="WMG65" s="388"/>
      <c r="WMH65" s="388"/>
      <c r="WMI65" s="388"/>
      <c r="WMJ65" s="388"/>
      <c r="WMK65" s="388"/>
      <c r="WML65" s="388"/>
      <c r="WMM65" s="388"/>
      <c r="WMN65" s="388"/>
      <c r="WMO65" s="388"/>
      <c r="WMP65" s="388"/>
      <c r="WMQ65" s="388"/>
      <c r="WMR65" s="388"/>
      <c r="WMS65" s="388"/>
      <c r="WMT65" s="388"/>
      <c r="WMU65" s="388"/>
      <c r="WMV65" s="388"/>
      <c r="WMW65" s="388"/>
      <c r="WMX65" s="388"/>
      <c r="WMY65" s="388"/>
      <c r="WMZ65" s="388"/>
      <c r="WNA65" s="388"/>
      <c r="WNB65" s="388"/>
      <c r="WNC65" s="388"/>
      <c r="WND65" s="388"/>
      <c r="WNE65" s="388"/>
      <c r="WNF65" s="388"/>
      <c r="WNG65" s="388"/>
      <c r="WNH65" s="388"/>
      <c r="WNI65" s="388"/>
      <c r="WNJ65" s="388"/>
      <c r="WNK65" s="388"/>
      <c r="WNL65" s="388"/>
      <c r="WNM65" s="388"/>
      <c r="WNN65" s="388"/>
      <c r="WNO65" s="388"/>
      <c r="WNP65" s="388"/>
      <c r="WNQ65" s="388"/>
      <c r="WNR65" s="388"/>
      <c r="WNS65" s="388"/>
      <c r="WNT65" s="388"/>
      <c r="WNU65" s="388"/>
      <c r="WNV65" s="388"/>
      <c r="WNW65" s="388"/>
      <c r="WNX65" s="388"/>
      <c r="WNY65" s="388"/>
      <c r="WNZ65" s="388"/>
      <c r="WOA65" s="388"/>
      <c r="WOB65" s="388"/>
      <c r="WOC65" s="388"/>
      <c r="WOD65" s="388"/>
      <c r="WOE65" s="388"/>
      <c r="WOF65" s="388"/>
      <c r="WOG65" s="388"/>
      <c r="WOH65" s="388"/>
      <c r="WOI65" s="388"/>
      <c r="WOJ65" s="388"/>
      <c r="WOK65" s="388"/>
      <c r="WOL65" s="388"/>
      <c r="WOM65" s="388"/>
      <c r="WON65" s="388"/>
      <c r="WOO65" s="388"/>
      <c r="WOP65" s="388"/>
      <c r="WOQ65" s="388"/>
      <c r="WOR65" s="388"/>
      <c r="WOS65" s="388"/>
      <c r="WOT65" s="388"/>
      <c r="WOU65" s="388"/>
      <c r="WOV65" s="388"/>
      <c r="WOW65" s="388"/>
      <c r="WOX65" s="388"/>
      <c r="WOY65" s="388"/>
      <c r="WOZ65" s="388"/>
      <c r="WPA65" s="388"/>
      <c r="WPB65" s="388"/>
      <c r="WPC65" s="388"/>
      <c r="WPD65" s="388"/>
      <c r="WPE65" s="388"/>
      <c r="WPF65" s="388"/>
      <c r="WPG65" s="388"/>
      <c r="WPH65" s="388"/>
      <c r="WPI65" s="388"/>
      <c r="WPJ65" s="388"/>
      <c r="WPK65" s="388"/>
      <c r="WPL65" s="388"/>
      <c r="WPM65" s="388"/>
      <c r="WPN65" s="388"/>
      <c r="WPO65" s="388"/>
      <c r="WPP65" s="388"/>
      <c r="WPQ65" s="388"/>
      <c r="WPR65" s="388"/>
      <c r="WPS65" s="388"/>
      <c r="WPT65" s="388"/>
      <c r="WPU65" s="388"/>
      <c r="WPV65" s="388"/>
      <c r="WPW65" s="388"/>
      <c r="WPX65" s="388"/>
      <c r="WPY65" s="388"/>
      <c r="WPZ65" s="388"/>
      <c r="WQA65" s="388"/>
      <c r="WQB65" s="388"/>
      <c r="WQC65" s="388"/>
      <c r="WQD65" s="388"/>
      <c r="WQE65" s="388"/>
      <c r="WQF65" s="388"/>
      <c r="WQG65" s="388"/>
      <c r="WQH65" s="388"/>
      <c r="WQI65" s="388"/>
      <c r="WQJ65" s="388"/>
      <c r="WQK65" s="388"/>
      <c r="WQL65" s="388"/>
      <c r="WQM65" s="388"/>
      <c r="WQN65" s="388"/>
      <c r="WQO65" s="388"/>
      <c r="WQP65" s="388"/>
      <c r="WQQ65" s="388"/>
      <c r="WQR65" s="388"/>
      <c r="WQS65" s="388"/>
      <c r="WQT65" s="388"/>
      <c r="WQU65" s="388"/>
      <c r="WQV65" s="388"/>
      <c r="WQW65" s="388"/>
      <c r="WQX65" s="388"/>
      <c r="WQY65" s="388"/>
      <c r="WQZ65" s="388"/>
      <c r="WRA65" s="388"/>
      <c r="WRB65" s="388"/>
      <c r="WRC65" s="388"/>
      <c r="WRD65" s="388"/>
      <c r="WRE65" s="388"/>
      <c r="WRF65" s="388"/>
      <c r="WRG65" s="388"/>
      <c r="WRH65" s="388"/>
      <c r="WRI65" s="388"/>
      <c r="WRJ65" s="388"/>
      <c r="WRK65" s="388"/>
      <c r="WRL65" s="388"/>
      <c r="WRM65" s="388"/>
      <c r="WRN65" s="388"/>
      <c r="WRO65" s="388"/>
      <c r="WRP65" s="388"/>
      <c r="WRQ65" s="388"/>
      <c r="WRR65" s="388"/>
      <c r="WRS65" s="388"/>
      <c r="WRT65" s="388"/>
      <c r="WRU65" s="388"/>
      <c r="WRV65" s="388"/>
      <c r="WRW65" s="388"/>
      <c r="WRX65" s="388"/>
      <c r="WRY65" s="388"/>
      <c r="WRZ65" s="388"/>
      <c r="WSA65" s="388"/>
      <c r="WSB65" s="388"/>
      <c r="WSC65" s="388"/>
      <c r="WSD65" s="388"/>
      <c r="WSE65" s="388"/>
      <c r="WSF65" s="388"/>
      <c r="WSG65" s="388"/>
      <c r="WSH65" s="388"/>
      <c r="WSI65" s="388"/>
      <c r="WSJ65" s="388"/>
      <c r="WSK65" s="388"/>
      <c r="WSL65" s="388"/>
      <c r="WSM65" s="388"/>
      <c r="WSN65" s="388"/>
      <c r="WSO65" s="388"/>
      <c r="WSP65" s="388"/>
      <c r="WSQ65" s="388"/>
      <c r="WSR65" s="388"/>
      <c r="WSS65" s="388"/>
      <c r="WST65" s="388"/>
      <c r="WSU65" s="388"/>
      <c r="WSV65" s="388"/>
      <c r="WSW65" s="388"/>
      <c r="WSX65" s="388"/>
      <c r="WSY65" s="388"/>
      <c r="WSZ65" s="388"/>
      <c r="WTA65" s="388"/>
      <c r="WTB65" s="388"/>
      <c r="WTC65" s="388"/>
      <c r="WTD65" s="388"/>
      <c r="WTE65" s="388"/>
      <c r="WTF65" s="388"/>
      <c r="WTG65" s="388"/>
      <c r="WTH65" s="388"/>
      <c r="WTI65" s="388"/>
      <c r="WTJ65" s="388"/>
      <c r="WTK65" s="388"/>
      <c r="WTL65" s="388"/>
      <c r="WTM65" s="388"/>
      <c r="WTN65" s="388"/>
      <c r="WTO65" s="388"/>
      <c r="WTP65" s="388"/>
      <c r="WTQ65" s="388"/>
      <c r="WTR65" s="388"/>
      <c r="WTS65" s="388"/>
      <c r="WTT65" s="388"/>
      <c r="WTU65" s="388"/>
      <c r="WTV65" s="388"/>
      <c r="WTW65" s="388"/>
      <c r="WTX65" s="388"/>
      <c r="WTY65" s="388"/>
      <c r="WTZ65" s="388"/>
      <c r="WUA65" s="388"/>
      <c r="WUB65" s="388"/>
      <c r="WUC65" s="388"/>
      <c r="WUD65" s="388"/>
      <c r="WUE65" s="388"/>
      <c r="WUF65" s="388"/>
      <c r="WUG65" s="388"/>
      <c r="WUH65" s="388"/>
      <c r="WUI65" s="388"/>
      <c r="WUJ65" s="388"/>
      <c r="WUK65" s="388"/>
      <c r="WUL65" s="388"/>
      <c r="WUM65" s="388"/>
      <c r="WUN65" s="388"/>
      <c r="WUO65" s="388"/>
      <c r="WUP65" s="388"/>
      <c r="WUQ65" s="388"/>
      <c r="WUR65" s="388"/>
      <c r="WUS65" s="388"/>
      <c r="WUT65" s="388"/>
      <c r="WUU65" s="388"/>
      <c r="WUV65" s="388"/>
      <c r="WUW65" s="388"/>
      <c r="WUX65" s="388"/>
      <c r="WUY65" s="388"/>
      <c r="WUZ65" s="388"/>
      <c r="WVA65" s="388"/>
      <c r="WVB65" s="388"/>
      <c r="WVC65" s="388"/>
      <c r="WVD65" s="388"/>
      <c r="WVE65" s="388"/>
      <c r="WVF65" s="388"/>
      <c r="WVG65" s="388"/>
      <c r="WVH65" s="388"/>
      <c r="WVI65" s="388"/>
      <c r="WVJ65" s="388"/>
      <c r="WVK65" s="388"/>
      <c r="WVL65" s="388"/>
      <c r="WVM65" s="388"/>
      <c r="WVN65" s="388"/>
      <c r="WVO65" s="388"/>
      <c r="WVP65" s="388"/>
      <c r="WVQ65" s="388"/>
      <c r="WVR65" s="388"/>
      <c r="WVS65" s="388"/>
      <c r="WVT65" s="388"/>
      <c r="WVU65" s="388"/>
      <c r="WVV65" s="388"/>
      <c r="WVW65" s="388"/>
      <c r="WVX65" s="388"/>
      <c r="WVY65" s="388"/>
      <c r="WVZ65" s="388"/>
      <c r="WWA65" s="388"/>
      <c r="WWB65" s="388"/>
      <c r="WWC65" s="388"/>
      <c r="WWD65" s="388"/>
      <c r="WWE65" s="388"/>
      <c r="WWF65" s="388"/>
      <c r="WWG65" s="388"/>
      <c r="WWH65" s="388"/>
      <c r="WWI65" s="388"/>
      <c r="WWJ65" s="388"/>
      <c r="WWK65" s="388"/>
      <c r="WWL65" s="388"/>
      <c r="WWM65" s="388"/>
      <c r="WWN65" s="388"/>
      <c r="WWO65" s="388"/>
      <c r="WWP65" s="388"/>
      <c r="WWQ65" s="388"/>
      <c r="WWR65" s="388"/>
      <c r="WWS65" s="388"/>
      <c r="WWT65" s="388"/>
      <c r="WWU65" s="388"/>
      <c r="WWV65" s="388"/>
      <c r="WWW65" s="388"/>
      <c r="WWX65" s="388"/>
      <c r="WWY65" s="388"/>
      <c r="WWZ65" s="388"/>
      <c r="WXA65" s="388"/>
      <c r="WXB65" s="388"/>
      <c r="WXC65" s="388"/>
      <c r="WXD65" s="388"/>
      <c r="WXE65" s="388"/>
      <c r="WXF65" s="388"/>
      <c r="WXG65" s="388"/>
      <c r="WXH65" s="388"/>
      <c r="WXI65" s="388"/>
      <c r="WXJ65" s="388"/>
      <c r="WXK65" s="388"/>
      <c r="WXL65" s="388"/>
      <c r="WXM65" s="388"/>
      <c r="WXN65" s="388"/>
      <c r="WXO65" s="388"/>
      <c r="WXP65" s="388"/>
      <c r="WXQ65" s="388"/>
      <c r="WXR65" s="388"/>
      <c r="WXS65" s="388"/>
      <c r="WXT65" s="388"/>
      <c r="WXU65" s="388"/>
      <c r="WXV65" s="388"/>
      <c r="WXW65" s="388"/>
      <c r="WXX65" s="388"/>
      <c r="WXY65" s="388"/>
      <c r="WXZ65" s="388"/>
      <c r="WYA65" s="388"/>
      <c r="WYB65" s="388"/>
      <c r="WYC65" s="388"/>
      <c r="WYD65" s="388"/>
      <c r="WYE65" s="388"/>
      <c r="WYF65" s="388"/>
      <c r="WYG65" s="388"/>
      <c r="WYH65" s="388"/>
      <c r="WYI65" s="388"/>
      <c r="WYJ65" s="388"/>
      <c r="WYK65" s="388"/>
      <c r="WYL65" s="388"/>
      <c r="WYM65" s="388"/>
      <c r="WYN65" s="388"/>
      <c r="WYO65" s="388"/>
      <c r="WYP65" s="388"/>
      <c r="WYQ65" s="388"/>
      <c r="WYR65" s="388"/>
      <c r="WYS65" s="388"/>
      <c r="WYT65" s="388"/>
      <c r="WYU65" s="388"/>
      <c r="WYV65" s="388"/>
      <c r="WYW65" s="388"/>
      <c r="WYX65" s="388"/>
      <c r="WYY65" s="388"/>
      <c r="WYZ65" s="388"/>
      <c r="WZA65" s="388"/>
      <c r="WZB65" s="388"/>
      <c r="WZC65" s="388"/>
      <c r="WZD65" s="388"/>
      <c r="WZE65" s="388"/>
      <c r="WZF65" s="388"/>
      <c r="WZG65" s="388"/>
      <c r="WZH65" s="388"/>
      <c r="WZI65" s="388"/>
      <c r="WZJ65" s="388"/>
      <c r="WZK65" s="388"/>
      <c r="WZL65" s="388"/>
      <c r="WZM65" s="388"/>
      <c r="WZN65" s="388"/>
      <c r="WZO65" s="388"/>
      <c r="WZP65" s="388"/>
      <c r="WZQ65" s="388"/>
      <c r="WZR65" s="388"/>
      <c r="WZS65" s="388"/>
      <c r="WZT65" s="388"/>
      <c r="WZU65" s="388"/>
      <c r="WZV65" s="388"/>
      <c r="WZW65" s="388"/>
      <c r="WZX65" s="388"/>
      <c r="WZY65" s="388"/>
      <c r="WZZ65" s="388"/>
      <c r="XAA65" s="388"/>
      <c r="XAB65" s="388"/>
      <c r="XAC65" s="388"/>
      <c r="XAD65" s="388"/>
      <c r="XAE65" s="388"/>
      <c r="XAF65" s="388"/>
      <c r="XAG65" s="388"/>
      <c r="XAH65" s="388"/>
      <c r="XAI65" s="388"/>
      <c r="XAJ65" s="388"/>
      <c r="XAK65" s="388"/>
      <c r="XAL65" s="388"/>
      <c r="XAM65" s="388"/>
      <c r="XAN65" s="388"/>
      <c r="XAO65" s="388"/>
      <c r="XAP65" s="388"/>
      <c r="XAQ65" s="388"/>
      <c r="XAR65" s="388"/>
      <c r="XAS65" s="388"/>
      <c r="XAT65" s="388"/>
      <c r="XAU65" s="388"/>
      <c r="XAV65" s="388"/>
      <c r="XAW65" s="388"/>
      <c r="XAX65" s="388"/>
      <c r="XAY65" s="388"/>
      <c r="XAZ65" s="388"/>
      <c r="XBA65" s="388"/>
      <c r="XBB65" s="388"/>
      <c r="XBC65" s="388"/>
      <c r="XBD65" s="388"/>
      <c r="XBE65" s="388"/>
      <c r="XBF65" s="388"/>
      <c r="XBG65" s="388"/>
      <c r="XBH65" s="388"/>
      <c r="XBI65" s="388"/>
      <c r="XBJ65" s="388"/>
      <c r="XBK65" s="388"/>
      <c r="XBL65" s="388"/>
      <c r="XBM65" s="388"/>
      <c r="XBN65" s="388"/>
      <c r="XBO65" s="388"/>
      <c r="XBP65" s="388"/>
      <c r="XBQ65" s="388"/>
      <c r="XBR65" s="388"/>
      <c r="XBS65" s="388"/>
      <c r="XBT65" s="388"/>
      <c r="XBU65" s="388"/>
      <c r="XBV65" s="388"/>
      <c r="XBW65" s="388"/>
      <c r="XBX65" s="388"/>
      <c r="XBY65" s="388"/>
      <c r="XBZ65" s="388"/>
      <c r="XCA65" s="388"/>
      <c r="XCB65" s="388"/>
      <c r="XCC65" s="388"/>
      <c r="XCD65" s="388"/>
      <c r="XCE65" s="388"/>
      <c r="XCF65" s="388"/>
      <c r="XCG65" s="388"/>
      <c r="XCH65" s="388"/>
      <c r="XCI65" s="388"/>
      <c r="XCJ65" s="388"/>
      <c r="XCK65" s="388"/>
      <c r="XCL65" s="388"/>
      <c r="XCM65" s="388"/>
      <c r="XCN65" s="388"/>
      <c r="XCO65" s="388"/>
      <c r="XCP65" s="388"/>
      <c r="XCQ65" s="388"/>
      <c r="XCR65" s="388"/>
      <c r="XCS65" s="388"/>
      <c r="XCT65" s="388"/>
      <c r="XCU65" s="388"/>
      <c r="XCV65" s="388"/>
      <c r="XCW65" s="388"/>
      <c r="XCX65" s="388"/>
      <c r="XCY65" s="388"/>
      <c r="XCZ65" s="388"/>
      <c r="XDA65" s="388"/>
      <c r="XDB65" s="388"/>
      <c r="XDC65" s="388"/>
      <c r="XDD65" s="388"/>
      <c r="XDE65" s="388"/>
      <c r="XDF65" s="388"/>
      <c r="XDG65" s="388"/>
      <c r="XDH65" s="388"/>
      <c r="XDI65" s="388"/>
      <c r="XDJ65" s="388"/>
      <c r="XDK65" s="388"/>
      <c r="XDL65" s="388"/>
      <c r="XDM65" s="388"/>
      <c r="XDN65" s="388"/>
      <c r="XDO65" s="388"/>
      <c r="XDP65" s="388"/>
      <c r="XDQ65" s="388"/>
      <c r="XDR65" s="388"/>
      <c r="XDS65" s="388"/>
      <c r="XDT65" s="388"/>
      <c r="XDU65" s="388"/>
      <c r="XDV65" s="388"/>
      <c r="XDW65" s="388"/>
      <c r="XDX65" s="388"/>
      <c r="XDY65" s="388"/>
      <c r="XDZ65" s="388"/>
      <c r="XEA65" s="388"/>
      <c r="XEB65" s="388"/>
      <c r="XEC65" s="388"/>
      <c r="XED65" s="388"/>
      <c r="XEE65" s="388"/>
      <c r="XEF65" s="388"/>
      <c r="XEG65" s="388"/>
      <c r="XEH65" s="388"/>
      <c r="XEI65" s="388"/>
      <c r="XEJ65" s="388"/>
      <c r="XEK65" s="388"/>
      <c r="XEL65" s="388"/>
      <c r="XEM65" s="388"/>
      <c r="XEN65" s="388"/>
      <c r="XEO65" s="388"/>
      <c r="XEP65" s="388"/>
      <c r="XEQ65" s="388"/>
      <c r="XER65" s="388"/>
      <c r="XES65" s="388"/>
      <c r="XET65" s="388"/>
      <c r="XEU65" s="388"/>
      <c r="XEV65" s="388"/>
    </row>
    <row r="66" spans="1:16376" ht="16" customHeight="1">
      <c r="A66" s="389"/>
      <c r="B66" s="389"/>
    </row>
    <row r="67" spans="1:16376">
      <c r="A67" s="393"/>
      <c r="B67" s="389"/>
    </row>
    <row r="68" spans="1:16376">
      <c r="A68" s="389"/>
    </row>
    <row r="69" spans="1:16376" s="340" customFormat="1">
      <c r="A69" s="388"/>
      <c r="F69" s="351"/>
      <c r="N69" s="391"/>
      <c r="O69" s="321"/>
      <c r="P69" s="320"/>
      <c r="Q69" s="320"/>
    </row>
    <row r="70" spans="1:16376" s="340" customFormat="1" ht="16.5">
      <c r="A70" s="388"/>
      <c r="B70" s="387"/>
      <c r="C70" s="350"/>
      <c r="D70" s="350"/>
      <c r="E70" s="350"/>
      <c r="F70" s="354"/>
      <c r="G70" s="350"/>
      <c r="H70" s="350"/>
      <c r="I70" s="383"/>
      <c r="J70" s="350"/>
      <c r="K70" s="383"/>
      <c r="L70" s="394"/>
      <c r="M70" s="394"/>
      <c r="N70" s="352"/>
      <c r="O70" s="335"/>
      <c r="P70" s="320"/>
      <c r="Q70" s="320"/>
    </row>
    <row r="71" spans="1:16376" s="340" customFormat="1" ht="16.5">
      <c r="A71" s="388"/>
      <c r="B71" s="387"/>
      <c r="C71" s="350"/>
      <c r="D71" s="350"/>
      <c r="E71" s="350"/>
      <c r="F71" s="354"/>
      <c r="G71" s="350"/>
      <c r="H71" s="350"/>
      <c r="I71" s="383"/>
      <c r="J71" s="350"/>
      <c r="K71" s="383"/>
      <c r="L71" s="394"/>
      <c r="M71" s="394"/>
      <c r="N71" s="352"/>
      <c r="O71" s="335"/>
      <c r="P71" s="320"/>
      <c r="Q71" s="320"/>
    </row>
    <row r="72" spans="1:16376" s="340" customFormat="1" ht="17.5">
      <c r="A72" s="395"/>
      <c r="B72" s="387"/>
      <c r="C72" s="350"/>
      <c r="D72" s="350"/>
      <c r="E72" s="350"/>
      <c r="F72" s="354"/>
      <c r="G72" s="350"/>
      <c r="H72" s="350"/>
      <c r="I72" s="383"/>
      <c r="J72" s="350"/>
      <c r="K72" s="383"/>
      <c r="L72" s="394"/>
      <c r="M72" s="394"/>
      <c r="N72" s="352"/>
      <c r="O72" s="335"/>
      <c r="P72" s="320"/>
      <c r="Q72" s="320"/>
    </row>
    <row r="73" spans="1:16376" s="340" customFormat="1">
      <c r="A73" s="396"/>
      <c r="F73" s="351"/>
      <c r="N73" s="391"/>
      <c r="O73" s="321"/>
      <c r="P73" s="320"/>
      <c r="Q73" s="320"/>
    </row>
    <row r="74" spans="1:16376" s="340" customFormat="1">
      <c r="A74" s="396"/>
      <c r="F74" s="351"/>
      <c r="N74" s="391"/>
      <c r="O74" s="321"/>
      <c r="P74" s="320"/>
      <c r="Q74" s="320"/>
    </row>
    <row r="75" spans="1:16376" s="340" customFormat="1">
      <c r="A75" s="396"/>
      <c r="F75" s="351"/>
      <c r="N75" s="391"/>
      <c r="O75" s="321"/>
      <c r="P75" s="320"/>
      <c r="Q75" s="320"/>
    </row>
    <row r="76" spans="1:16376" s="340" customFormat="1">
      <c r="A76" s="396"/>
      <c r="F76" s="351"/>
      <c r="N76" s="391"/>
      <c r="O76" s="321"/>
      <c r="P76" s="320"/>
      <c r="Q76" s="320"/>
    </row>
    <row r="77" spans="1:16376" s="340" customFormat="1" ht="17.5">
      <c r="A77" s="396"/>
      <c r="B77" s="397"/>
      <c r="C77" s="397"/>
      <c r="D77" s="397"/>
      <c r="E77" s="397"/>
      <c r="F77" s="398"/>
      <c r="G77" s="397"/>
      <c r="H77" s="389"/>
      <c r="I77" s="368"/>
      <c r="J77" s="389"/>
      <c r="K77" s="368"/>
      <c r="N77" s="391"/>
      <c r="O77" s="321"/>
      <c r="P77" s="320"/>
      <c r="Q77" s="320"/>
    </row>
    <row r="78" spans="1:16376" s="340" customFormat="1" ht="16.5">
      <c r="A78" s="368"/>
      <c r="B78" s="368"/>
      <c r="C78" s="368"/>
      <c r="D78" s="368"/>
      <c r="E78" s="368"/>
      <c r="F78" s="390"/>
      <c r="G78" s="368"/>
      <c r="H78" s="368"/>
      <c r="I78" s="368"/>
      <c r="J78" s="368"/>
      <c r="K78" s="368"/>
      <c r="N78" s="391"/>
      <c r="O78" s="321"/>
      <c r="P78" s="320"/>
      <c r="Q78" s="320"/>
    </row>
    <row r="79" spans="1:16376" s="340" customFormat="1" ht="16.5">
      <c r="A79" s="368"/>
      <c r="B79" s="368"/>
      <c r="C79" s="368"/>
      <c r="D79" s="368"/>
      <c r="E79" s="368"/>
      <c r="F79" s="390"/>
      <c r="G79" s="368"/>
      <c r="H79" s="368"/>
      <c r="I79" s="368"/>
      <c r="J79" s="368"/>
      <c r="K79" s="368"/>
      <c r="N79" s="391"/>
      <c r="O79" s="321"/>
      <c r="P79" s="320"/>
      <c r="Q79" s="320"/>
    </row>
    <row r="80" spans="1:16376" s="340" customFormat="1" ht="16.5">
      <c r="A80" s="368"/>
      <c r="B80" s="368"/>
      <c r="C80" s="368"/>
      <c r="D80" s="368"/>
      <c r="E80" s="368"/>
      <c r="F80" s="390"/>
      <c r="G80" s="368"/>
      <c r="H80" s="368"/>
      <c r="I80" s="368"/>
      <c r="J80" s="368"/>
      <c r="K80" s="368"/>
      <c r="N80" s="391"/>
      <c r="O80" s="321"/>
      <c r="P80" s="320"/>
      <c r="Q80" s="320"/>
    </row>
    <row r="81" spans="1:17" s="340" customFormat="1" ht="16.5">
      <c r="A81" s="368"/>
      <c r="B81" s="368"/>
      <c r="C81" s="368"/>
      <c r="D81" s="368"/>
      <c r="E81" s="368"/>
      <c r="F81" s="390"/>
      <c r="G81" s="368"/>
      <c r="H81" s="368"/>
      <c r="I81" s="368"/>
      <c r="J81" s="368"/>
      <c r="K81" s="368"/>
      <c r="N81" s="391"/>
      <c r="O81" s="321"/>
      <c r="P81" s="320"/>
      <c r="Q81" s="320"/>
    </row>
    <row r="82" spans="1:17" s="340" customFormat="1" ht="16.5">
      <c r="A82" s="368"/>
      <c r="B82" s="368"/>
      <c r="C82" s="368"/>
      <c r="D82" s="368"/>
      <c r="E82" s="368"/>
      <c r="F82" s="390"/>
      <c r="G82" s="368"/>
      <c r="H82" s="368"/>
      <c r="I82" s="368"/>
      <c r="J82" s="368"/>
      <c r="K82" s="368"/>
      <c r="N82" s="391"/>
      <c r="O82" s="321"/>
      <c r="P82" s="320"/>
      <c r="Q82" s="320"/>
    </row>
    <row r="83" spans="1:17" s="340" customFormat="1" ht="16.5">
      <c r="A83" s="368"/>
      <c r="B83" s="368"/>
      <c r="C83" s="368"/>
      <c r="D83" s="368"/>
      <c r="E83" s="368"/>
      <c r="F83" s="390"/>
      <c r="G83" s="368"/>
      <c r="H83" s="368"/>
      <c r="I83" s="368"/>
      <c r="J83" s="368"/>
      <c r="K83" s="368"/>
      <c r="N83" s="391"/>
      <c r="O83" s="321"/>
      <c r="P83" s="320"/>
      <c r="Q83" s="320"/>
    </row>
    <row r="84" spans="1:17" s="340" customFormat="1" ht="16.5">
      <c r="A84" s="368"/>
      <c r="B84" s="368"/>
      <c r="C84" s="368"/>
      <c r="D84" s="368"/>
      <c r="E84" s="368"/>
      <c r="F84" s="390"/>
      <c r="G84" s="368"/>
      <c r="H84" s="368"/>
      <c r="I84" s="368"/>
      <c r="J84" s="368"/>
      <c r="K84" s="368"/>
      <c r="N84" s="391"/>
      <c r="O84" s="321"/>
      <c r="P84" s="320"/>
      <c r="Q84" s="320"/>
    </row>
    <row r="85" spans="1:17" s="340" customFormat="1" ht="16.5">
      <c r="A85" s="368"/>
      <c r="B85" s="368"/>
      <c r="C85" s="368"/>
      <c r="D85" s="368"/>
      <c r="E85" s="368"/>
      <c r="F85" s="390"/>
      <c r="G85" s="368"/>
      <c r="H85" s="368"/>
      <c r="I85" s="368"/>
      <c r="J85" s="368"/>
      <c r="K85" s="368"/>
      <c r="N85" s="391"/>
      <c r="O85" s="321"/>
      <c r="P85" s="320"/>
      <c r="Q85" s="320"/>
    </row>
    <row r="86" spans="1:17" s="340" customFormat="1" ht="16.5">
      <c r="A86" s="368"/>
      <c r="B86" s="368"/>
      <c r="C86" s="368"/>
      <c r="D86" s="368"/>
      <c r="E86" s="368"/>
      <c r="F86" s="390"/>
      <c r="G86" s="368"/>
      <c r="H86" s="368"/>
      <c r="I86" s="368"/>
      <c r="J86" s="368"/>
      <c r="K86" s="368"/>
      <c r="N86" s="391"/>
      <c r="O86" s="321"/>
      <c r="P86" s="320"/>
      <c r="Q86" s="320"/>
    </row>
    <row r="87" spans="1:17" s="340" customFormat="1" ht="16.5">
      <c r="A87" s="368"/>
      <c r="B87" s="368"/>
      <c r="C87" s="368"/>
      <c r="D87" s="368"/>
      <c r="E87" s="368"/>
      <c r="F87" s="390"/>
      <c r="G87" s="368"/>
      <c r="H87" s="368"/>
      <c r="I87" s="368"/>
      <c r="J87" s="368"/>
      <c r="K87" s="368"/>
      <c r="N87" s="391"/>
      <c r="O87" s="321"/>
      <c r="P87" s="320"/>
      <c r="Q87" s="320"/>
    </row>
    <row r="88" spans="1:17" s="340" customFormat="1" ht="16.5">
      <c r="A88" s="368"/>
      <c r="B88" s="368"/>
      <c r="C88" s="368"/>
      <c r="D88" s="368"/>
      <c r="E88" s="368"/>
      <c r="F88" s="390"/>
      <c r="G88" s="368"/>
      <c r="H88" s="368"/>
      <c r="I88" s="368"/>
      <c r="J88" s="368"/>
      <c r="K88" s="368"/>
      <c r="N88" s="391"/>
      <c r="O88" s="321"/>
      <c r="P88" s="320"/>
      <c r="Q88" s="320"/>
    </row>
    <row r="89" spans="1:17" s="340" customFormat="1" ht="16.5">
      <c r="A89" s="368"/>
      <c r="B89" s="368"/>
      <c r="C89" s="368"/>
      <c r="D89" s="368"/>
      <c r="E89" s="368"/>
      <c r="F89" s="390"/>
      <c r="G89" s="368"/>
      <c r="H89" s="368"/>
      <c r="I89" s="368"/>
      <c r="J89" s="368"/>
      <c r="K89" s="368"/>
      <c r="N89" s="391"/>
      <c r="O89" s="321"/>
      <c r="P89" s="320"/>
      <c r="Q89" s="320"/>
    </row>
    <row r="90" spans="1:17" s="340" customFormat="1" ht="16.5">
      <c r="A90" s="368"/>
      <c r="B90" s="368"/>
      <c r="C90" s="368"/>
      <c r="D90" s="368"/>
      <c r="E90" s="368"/>
      <c r="F90" s="390"/>
      <c r="G90" s="368"/>
      <c r="H90" s="368"/>
      <c r="I90" s="368"/>
      <c r="J90" s="368"/>
      <c r="K90" s="368"/>
      <c r="N90" s="391"/>
      <c r="O90" s="321"/>
      <c r="P90" s="320"/>
      <c r="Q90" s="320"/>
    </row>
    <row r="91" spans="1:17" s="340" customFormat="1" ht="16.5">
      <c r="A91" s="368"/>
      <c r="B91" s="368"/>
      <c r="C91" s="368"/>
      <c r="D91" s="368"/>
      <c r="E91" s="368"/>
      <c r="F91" s="390"/>
      <c r="G91" s="368"/>
      <c r="H91" s="368"/>
      <c r="I91" s="368"/>
      <c r="J91" s="368"/>
      <c r="K91" s="368"/>
      <c r="N91" s="391"/>
      <c r="O91" s="321"/>
      <c r="P91" s="320"/>
      <c r="Q91" s="320"/>
    </row>
    <row r="92" spans="1:17" s="340" customFormat="1" ht="16.5">
      <c r="A92" s="368"/>
      <c r="B92" s="368"/>
      <c r="C92" s="368"/>
      <c r="D92" s="368"/>
      <c r="E92" s="368"/>
      <c r="F92" s="390"/>
      <c r="G92" s="368"/>
      <c r="N92" s="391"/>
      <c r="O92" s="321"/>
      <c r="P92" s="320"/>
      <c r="Q92" s="320"/>
    </row>
    <row r="93" spans="1:17" s="340" customFormat="1" ht="16.5">
      <c r="A93" s="368"/>
      <c r="B93" s="368"/>
      <c r="C93" s="383"/>
      <c r="D93" s="368"/>
      <c r="E93" s="368"/>
      <c r="F93" s="390"/>
      <c r="G93" s="368"/>
      <c r="N93" s="391"/>
      <c r="O93" s="321"/>
      <c r="P93" s="320"/>
      <c r="Q93" s="320"/>
    </row>
    <row r="94" spans="1:17" s="340" customFormat="1" ht="16.5">
      <c r="A94" s="368"/>
      <c r="B94" s="368"/>
      <c r="C94" s="383"/>
      <c r="D94" s="368"/>
      <c r="E94" s="368"/>
      <c r="F94" s="390"/>
      <c r="G94" s="368"/>
      <c r="N94" s="391"/>
      <c r="O94" s="321"/>
      <c r="P94" s="320"/>
      <c r="Q94" s="320"/>
    </row>
    <row r="95" spans="1:17" s="340" customFormat="1" ht="16.5">
      <c r="A95" s="368"/>
      <c r="B95" s="368"/>
      <c r="C95" s="368"/>
      <c r="D95" s="368"/>
      <c r="E95" s="368"/>
      <c r="F95" s="390"/>
      <c r="G95" s="368"/>
      <c r="N95" s="391"/>
      <c r="O95" s="321"/>
      <c r="P95" s="320"/>
      <c r="Q95" s="320"/>
    </row>
    <row r="96" spans="1:17" s="340" customFormat="1" ht="16.5">
      <c r="A96" s="399"/>
      <c r="B96" s="368"/>
      <c r="C96" s="383"/>
      <c r="D96" s="400"/>
      <c r="E96" s="368"/>
      <c r="F96" s="390"/>
      <c r="G96" s="368"/>
      <c r="N96" s="391"/>
      <c r="O96" s="321"/>
      <c r="P96" s="320"/>
      <c r="Q96" s="320"/>
    </row>
    <row r="97" spans="1:17" s="340" customFormat="1" ht="16.5">
      <c r="A97" s="368"/>
      <c r="B97" s="368"/>
      <c r="C97" s="383"/>
      <c r="D97" s="383"/>
      <c r="E97" s="368"/>
      <c r="F97" s="390"/>
      <c r="G97" s="368"/>
      <c r="N97" s="391"/>
      <c r="O97" s="321"/>
      <c r="P97" s="320"/>
      <c r="Q97" s="320"/>
    </row>
    <row r="98" spans="1:17" s="340" customFormat="1" ht="16.5">
      <c r="A98" s="368"/>
      <c r="B98" s="368"/>
      <c r="C98" s="383"/>
      <c r="D98" s="400"/>
      <c r="E98" s="368"/>
      <c r="F98" s="390"/>
      <c r="G98" s="368"/>
      <c r="N98" s="391"/>
      <c r="O98" s="321"/>
      <c r="P98" s="320"/>
      <c r="Q98" s="320"/>
    </row>
    <row r="99" spans="1:17" s="340" customFormat="1" ht="16.5">
      <c r="A99" s="368"/>
      <c r="B99" s="368"/>
      <c r="C99" s="383"/>
      <c r="D99" s="368"/>
      <c r="E99" s="368"/>
      <c r="F99" s="390"/>
      <c r="G99" s="368"/>
      <c r="N99" s="391"/>
      <c r="O99" s="321"/>
      <c r="P99" s="320"/>
      <c r="Q99" s="320"/>
    </row>
    <row r="100" spans="1:17" s="340" customFormat="1" ht="16.5">
      <c r="A100" s="368"/>
      <c r="B100" s="368"/>
      <c r="C100" s="383"/>
      <c r="D100" s="368"/>
      <c r="E100" s="368"/>
      <c r="F100" s="390"/>
      <c r="G100" s="368"/>
      <c r="N100" s="391"/>
      <c r="O100" s="321"/>
      <c r="P100" s="320"/>
      <c r="Q100" s="320"/>
    </row>
    <row r="101" spans="1:17" s="340" customFormat="1" ht="16.5">
      <c r="A101" s="368"/>
      <c r="B101" s="368"/>
      <c r="C101" s="383"/>
      <c r="D101" s="368"/>
      <c r="E101" s="368"/>
      <c r="F101" s="390"/>
      <c r="G101" s="368"/>
      <c r="N101" s="391"/>
      <c r="O101" s="321"/>
      <c r="P101" s="320"/>
      <c r="Q101" s="320"/>
    </row>
    <row r="102" spans="1:17" s="340" customFormat="1" ht="16.5">
      <c r="C102" s="383"/>
      <c r="F102" s="351"/>
      <c r="N102" s="391"/>
      <c r="O102" s="321"/>
      <c r="P102" s="320"/>
      <c r="Q102" s="320"/>
    </row>
  </sheetData>
  <customSheetViews>
    <customSheetView guid="{2B65B3C9-192A-406F-81D0-33ACDA28F496}" scale="80" showPageBreaks="1" showGridLines="0" printArea="1">
      <selection activeCell="A9" sqref="A9"/>
      <pageMargins left="0.7" right="0.5" top="0.9" bottom="0.25" header="0.5" footer="0.25"/>
      <printOptions horizontalCentered="1"/>
      <pageSetup scale="54" orientation="landscape" r:id="rId1"/>
      <headerFooter scaleWithDoc="0">
        <oddFooter>&amp;R&amp;8 78</oddFooter>
      </headerFooter>
    </customSheetView>
    <customSheetView guid="{0CC7DE5F-1794-42F9-A27A-C86EF3A9D6CB}" scale="80" showGridLines="0" topLeftCell="A31">
      <selection activeCell="I56" sqref="I56"/>
      <pageMargins left="0.7" right="0.5" top="0.9" bottom="0.25" header="0.5" footer="0.25"/>
      <printOptions horizontalCentered="1"/>
      <pageSetup scale="54" orientation="landscape" r:id="rId2"/>
      <headerFooter scaleWithDoc="0">
        <oddFooter>&amp;R&amp;8 78</oddFooter>
      </headerFooter>
    </customSheetView>
    <customSheetView guid="{93806141-9DF1-4420-AFF4-7FE0DD0F8BC6}" scale="80" showPageBreaks="1" showGridLines="0" printArea="1" topLeftCell="A31">
      <selection activeCell="M48" sqref="M48"/>
      <pageMargins left="0.7" right="0.5" top="0.9" bottom="0.25" header="0.5" footer="0.25"/>
      <printOptions horizontalCentered="1"/>
      <pageSetup scale="54" orientation="landscape" r:id="rId3"/>
      <headerFooter scaleWithDoc="0">
        <oddFooter>&amp;R&amp;8 78</oddFooter>
      </headerFooter>
    </customSheetView>
    <customSheetView guid="{BB82FA49-60D3-40FE-AF8E-B650FBF593CD}" scale="80" showPageBreaks="1" showGridLines="0" printArea="1" topLeftCell="A31">
      <selection activeCell="M48" sqref="M48"/>
      <pageMargins left="0.7" right="0.5" top="0.9" bottom="0.25" header="0.5" footer="0.25"/>
      <printOptions horizontalCentered="1"/>
      <pageSetup scale="54" orientation="landscape" r:id="rId4"/>
      <headerFooter scaleWithDoc="0">
        <oddFooter>&amp;R&amp;8 78</oddFooter>
      </headerFooter>
    </customSheetView>
    <customSheetView guid="{3F05455D-E716-4339-B764-ED03EAF4C363}" scale="80" showPageBreaks="1" showGridLines="0" printArea="1" topLeftCell="A31">
      <selection activeCell="M48" sqref="M48"/>
      <pageMargins left="0.7" right="0.5" top="0.9" bottom="0.25" header="0.5" footer="0.25"/>
      <printOptions horizontalCentered="1"/>
      <pageSetup scale="54" orientation="landscape" r:id="rId5"/>
      <headerFooter scaleWithDoc="0">
        <oddFooter>&amp;R&amp;8 78</oddFooter>
      </headerFooter>
    </customSheetView>
  </customSheetViews>
  <printOptions horizontalCentered="1"/>
  <pageMargins left="0.7" right="0.5" top="0.9" bottom="0.25" header="0.5" footer="0.25"/>
  <pageSetup scale="54" orientation="landscape" r:id="rId6"/>
  <headerFooter scaleWithDoc="0">
    <oddFooter>&amp;R&amp;8 81</oddFooter>
  </headerFooter>
  <customProperties>
    <customPr name="SheetOptions" r:id="rId7"/>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
  <sheetViews>
    <sheetView showGridLines="0" showOutlineSymbols="0" zoomScale="70" zoomScaleNormal="90" workbookViewId="0"/>
  </sheetViews>
  <sheetFormatPr defaultColWidth="9.69140625" defaultRowHeight="17.5"/>
  <cols>
    <col min="1" max="1" width="4.4609375" style="414" customWidth="1"/>
    <col min="2" max="2" width="50.07421875" style="414" customWidth="1"/>
    <col min="3" max="3" width="0.765625" style="414" customWidth="1"/>
    <col min="4" max="4" width="2.3046875" style="415" customWidth="1"/>
    <col min="5" max="5" width="24.84375" style="414" bestFit="1" customWidth="1"/>
    <col min="6" max="6" width="2.3046875" style="416" customWidth="1"/>
    <col min="7" max="7" width="25.84375" style="416" bestFit="1" customWidth="1"/>
    <col min="8" max="8" width="2.4609375" style="416" customWidth="1"/>
    <col min="9" max="9" width="22.07421875" style="414" bestFit="1" customWidth="1"/>
    <col min="10" max="10" width="2.3046875" style="416" customWidth="1"/>
    <col min="11" max="11" width="20.07421875" style="414" bestFit="1" customWidth="1"/>
    <col min="12" max="12" width="2.3046875" style="416" customWidth="1"/>
    <col min="13" max="13" width="22.53515625" style="414" bestFit="1" customWidth="1"/>
    <col min="14" max="14" width="2.3046875" style="416" customWidth="1"/>
    <col min="15" max="15" width="22.07421875" style="414" bestFit="1" customWidth="1"/>
    <col min="16" max="16" width="2.3046875" style="416" customWidth="1"/>
    <col min="17" max="17" width="25.69140625" style="414" bestFit="1" customWidth="1"/>
    <col min="18" max="18" width="2.84375" style="414" customWidth="1"/>
    <col min="19" max="19" width="23" style="414" customWidth="1"/>
    <col min="20" max="20" width="17.765625" style="414" customWidth="1"/>
    <col min="21" max="16384" width="9.69140625" style="414"/>
  </cols>
  <sheetData>
    <row r="1" spans="1:19">
      <c r="A1" s="1237" t="s">
        <v>1234</v>
      </c>
    </row>
    <row r="3" spans="1:19" s="403" customFormat="1" ht="20">
      <c r="A3" s="1808" t="s">
        <v>0</v>
      </c>
      <c r="B3" s="1808"/>
      <c r="C3" s="1808"/>
      <c r="D3" s="1808"/>
      <c r="E3" s="1808"/>
      <c r="F3" s="1808"/>
      <c r="G3" s="1808"/>
      <c r="H3" s="1808"/>
      <c r="I3" s="1604"/>
      <c r="J3" s="401"/>
      <c r="K3" s="1604"/>
      <c r="L3" s="401"/>
      <c r="M3" s="1604"/>
      <c r="N3" s="1604"/>
      <c r="O3" s="1604"/>
      <c r="P3" s="401"/>
      <c r="Q3" s="402"/>
      <c r="R3" s="1605"/>
      <c r="S3" s="1635" t="s">
        <v>254</v>
      </c>
    </row>
    <row r="4" spans="1:19" s="403" customFormat="1" ht="20">
      <c r="A4" s="1809" t="s">
        <v>255</v>
      </c>
      <c r="B4" s="1809"/>
      <c r="C4" s="1809"/>
      <c r="D4" s="1809"/>
      <c r="E4" s="1809"/>
      <c r="F4" s="1809"/>
      <c r="G4" s="1809"/>
      <c r="H4" s="1809"/>
      <c r="I4" s="1604"/>
      <c r="J4" s="401"/>
      <c r="K4" s="1604"/>
      <c r="L4" s="401"/>
      <c r="M4" s="1604"/>
      <c r="N4" s="1604"/>
      <c r="O4" s="1604"/>
      <c r="P4" s="401"/>
      <c r="Q4" s="1604"/>
      <c r="R4" s="1605"/>
      <c r="S4" s="1606"/>
    </row>
    <row r="5" spans="1:19" s="403" customFormat="1" ht="20">
      <c r="A5" s="1809" t="s">
        <v>2150</v>
      </c>
      <c r="B5" s="1809"/>
      <c r="C5" s="1809"/>
      <c r="D5" s="1809"/>
      <c r="E5" s="1809"/>
      <c r="F5" s="1809"/>
      <c r="G5" s="1809"/>
      <c r="H5" s="1809"/>
      <c r="I5" s="1604"/>
      <c r="J5" s="401"/>
      <c r="K5" s="1604"/>
      <c r="L5" s="401"/>
      <c r="M5" s="1604"/>
      <c r="N5" s="1604"/>
      <c r="O5" s="1604"/>
      <c r="P5" s="401"/>
      <c r="Q5" s="402"/>
      <c r="R5" s="1605"/>
    </row>
    <row r="6" spans="1:19" s="403" customFormat="1" ht="20">
      <c r="A6" s="2125" t="s">
        <v>2366</v>
      </c>
      <c r="B6" s="1810"/>
      <c r="C6" s="1810"/>
      <c r="D6" s="1810"/>
      <c r="E6" s="1810"/>
      <c r="F6" s="1810"/>
      <c r="G6" s="1810"/>
      <c r="H6" s="1810"/>
      <c r="I6" s="1604"/>
      <c r="J6" s="1604"/>
      <c r="K6" s="1604"/>
      <c r="L6" s="1604"/>
      <c r="M6" s="1604"/>
      <c r="N6" s="1604"/>
      <c r="O6" s="1604"/>
      <c r="P6" s="1604"/>
      <c r="Q6" s="1604"/>
      <c r="R6" s="1604"/>
      <c r="S6" s="1606"/>
    </row>
    <row r="7" spans="1:19" s="403" customFormat="1" ht="20">
      <c r="A7" s="1811"/>
      <c r="B7" s="1811"/>
      <c r="C7" s="1811"/>
      <c r="D7" s="1811"/>
      <c r="E7" s="1811"/>
      <c r="F7" s="1811"/>
      <c r="G7" s="1811"/>
      <c r="H7" s="1811"/>
      <c r="I7" s="405"/>
      <c r="J7" s="405"/>
      <c r="K7" s="405"/>
      <c r="L7" s="405"/>
      <c r="M7" s="405"/>
      <c r="N7" s="405"/>
      <c r="O7" s="405"/>
      <c r="P7" s="405"/>
      <c r="Q7" s="405"/>
      <c r="R7" s="404"/>
    </row>
    <row r="8" spans="1:19" s="408" customFormat="1" ht="15.5">
      <c r="A8" s="406"/>
      <c r="B8" s="406"/>
      <c r="C8" s="406"/>
      <c r="D8" s="407"/>
      <c r="F8" s="409"/>
      <c r="G8" s="409"/>
      <c r="H8" s="409"/>
      <c r="J8" s="409"/>
      <c r="L8" s="409"/>
      <c r="N8" s="409"/>
      <c r="P8" s="409"/>
      <c r="R8" s="410"/>
    </row>
    <row r="9" spans="1:19" s="408" customFormat="1" ht="15.5">
      <c r="D9" s="407"/>
      <c r="F9" s="409"/>
      <c r="G9" s="409"/>
      <c r="H9" s="409"/>
      <c r="J9" s="409"/>
      <c r="L9" s="409"/>
      <c r="N9" s="409"/>
      <c r="P9" s="409"/>
      <c r="R9" s="410"/>
    </row>
    <row r="10" spans="1:19" s="408" customFormat="1" ht="15.5">
      <c r="D10" s="407"/>
      <c r="E10"/>
      <c r="F10"/>
      <c r="G10"/>
      <c r="H10"/>
      <c r="I10"/>
      <c r="J10"/>
      <c r="K10"/>
      <c r="L10"/>
      <c r="M10" t="s">
        <v>256</v>
      </c>
      <c r="N10"/>
      <c r="O10" s="1448"/>
      <c r="P10"/>
      <c r="Q10"/>
      <c r="R10" s="410"/>
    </row>
    <row r="11" spans="1:19" s="408" customFormat="1" ht="15.5">
      <c r="A11" s="1817"/>
      <c r="B11" s="1817"/>
      <c r="C11" s="1817"/>
      <c r="D11" s="1818"/>
      <c r="E11" s="1820" t="s">
        <v>2151</v>
      </c>
      <c r="F11" s="1818"/>
      <c r="G11" s="1819"/>
      <c r="H11" s="1818"/>
      <c r="I11" s="1820"/>
      <c r="J11" s="1818"/>
      <c r="K11" s="1817"/>
      <c r="L11" s="1818"/>
      <c r="M11" s="1817"/>
      <c r="N11" s="1820"/>
      <c r="O11" s="1819"/>
      <c r="P11" s="1818"/>
      <c r="Q11" s="1820" t="s">
        <v>2151</v>
      </c>
      <c r="R11" s="2289"/>
      <c r="S11" s="1817"/>
    </row>
    <row r="12" spans="1:19" s="408" customFormat="1" ht="15.5">
      <c r="A12" s="1822"/>
      <c r="B12" s="1822"/>
      <c r="C12" s="1822"/>
      <c r="D12" s="1818"/>
      <c r="E12" s="1820" t="s">
        <v>258</v>
      </c>
      <c r="F12" s="1818"/>
      <c r="G12" s="1820" t="s">
        <v>257</v>
      </c>
      <c r="H12" s="1818"/>
      <c r="I12" s="1820" t="s">
        <v>260</v>
      </c>
      <c r="J12" s="1818"/>
      <c r="K12" s="1820" t="s">
        <v>261</v>
      </c>
      <c r="L12" s="1823"/>
      <c r="M12" s="1824" t="s">
        <v>262</v>
      </c>
      <c r="N12" s="1820"/>
      <c r="O12" s="1820" t="s">
        <v>2152</v>
      </c>
      <c r="P12" s="1818"/>
      <c r="Q12" s="1820" t="s">
        <v>258</v>
      </c>
      <c r="R12" s="2289"/>
      <c r="S12" s="1820" t="s">
        <v>2152</v>
      </c>
    </row>
    <row r="13" spans="1:19" s="408" customFormat="1" ht="15.5">
      <c r="A13" s="1822"/>
      <c r="B13" s="1822"/>
      <c r="C13" s="1822"/>
      <c r="D13" s="1818"/>
      <c r="E13" s="1820" t="s">
        <v>263</v>
      </c>
      <c r="F13" s="1818"/>
      <c r="G13" s="1820" t="s">
        <v>259</v>
      </c>
      <c r="H13" s="1818"/>
      <c r="I13" s="1820" t="s">
        <v>258</v>
      </c>
      <c r="J13" s="1818"/>
      <c r="K13" s="1820" t="s">
        <v>264</v>
      </c>
      <c r="L13" s="1823"/>
      <c r="M13" s="1825" t="s">
        <v>2387</v>
      </c>
      <c r="N13" s="1820"/>
      <c r="O13" s="1826" t="s">
        <v>2363</v>
      </c>
      <c r="P13" s="1818"/>
      <c r="Q13" s="2288" t="s">
        <v>263</v>
      </c>
      <c r="R13" s="2289"/>
      <c r="S13" s="2290" t="s">
        <v>2363</v>
      </c>
    </row>
    <row r="14" spans="1:19" s="408" customFormat="1" ht="15.5">
      <c r="A14" s="1827"/>
      <c r="B14" s="1827"/>
      <c r="C14" s="1827"/>
      <c r="D14" s="1828"/>
      <c r="E14" s="1829" t="s">
        <v>2367</v>
      </c>
      <c r="F14" s="1828"/>
      <c r="G14" s="1829" t="s">
        <v>2386</v>
      </c>
      <c r="H14" s="1828"/>
      <c r="I14" s="1830" t="s">
        <v>265</v>
      </c>
      <c r="J14" s="1828"/>
      <c r="K14" s="1830" t="s">
        <v>2202</v>
      </c>
      <c r="L14" s="1831"/>
      <c r="M14" s="1832" t="s">
        <v>2203</v>
      </c>
      <c r="N14" s="1833"/>
      <c r="O14" s="1834" t="s">
        <v>2153</v>
      </c>
      <c r="P14" s="1818"/>
      <c r="Q14" s="1829" t="s">
        <v>2368</v>
      </c>
      <c r="R14" s="2289"/>
      <c r="S14" s="1830" t="s">
        <v>266</v>
      </c>
    </row>
    <row r="15" spans="1:19" s="408" customFormat="1" ht="15.5">
      <c r="A15" s="1693"/>
      <c r="B15" s="1693"/>
      <c r="C15" s="1693"/>
      <c r="D15" s="1694"/>
      <c r="E15" s="1695"/>
      <c r="F15" s="1694"/>
      <c r="G15" s="1694"/>
      <c r="H15" s="1694"/>
      <c r="I15" s="1695"/>
      <c r="J15" s="1694"/>
      <c r="K15" s="1695"/>
      <c r="L15" s="1696"/>
      <c r="M15" s="1695"/>
      <c r="N15" s="1697"/>
      <c r="O15" s="1697"/>
      <c r="P15" s="1694"/>
      <c r="Q15" s="1695"/>
      <c r="R15" s="1821"/>
      <c r="S15" s="1695"/>
    </row>
    <row r="16" spans="1:19" s="408" customFormat="1" ht="15.5">
      <c r="A16" s="1698" t="s">
        <v>267</v>
      </c>
      <c r="B16" s="1699"/>
      <c r="C16" s="1699"/>
      <c r="D16" s="1694"/>
      <c r="E16" s="1700"/>
      <c r="F16" s="1694"/>
      <c r="G16" s="1694"/>
      <c r="H16" s="1694"/>
      <c r="I16" s="1700"/>
      <c r="J16" s="1694"/>
      <c r="K16" s="1700"/>
      <c r="L16" s="1694"/>
      <c r="M16" s="1700"/>
      <c r="N16" s="1700"/>
      <c r="O16" s="1700"/>
      <c r="P16" s="1694"/>
      <c r="Q16" s="1700"/>
      <c r="R16" s="1821"/>
      <c r="S16" s="1700"/>
    </row>
    <row r="17" spans="1:19" s="408" customFormat="1" ht="18">
      <c r="A17" s="1701"/>
      <c r="B17" s="1699" t="s">
        <v>268</v>
      </c>
      <c r="C17" s="1699">
        <v>0</v>
      </c>
      <c r="D17" s="1835"/>
      <c r="E17" s="1836">
        <v>87986512134</v>
      </c>
      <c r="F17" s="1835"/>
      <c r="G17" s="1837">
        <v>108989107490</v>
      </c>
      <c r="H17" s="1835"/>
      <c r="I17" s="1702">
        <v>53604936357</v>
      </c>
      <c r="J17" s="1835"/>
      <c r="K17" s="1702">
        <v>-779645628</v>
      </c>
      <c r="L17" s="1835"/>
      <c r="M17" s="1702">
        <v>1616187335</v>
      </c>
      <c r="N17" s="1702"/>
      <c r="O17" s="1702">
        <v>69486847435</v>
      </c>
      <c r="P17" s="1835"/>
      <c r="Q17" s="1838">
        <f t="shared" ref="Q17:Q23" si="0">ROUND(+SUM(E17)+SUM(G17)-SUM(I17)+SUM(K17) +SUM(M17)-SUM(O17),0)</f>
        <v>74720377539</v>
      </c>
      <c r="R17" s="1821"/>
      <c r="S17" s="1839">
        <v>69480741444</v>
      </c>
    </row>
    <row r="18" spans="1:19" s="408" customFormat="1" ht="18">
      <c r="A18" s="1701"/>
      <c r="B18" s="1699" t="s">
        <v>269</v>
      </c>
      <c r="C18" s="1699">
        <v>0</v>
      </c>
      <c r="D18" s="1694"/>
      <c r="E18" s="1703">
        <v>211529339956</v>
      </c>
      <c r="F18" s="1704"/>
      <c r="G18" s="1840">
        <v>110427727000</v>
      </c>
      <c r="H18" s="1704"/>
      <c r="I18" s="1703">
        <v>18305935239</v>
      </c>
      <c r="J18" s="1704"/>
      <c r="K18" s="1703">
        <v>-1055363</v>
      </c>
      <c r="L18" s="1704"/>
      <c r="M18" s="1841">
        <v>0</v>
      </c>
      <c r="N18" s="1841"/>
      <c r="O18" s="1841">
        <v>60313453171</v>
      </c>
      <c r="P18" s="1704"/>
      <c r="Q18" s="1842">
        <f t="shared" si="0"/>
        <v>243336623183</v>
      </c>
      <c r="R18" s="1821"/>
      <c r="S18" s="2133">
        <v>60313450109</v>
      </c>
    </row>
    <row r="19" spans="1:19" s="408" customFormat="1" ht="18">
      <c r="A19" s="1701"/>
      <c r="B19" s="1699" t="s">
        <v>270</v>
      </c>
      <c r="C19" s="1699">
        <v>0</v>
      </c>
      <c r="D19" s="1694"/>
      <c r="E19" s="1703">
        <v>27548607040</v>
      </c>
      <c r="F19" s="1704"/>
      <c r="G19" s="1840">
        <v>33957785992</v>
      </c>
      <c r="H19" s="1704"/>
      <c r="I19" s="2190">
        <v>13868455689</v>
      </c>
      <c r="J19" s="1704"/>
      <c r="K19" s="1703">
        <v>65701309</v>
      </c>
      <c r="L19" s="1704"/>
      <c r="M19" s="1703">
        <v>-1287730870</v>
      </c>
      <c r="N19" s="1703"/>
      <c r="O19" s="1703">
        <v>25162709080</v>
      </c>
      <c r="P19" s="1704"/>
      <c r="Q19" s="1842">
        <f t="shared" si="0"/>
        <v>21253198702</v>
      </c>
      <c r="R19" s="1821"/>
      <c r="S19" s="2191">
        <v>25163622181</v>
      </c>
    </row>
    <row r="20" spans="1:19" s="408" customFormat="1" ht="18">
      <c r="A20" s="1701"/>
      <c r="B20" s="1699" t="s">
        <v>271</v>
      </c>
      <c r="C20" s="1699">
        <v>0</v>
      </c>
      <c r="D20" s="1694"/>
      <c r="E20" s="1843">
        <v>1788521996</v>
      </c>
      <c r="F20" s="1704"/>
      <c r="G20" s="1844">
        <v>8198300000</v>
      </c>
      <c r="H20" s="1704"/>
      <c r="I20" s="1703">
        <v>2184621248</v>
      </c>
      <c r="J20" s="1704"/>
      <c r="K20" s="1845">
        <v>300000000</v>
      </c>
      <c r="L20" s="1704"/>
      <c r="M20" s="1841">
        <v>0</v>
      </c>
      <c r="N20" s="1841"/>
      <c r="O20" s="1841">
        <v>6881663390</v>
      </c>
      <c r="P20" s="1704"/>
      <c r="Q20" s="1842">
        <f t="shared" si="0"/>
        <v>1220537358</v>
      </c>
      <c r="R20" s="1821"/>
      <c r="S20" s="2191">
        <v>6706429817</v>
      </c>
    </row>
    <row r="21" spans="1:19" s="408" customFormat="1" ht="18">
      <c r="A21" s="1701"/>
      <c r="B21" s="1699" t="s">
        <v>272</v>
      </c>
      <c r="C21" s="1699">
        <v>0</v>
      </c>
      <c r="D21" s="1694"/>
      <c r="E21" s="1703">
        <v>8833605863</v>
      </c>
      <c r="F21" s="1704"/>
      <c r="G21" s="1840">
        <v>2831000000</v>
      </c>
      <c r="H21" s="1704"/>
      <c r="I21" s="1845">
        <v>1157790</v>
      </c>
      <c r="J21" s="1704"/>
      <c r="K21" s="1705">
        <v>478364</v>
      </c>
      <c r="L21" s="1704"/>
      <c r="M21" s="1704">
        <v>0</v>
      </c>
      <c r="N21" s="1704"/>
      <c r="O21" s="1704">
        <v>2267828921</v>
      </c>
      <c r="P21" s="1704"/>
      <c r="Q21" s="1842">
        <f t="shared" si="0"/>
        <v>9396097516</v>
      </c>
      <c r="R21" s="1821"/>
      <c r="S21" s="2191">
        <v>2267828921</v>
      </c>
    </row>
    <row r="22" spans="1:19" s="408" customFormat="1" ht="18">
      <c r="A22" s="1701"/>
      <c r="B22" s="1699" t="s">
        <v>273</v>
      </c>
      <c r="C22" s="1699">
        <v>0</v>
      </c>
      <c r="D22" s="1694"/>
      <c r="E22" s="1703">
        <v>58773903885</v>
      </c>
      <c r="F22" s="1704"/>
      <c r="G22" s="1840">
        <v>12440987000</v>
      </c>
      <c r="H22" s="1704"/>
      <c r="I22" s="1703">
        <v>110226215</v>
      </c>
      <c r="J22" s="1704"/>
      <c r="K22" s="1703">
        <v>411699298</v>
      </c>
      <c r="L22" s="1704"/>
      <c r="M22" s="1841">
        <v>17282873</v>
      </c>
      <c r="N22" s="1841"/>
      <c r="O22" s="1841">
        <v>10666928733</v>
      </c>
      <c r="P22" s="1704"/>
      <c r="Q22" s="1842">
        <f t="shared" si="0"/>
        <v>60866718108</v>
      </c>
      <c r="R22" s="1821"/>
      <c r="S22" s="2191">
        <v>10657040347</v>
      </c>
    </row>
    <row r="23" spans="1:19" s="408" customFormat="1" ht="18">
      <c r="A23" s="1701"/>
      <c r="B23" s="1699" t="s">
        <v>2204</v>
      </c>
      <c r="C23" s="1699">
        <v>0</v>
      </c>
      <c r="D23" s="1694"/>
      <c r="E23" s="1706">
        <v>1500000000</v>
      </c>
      <c r="F23" s="1704"/>
      <c r="G23" s="1844">
        <v>1500000000</v>
      </c>
      <c r="H23" s="1704"/>
      <c r="I23" s="1703">
        <v>1500000000</v>
      </c>
      <c r="J23" s="1704"/>
      <c r="K23" s="1707">
        <v>0</v>
      </c>
      <c r="L23" s="1704"/>
      <c r="M23" s="1841">
        <v>0</v>
      </c>
      <c r="N23" s="1841"/>
      <c r="O23" s="1841">
        <v>0</v>
      </c>
      <c r="P23" s="1704"/>
      <c r="Q23" s="1842">
        <f t="shared" si="0"/>
        <v>1500000000</v>
      </c>
      <c r="R23" s="1821"/>
      <c r="S23" s="2192">
        <v>0</v>
      </c>
    </row>
    <row r="24" spans="1:19" s="408" customFormat="1" ht="18">
      <c r="A24" s="1701"/>
      <c r="B24" s="1708" t="s">
        <v>274</v>
      </c>
      <c r="C24" s="1699">
        <v>0</v>
      </c>
      <c r="D24" s="1694"/>
      <c r="E24" s="1846">
        <f>ROUND(SUM(E17:E23), 0)</f>
        <v>397960490874</v>
      </c>
      <c r="F24" s="1704"/>
      <c r="G24" s="1846">
        <f>ROUND(SUM(G17:G23),0)</f>
        <v>278344907482</v>
      </c>
      <c r="H24" s="1704"/>
      <c r="I24" s="1846">
        <f>ROUND(SUM(I17:I23),0)</f>
        <v>89575332538</v>
      </c>
      <c r="J24" s="1704"/>
      <c r="K24" s="1846">
        <f>ROUND(SUM(K17:K23),0)</f>
        <v>-2822020</v>
      </c>
      <c r="L24" s="1704"/>
      <c r="M24" s="1846">
        <f>ROUND(SUM(M17:M23),0)</f>
        <v>345739338</v>
      </c>
      <c r="N24" s="1709"/>
      <c r="O24" s="1846">
        <f>ROUND(SUM(O17:O23),0)</f>
        <v>174779430730</v>
      </c>
      <c r="P24" s="1704"/>
      <c r="Q24" s="1846">
        <f>ROUND(SUM(Q17:Q23),0)</f>
        <v>412293552406</v>
      </c>
      <c r="R24" s="1821"/>
      <c r="S24" s="1846">
        <f>ROUND(SUM(S17:S23), 0)</f>
        <v>174589112819</v>
      </c>
    </row>
    <row r="25" spans="1:19" s="408" customFormat="1" ht="18">
      <c r="A25" s="1701"/>
      <c r="B25" s="1699"/>
      <c r="C25" s="1699"/>
      <c r="D25" s="1694"/>
      <c r="E25" s="1706"/>
      <c r="F25" s="1704"/>
      <c r="G25" s="1704"/>
      <c r="H25" s="1704"/>
      <c r="I25" s="1706"/>
      <c r="J25" s="1704"/>
      <c r="K25" s="1706"/>
      <c r="L25" s="1704"/>
      <c r="M25" s="1706"/>
      <c r="N25" s="1706"/>
      <c r="O25" s="1706"/>
      <c r="P25" s="1704"/>
      <c r="Q25" s="1706"/>
      <c r="R25" s="1821"/>
      <c r="S25" s="1706"/>
    </row>
    <row r="26" spans="1:19" s="408" customFormat="1" ht="15.5">
      <c r="A26" s="1698" t="s">
        <v>275</v>
      </c>
      <c r="B26" s="1699"/>
      <c r="C26" s="1699"/>
      <c r="D26" s="1694"/>
      <c r="E26" s="1706"/>
      <c r="F26" s="1704"/>
      <c r="G26" s="1704"/>
      <c r="H26" s="1704"/>
      <c r="I26" s="1706"/>
      <c r="J26" s="1704"/>
      <c r="K26" s="1706"/>
      <c r="L26" s="1704"/>
      <c r="M26" s="1706"/>
      <c r="N26" s="1706"/>
      <c r="O26" s="1706"/>
      <c r="P26" s="1704"/>
      <c r="Q26" s="1706"/>
      <c r="R26" s="1821"/>
      <c r="S26" s="1706"/>
    </row>
    <row r="27" spans="1:19" s="408" customFormat="1" ht="18">
      <c r="A27" s="1701"/>
      <c r="B27" s="1699" t="s">
        <v>276</v>
      </c>
      <c r="C27" s="1699">
        <v>0</v>
      </c>
      <c r="D27" s="1694"/>
      <c r="E27" s="1843">
        <v>3758885075</v>
      </c>
      <c r="F27" s="1704"/>
      <c r="G27" s="1843">
        <v>2933614000</v>
      </c>
      <c r="H27" s="1704"/>
      <c r="I27" s="1843">
        <v>162572895</v>
      </c>
      <c r="J27" s="1704"/>
      <c r="K27" s="1707">
        <v>0</v>
      </c>
      <c r="L27" s="1704"/>
      <c r="M27" s="1841">
        <v>0</v>
      </c>
      <c r="N27" s="1841"/>
      <c r="O27" s="1841">
        <v>2091550398</v>
      </c>
      <c r="P27" s="1704"/>
      <c r="Q27" s="1842">
        <f t="shared" ref="Q27:Q28" si="1">ROUND(+SUM(E27)+SUM(G27)-SUM(I27)+SUM(K27) +SUM(M27)-SUM(O27),0)</f>
        <v>4438375782</v>
      </c>
      <c r="R27" s="1821"/>
      <c r="S27" s="2191">
        <v>2087742845</v>
      </c>
    </row>
    <row r="28" spans="1:19" s="408" customFormat="1" ht="18">
      <c r="A28" s="1701"/>
      <c r="B28" s="1699" t="s">
        <v>277</v>
      </c>
      <c r="C28" s="1699">
        <v>0</v>
      </c>
      <c r="D28" s="1694"/>
      <c r="E28" s="1843">
        <v>997868259</v>
      </c>
      <c r="F28" s="1704"/>
      <c r="G28" s="1843">
        <v>1335135400</v>
      </c>
      <c r="H28" s="1704"/>
      <c r="I28" s="1843">
        <v>679353173</v>
      </c>
      <c r="J28" s="1704"/>
      <c r="K28" s="1843">
        <v>-7752980</v>
      </c>
      <c r="L28" s="1704"/>
      <c r="M28" s="1841">
        <v>0</v>
      </c>
      <c r="N28" s="1841"/>
      <c r="O28" s="1841">
        <v>665511302</v>
      </c>
      <c r="P28" s="1704"/>
      <c r="Q28" s="1842">
        <f t="shared" si="1"/>
        <v>980386204</v>
      </c>
      <c r="R28" s="1821"/>
      <c r="S28" s="2191">
        <v>664908812</v>
      </c>
    </row>
    <row r="29" spans="1:19" s="408" customFormat="1" ht="18">
      <c r="A29" s="1701"/>
      <c r="B29" s="1708" t="s">
        <v>278</v>
      </c>
      <c r="C29" s="1699">
        <v>0</v>
      </c>
      <c r="D29" s="1694"/>
      <c r="E29" s="1846">
        <f>ROUND(SUM(E27:E28),0)</f>
        <v>4756753334</v>
      </c>
      <c r="F29" s="1704"/>
      <c r="G29" s="1846">
        <f>ROUND(SUM(G27:G28),0)</f>
        <v>4268749400</v>
      </c>
      <c r="H29" s="1704"/>
      <c r="I29" s="1846">
        <f>ROUND(SUM(I27:I28),0)</f>
        <v>841926068</v>
      </c>
      <c r="J29" s="1704"/>
      <c r="K29" s="1846">
        <f>ROUND(SUM(K27:K28),0)</f>
        <v>-7752980</v>
      </c>
      <c r="L29" s="1704"/>
      <c r="M29" s="1846">
        <f>ROUND(SUM(M27:M28),0)</f>
        <v>0</v>
      </c>
      <c r="N29" s="1709"/>
      <c r="O29" s="1846">
        <f>ROUND(SUM(O27:O28),0)</f>
        <v>2757061700</v>
      </c>
      <c r="P29" s="1704"/>
      <c r="Q29" s="1846">
        <f>ROUND(SUM(Q27:Q28),0)</f>
        <v>5418761986</v>
      </c>
      <c r="R29" s="1821"/>
      <c r="S29" s="1846">
        <f>ROUND(SUM(S27:S28),0)</f>
        <v>2752651657</v>
      </c>
    </row>
    <row r="30" spans="1:19" s="408" customFormat="1" ht="18">
      <c r="A30" s="1701"/>
      <c r="B30" s="1699"/>
      <c r="C30" s="1699"/>
      <c r="D30" s="1694"/>
      <c r="E30" s="1706"/>
      <c r="F30" s="1704"/>
      <c r="G30" s="1704"/>
      <c r="H30" s="1704"/>
      <c r="I30" s="1706"/>
      <c r="J30" s="1704"/>
      <c r="K30" s="1706"/>
      <c r="L30" s="1704"/>
      <c r="M30" s="1706"/>
      <c r="N30" s="1706"/>
      <c r="O30" s="1706"/>
      <c r="P30" s="1704"/>
      <c r="Q30" s="1706"/>
      <c r="R30" s="1821"/>
      <c r="S30" s="1842"/>
    </row>
    <row r="31" spans="1:19" s="408" customFormat="1" ht="15.5">
      <c r="A31" s="1698" t="s">
        <v>279</v>
      </c>
      <c r="B31" s="1699"/>
      <c r="C31" s="1699"/>
      <c r="D31" s="1694"/>
      <c r="E31" s="1706"/>
      <c r="F31" s="1704"/>
      <c r="G31" s="1704"/>
      <c r="H31" s="1704"/>
      <c r="I31" s="1706"/>
      <c r="J31" s="1704"/>
      <c r="K31" s="1706"/>
      <c r="L31" s="1704"/>
      <c r="M31" s="1706"/>
      <c r="N31" s="1706"/>
      <c r="O31" s="1706"/>
      <c r="P31" s="1704"/>
      <c r="Q31" s="1706"/>
      <c r="R31" s="1821"/>
      <c r="S31" s="1706"/>
    </row>
    <row r="32" spans="1:19" s="408" customFormat="1" ht="18">
      <c r="A32" s="1701"/>
      <c r="B32" s="1699" t="s">
        <v>280</v>
      </c>
      <c r="C32" s="1699">
        <v>0</v>
      </c>
      <c r="D32" s="1694"/>
      <c r="E32" s="1703">
        <v>1544955</v>
      </c>
      <c r="F32" s="1704"/>
      <c r="G32" s="1710">
        <v>1836000</v>
      </c>
      <c r="H32" s="1704"/>
      <c r="I32" s="1703">
        <v>1562568</v>
      </c>
      <c r="J32" s="1704"/>
      <c r="K32" s="1707">
        <v>0</v>
      </c>
      <c r="L32" s="1704"/>
      <c r="M32" s="1841">
        <v>0</v>
      </c>
      <c r="N32" s="1841"/>
      <c r="O32" s="1841">
        <v>211608</v>
      </c>
      <c r="P32" s="1704"/>
      <c r="Q32" s="1842">
        <f t="shared" ref="Q32:Q34" si="2">ROUND(+SUM(E32)+SUM(G32)-SUM(I32)+SUM(K32) +SUM(M32)-SUM(O32),0)</f>
        <v>1606779</v>
      </c>
      <c r="R32" s="1821"/>
      <c r="S32" s="2191">
        <v>211608</v>
      </c>
    </row>
    <row r="33" spans="1:19" s="408" customFormat="1" ht="18">
      <c r="A33" s="1701"/>
      <c r="B33" s="1699" t="s">
        <v>281</v>
      </c>
      <c r="C33" s="1699">
        <v>0</v>
      </c>
      <c r="D33" s="1694"/>
      <c r="E33" s="1703">
        <v>18647510</v>
      </c>
      <c r="F33" s="1704"/>
      <c r="G33" s="1703">
        <v>124271000</v>
      </c>
      <c r="H33" s="1704"/>
      <c r="I33" s="1703">
        <v>7466683</v>
      </c>
      <c r="J33" s="1704"/>
      <c r="K33" s="1707">
        <v>10575000</v>
      </c>
      <c r="L33" s="1704"/>
      <c r="M33" s="1841">
        <v>0</v>
      </c>
      <c r="N33" s="1841"/>
      <c r="O33" s="1841">
        <v>133424878</v>
      </c>
      <c r="P33" s="1704"/>
      <c r="Q33" s="1842">
        <f t="shared" si="2"/>
        <v>12601949</v>
      </c>
      <c r="R33" s="1821"/>
      <c r="S33" s="2191">
        <v>133424878</v>
      </c>
    </row>
    <row r="34" spans="1:19" s="408" customFormat="1" ht="18">
      <c r="A34" s="1701"/>
      <c r="B34" s="1699" t="s">
        <v>282</v>
      </c>
      <c r="C34" s="1699">
        <v>0</v>
      </c>
      <c r="D34" s="1694"/>
      <c r="E34" s="1703">
        <v>2033525677</v>
      </c>
      <c r="F34" s="1704"/>
      <c r="G34" s="1703">
        <v>3198240900</v>
      </c>
      <c r="H34" s="1704"/>
      <c r="I34" s="1703">
        <v>508971921</v>
      </c>
      <c r="J34" s="1704"/>
      <c r="K34" s="1703">
        <v>0</v>
      </c>
      <c r="L34" s="1704"/>
      <c r="M34" s="1841">
        <v>0</v>
      </c>
      <c r="N34" s="1841"/>
      <c r="O34" s="1841">
        <v>2652270073</v>
      </c>
      <c r="P34" s="1704"/>
      <c r="Q34" s="1842">
        <f t="shared" si="2"/>
        <v>2070524583</v>
      </c>
      <c r="R34" s="1821"/>
      <c r="S34" s="2191">
        <v>2705468104</v>
      </c>
    </row>
    <row r="35" spans="1:19" s="408" customFormat="1" ht="18">
      <c r="A35" s="1701"/>
      <c r="B35" s="1708" t="s">
        <v>283</v>
      </c>
      <c r="C35" s="1699">
        <v>0</v>
      </c>
      <c r="D35" s="1694"/>
      <c r="E35" s="1846">
        <f>ROUND(SUM(E32:E34),0)</f>
        <v>2053718142</v>
      </c>
      <c r="F35" s="1704"/>
      <c r="G35" s="1846">
        <f>ROUND(SUM(G32:G34),0)</f>
        <v>3324347900</v>
      </c>
      <c r="H35" s="1704"/>
      <c r="I35" s="1846">
        <f>ROUND(SUM(I32:I34),0)</f>
        <v>518001172</v>
      </c>
      <c r="J35" s="1704"/>
      <c r="K35" s="1846">
        <f>ROUND(SUM(K32:K34),0)</f>
        <v>10575000</v>
      </c>
      <c r="L35" s="1704"/>
      <c r="M35" s="1846">
        <f>ROUND(SUM(M32:M34),0)</f>
        <v>0</v>
      </c>
      <c r="N35" s="1709"/>
      <c r="O35" s="1846">
        <f>ROUND(SUM(O32:O34),0)</f>
        <v>2785906559</v>
      </c>
      <c r="P35" s="1704"/>
      <c r="Q35" s="1846">
        <f>ROUND(SUM(Q32:Q34),0)</f>
        <v>2084733311</v>
      </c>
      <c r="R35" s="1821"/>
      <c r="S35" s="1846">
        <f>ROUND(SUM(S32:S34),0)</f>
        <v>2839104590</v>
      </c>
    </row>
    <row r="36" spans="1:19" s="408" customFormat="1" ht="18">
      <c r="A36" s="1701"/>
      <c r="B36" s="1699"/>
      <c r="C36" s="1699"/>
      <c r="D36" s="1694"/>
      <c r="E36" s="1706"/>
      <c r="F36" s="1704"/>
      <c r="G36" s="1704"/>
      <c r="H36" s="1704"/>
      <c r="I36" s="1706"/>
      <c r="J36" s="1704"/>
      <c r="K36" s="1706"/>
      <c r="L36" s="1704"/>
      <c r="M36" s="1706"/>
      <c r="N36" s="1706"/>
      <c r="O36" s="1706"/>
      <c r="P36" s="1704"/>
      <c r="Q36" s="1711"/>
      <c r="R36" s="1821"/>
      <c r="S36" s="1847"/>
    </row>
    <row r="37" spans="1:19" s="408" customFormat="1" ht="16" thickBot="1">
      <c r="A37" s="1698" t="s">
        <v>284</v>
      </c>
      <c r="B37" s="1699"/>
      <c r="C37" s="1699">
        <v>0</v>
      </c>
      <c r="D37" s="1694"/>
      <c r="E37" s="1712">
        <f>ROUND(SUM(E24+E29+E35), 0)</f>
        <v>404770962350</v>
      </c>
      <c r="F37" s="1713"/>
      <c r="G37" s="1712">
        <f>ROUND(SUM(G24+G29+G35), 0)</f>
        <v>285938004782</v>
      </c>
      <c r="H37" s="1713"/>
      <c r="I37" s="1712">
        <f>ROUND(SUM(I24+I29+I35), 0)</f>
        <v>90935259778</v>
      </c>
      <c r="J37" s="1713"/>
      <c r="K37" s="1712">
        <f>ROUND(SUM(K24+K29+K35), 0)</f>
        <v>0</v>
      </c>
      <c r="L37" s="1713"/>
      <c r="M37" s="1712">
        <f>ROUND(SUM(M24+M29+M35), 0)</f>
        <v>345739338</v>
      </c>
      <c r="N37" s="1714"/>
      <c r="O37" s="1712">
        <f>ROUND(SUM(O24+O29+O35), 0)</f>
        <v>180322398989</v>
      </c>
      <c r="P37" s="1713"/>
      <c r="Q37" s="1712">
        <f>ROUND(SUM(Q24+Q29+Q35), 0)</f>
        <v>419797047703</v>
      </c>
      <c r="R37" s="1821"/>
      <c r="S37" s="1712">
        <f>ROUND(SUM(S24+S29+S35), 0)</f>
        <v>180180869066</v>
      </c>
    </row>
    <row r="38" spans="1:19" s="408" customFormat="1" ht="18.5" thickTop="1">
      <c r="A38" s="1701"/>
      <c r="B38" s="1699"/>
      <c r="C38" s="1699"/>
      <c r="D38" s="1694"/>
      <c r="E38" s="1714"/>
      <c r="F38" s="1713"/>
      <c r="G38" s="1714"/>
      <c r="H38" s="1713"/>
      <c r="I38" s="1714"/>
      <c r="J38" s="1713"/>
      <c r="K38" s="1714"/>
      <c r="L38" s="1713"/>
      <c r="M38" s="1714"/>
      <c r="N38" s="1714"/>
      <c r="O38" s="1714"/>
      <c r="P38" s="1713"/>
      <c r="Q38" s="1848"/>
      <c r="R38" s="1713"/>
      <c r="S38" s="1848"/>
    </row>
    <row r="39" spans="1:19" s="413" customFormat="1" ht="15.5">
      <c r="A39" s="1849" t="s">
        <v>251</v>
      </c>
      <c r="B39" s="1822" t="s">
        <v>286</v>
      </c>
      <c r="C39" s="1822"/>
      <c r="D39" s="1822"/>
      <c r="E39" s="1822"/>
      <c r="F39" s="1822"/>
      <c r="G39" s="1822"/>
      <c r="H39" s="1822"/>
      <c r="I39" s="1822"/>
      <c r="J39" s="1822"/>
      <c r="K39" s="1822"/>
      <c r="L39" s="1822"/>
      <c r="M39" s="1822"/>
      <c r="N39" s="1822"/>
      <c r="O39" s="1822"/>
      <c r="P39" s="1822"/>
      <c r="Q39" s="1822"/>
      <c r="R39" s="1822"/>
      <c r="S39" s="1822"/>
    </row>
    <row r="40" spans="1:19">
      <c r="A40" s="1849" t="s">
        <v>285</v>
      </c>
      <c r="B40" s="1822" t="s">
        <v>288</v>
      </c>
      <c r="C40" s="1822"/>
      <c r="D40" s="1822"/>
      <c r="E40" s="1822"/>
      <c r="F40" s="1822"/>
      <c r="G40" s="1822"/>
      <c r="H40" s="1822"/>
      <c r="I40" s="1822"/>
      <c r="J40" s="1822"/>
      <c r="K40" s="1822"/>
      <c r="L40" s="1822"/>
      <c r="M40" s="1822"/>
      <c r="N40" s="1822"/>
      <c r="O40" s="1822"/>
      <c r="P40" s="1822"/>
      <c r="Q40" s="1822"/>
      <c r="R40" s="1822"/>
      <c r="S40" s="1822"/>
    </row>
    <row r="48" spans="1:19">
      <c r="Q48" s="417"/>
    </row>
  </sheetData>
  <customSheetViews>
    <customSheetView guid="{2B65B3C9-192A-406F-81D0-33ACDA28F496}" scale="70" showPageBreaks="1" showGridLines="0" outlineSymbols="0" printArea="1" topLeftCell="E1">
      <selection activeCell="K8" sqref="K8"/>
      <pageMargins left="0.4" right="0.5" top="0.95" bottom="0.25" header="0.3" footer="0.25"/>
      <printOptions horizontalCentered="1"/>
      <pageSetup scale="41" fitToHeight="0" orientation="landscape" r:id="rId1"/>
      <headerFooter scaleWithDoc="0">
        <oddFooter>&amp;R&amp;8 79</oddFooter>
      </headerFooter>
    </customSheetView>
    <customSheetView guid="{0CC7DE5F-1794-42F9-A27A-C86EF3A9D6CB}" scale="70" showGridLines="0" outlineSymbols="0" topLeftCell="A4">
      <selection activeCell="D24" sqref="D24"/>
      <pageMargins left="0.4" right="0.5" top="0.95" bottom="0.25" header="0.3" footer="0.25"/>
      <printOptions horizontalCentered="1"/>
      <pageSetup scale="41" fitToHeight="0" orientation="landscape" r:id="rId2"/>
      <headerFooter scaleWithDoc="0">
        <oddFooter>&amp;R&amp;8 79</oddFooter>
      </headerFooter>
    </customSheetView>
    <customSheetView guid="{93806141-9DF1-4420-AFF4-7FE0DD0F8BC6}" scale="70" showPageBreaks="1" showGridLines="0" outlineSymbols="0" printArea="1" topLeftCell="A10">
      <selection activeCell="G35" sqref="G35"/>
      <pageMargins left="0.4" right="0.5" top="0.95" bottom="0.25" header="0.3" footer="0.25"/>
      <printOptions horizontalCentered="1"/>
      <pageSetup scale="41" fitToHeight="0" orientation="landscape" r:id="rId3"/>
      <headerFooter scaleWithDoc="0">
        <oddFooter>&amp;R&amp;8 79</oddFooter>
      </headerFooter>
    </customSheetView>
    <customSheetView guid="{BB82FA49-60D3-40FE-AF8E-B650FBF593CD}" scale="70" showPageBreaks="1" showGridLines="0" outlineSymbols="0" printArea="1" topLeftCell="A10">
      <selection activeCell="G35" sqref="G35"/>
      <pageMargins left="0.4" right="0.5" top="0.95" bottom="0.25" header="0.3" footer="0.25"/>
      <printOptions horizontalCentered="1"/>
      <pageSetup scale="41" fitToHeight="0" orientation="landscape" r:id="rId4"/>
      <headerFooter scaleWithDoc="0">
        <oddFooter>&amp;R&amp;8 79</oddFooter>
      </headerFooter>
    </customSheetView>
    <customSheetView guid="{3F05455D-E716-4339-B764-ED03EAF4C363}" scale="70" showPageBreaks="1" showGridLines="0" outlineSymbols="0" printArea="1" topLeftCell="A10">
      <selection activeCell="G35" sqref="G35"/>
      <pageMargins left="0.4" right="0.5" top="0.95" bottom="0.25" header="0.3" footer="0.25"/>
      <printOptions horizontalCentered="1"/>
      <pageSetup scale="41" fitToHeight="0" orientation="landscape" r:id="rId5"/>
      <headerFooter scaleWithDoc="0">
        <oddFooter>&amp;R&amp;8 79</oddFooter>
      </headerFooter>
    </customSheetView>
  </customSheetViews>
  <printOptions horizontalCentered="1"/>
  <pageMargins left="0.4" right="0.5" top="0.95" bottom="0.25" header="0.3" footer="0.25"/>
  <pageSetup scale="41" fitToHeight="0" orientation="landscape" r:id="rId6"/>
  <headerFooter scaleWithDoc="0">
    <oddFooter>&amp;R&amp;8 82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6"/>
  <sheetViews>
    <sheetView showGridLines="0" showOutlineSymbols="0" zoomScale="70" zoomScaleNormal="70" zoomScaleSheetLayoutView="55" workbookViewId="0"/>
  </sheetViews>
  <sheetFormatPr defaultColWidth="8.84375" defaultRowHeight="17.5"/>
  <cols>
    <col min="1" max="1" width="4.23046875" style="474" customWidth="1"/>
    <col min="2" max="2" width="58.69140625" style="474" customWidth="1"/>
    <col min="3" max="3" width="0.765625" style="474" customWidth="1"/>
    <col min="4" max="4" width="2.3046875" style="472" customWidth="1"/>
    <col min="5" max="5" width="20.765625" style="474" customWidth="1"/>
    <col min="6" max="6" width="2.3046875" style="472" customWidth="1"/>
    <col min="7" max="7" width="20.765625" style="472" customWidth="1"/>
    <col min="8" max="8" width="2.4609375" style="472" customWidth="1"/>
    <col min="9" max="9" width="20.765625" style="474" customWidth="1"/>
    <col min="10" max="10" width="2.3046875" style="472" customWidth="1"/>
    <col min="11" max="11" width="20.765625" style="474" customWidth="1"/>
    <col min="12" max="12" width="2.3046875" style="472" customWidth="1"/>
    <col min="13" max="13" width="20.765625" style="474" customWidth="1"/>
    <col min="14" max="14" width="2.765625" style="474" customWidth="1"/>
    <col min="15" max="15" width="20.765625" style="474" customWidth="1"/>
    <col min="16" max="16" width="2.3046875" style="472" customWidth="1"/>
    <col min="17" max="17" width="20.765625" style="474" customWidth="1"/>
    <col min="18" max="18" width="2.3046875" style="472" customWidth="1"/>
    <col min="19" max="19" width="20.765625" style="474" customWidth="1"/>
    <col min="20" max="16384" width="8.84375" style="474"/>
  </cols>
  <sheetData>
    <row r="1" spans="1:19">
      <c r="A1" s="1237" t="s">
        <v>1234</v>
      </c>
    </row>
    <row r="3" spans="1:19" s="421" customFormat="1" ht="20">
      <c r="A3" s="2298" t="s">
        <v>0</v>
      </c>
      <c r="B3" s="2298"/>
      <c r="C3" s="2298"/>
      <c r="D3" s="2298"/>
      <c r="E3" s="2298"/>
      <c r="F3" s="2298"/>
      <c r="G3" s="2298"/>
      <c r="H3" s="2298"/>
      <c r="I3" s="1812"/>
      <c r="J3" s="418"/>
      <c r="K3" s="1812"/>
      <c r="L3" s="418"/>
      <c r="M3" s="1812"/>
      <c r="N3" s="1812"/>
      <c r="O3" s="1812"/>
      <c r="P3" s="418"/>
      <c r="Q3" s="418"/>
      <c r="R3" s="418"/>
      <c r="S3" s="420" t="s">
        <v>289</v>
      </c>
    </row>
    <row r="4" spans="1:19" s="421" customFormat="1" ht="20">
      <c r="A4" s="2299" t="s">
        <v>290</v>
      </c>
      <c r="B4" s="2299"/>
      <c r="C4" s="2299"/>
      <c r="D4" s="2299"/>
      <c r="E4" s="2299"/>
      <c r="F4" s="2299"/>
      <c r="G4" s="2299"/>
      <c r="H4" s="2299"/>
      <c r="I4" s="1812"/>
      <c r="J4" s="418"/>
      <c r="K4" s="1812"/>
      <c r="L4" s="418"/>
      <c r="M4" s="1812"/>
      <c r="N4" s="1812"/>
      <c r="O4" s="1812"/>
      <c r="P4" s="418"/>
      <c r="Q4" s="418"/>
      <c r="R4" s="418"/>
      <c r="S4" s="1812"/>
    </row>
    <row r="5" spans="1:19" s="421" customFormat="1" ht="20">
      <c r="A5" s="2299" t="s">
        <v>2150</v>
      </c>
      <c r="B5" s="2299"/>
      <c r="C5" s="2299"/>
      <c r="D5" s="2299"/>
      <c r="E5" s="2299"/>
      <c r="F5" s="2299"/>
      <c r="G5" s="2299"/>
      <c r="H5" s="2299"/>
      <c r="I5" s="1812"/>
      <c r="J5" s="418"/>
      <c r="K5" s="1812"/>
      <c r="L5" s="418"/>
      <c r="M5" s="1812"/>
      <c r="N5" s="1812"/>
      <c r="O5" s="1812"/>
      <c r="P5" s="418"/>
      <c r="Q5" s="418"/>
      <c r="R5" s="418"/>
      <c r="S5" s="419"/>
    </row>
    <row r="6" spans="1:19" s="421" customFormat="1" ht="20">
      <c r="A6" s="2298" t="s">
        <v>2366</v>
      </c>
      <c r="B6" s="2298"/>
      <c r="C6" s="2298"/>
      <c r="D6" s="2298"/>
      <c r="E6" s="2298"/>
      <c r="F6" s="2298"/>
      <c r="G6" s="2298"/>
      <c r="H6" s="2298"/>
      <c r="I6" s="1812"/>
      <c r="J6" s="1812"/>
      <c r="K6" s="1812"/>
      <c r="L6" s="1812"/>
      <c r="M6" s="1812"/>
      <c r="N6" s="1812"/>
      <c r="O6" s="1812"/>
      <c r="P6" s="1812"/>
      <c r="Q6" s="1812"/>
      <c r="R6" s="1812"/>
      <c r="S6" s="1812"/>
    </row>
    <row r="7" spans="1:19" s="424" customFormat="1" ht="15.5">
      <c r="A7" s="422"/>
      <c r="B7" s="422"/>
      <c r="C7" s="422"/>
      <c r="D7" s="423"/>
      <c r="F7" s="423"/>
      <c r="G7" s="423"/>
      <c r="H7" s="423"/>
      <c r="I7" s="422"/>
      <c r="J7" s="423"/>
      <c r="L7" s="423"/>
      <c r="P7" s="423"/>
      <c r="R7" s="423"/>
    </row>
    <row r="8" spans="1:19" s="424" customFormat="1" ht="15.5">
      <c r="D8" s="423"/>
      <c r="F8" s="423"/>
      <c r="G8" s="423"/>
      <c r="H8" s="423"/>
      <c r="I8" s="422"/>
      <c r="J8" s="423"/>
      <c r="L8" s="423"/>
      <c r="P8" s="423"/>
      <c r="R8" s="423"/>
    </row>
    <row r="9" spans="1:19" s="424" customFormat="1" ht="15.5">
      <c r="D9" s="423"/>
      <c r="F9" s="423"/>
      <c r="G9" s="423"/>
      <c r="H9" s="423"/>
      <c r="I9" s="425"/>
      <c r="J9" s="423"/>
      <c r="L9" s="423"/>
      <c r="M9" s="426" t="s">
        <v>256</v>
      </c>
      <c r="N9" s="426"/>
      <c r="O9" s="426"/>
      <c r="P9" s="426"/>
      <c r="Q9" s="427"/>
      <c r="R9" s="423"/>
    </row>
    <row r="10" spans="1:19" s="424" customFormat="1" ht="15.5">
      <c r="D10" s="423"/>
      <c r="E10" s="427" t="s">
        <v>2151</v>
      </c>
      <c r="F10" s="423"/>
      <c r="G10"/>
      <c r="H10" s="423"/>
      <c r="I10" s="427"/>
      <c r="J10" s="423"/>
      <c r="L10" s="423"/>
      <c r="N10" s="1608"/>
      <c r="O10"/>
      <c r="P10" s="423"/>
      <c r="Q10" s="427" t="s">
        <v>2151</v>
      </c>
      <c r="R10" s="1607"/>
    </row>
    <row r="11" spans="1:19" s="424" customFormat="1" ht="15.5">
      <c r="A11" s="1807"/>
      <c r="B11" s="1807"/>
      <c r="C11" s="1807"/>
      <c r="D11" s="423"/>
      <c r="E11" s="427" t="s">
        <v>258</v>
      </c>
      <c r="F11" s="423"/>
      <c r="G11" s="427" t="s">
        <v>257</v>
      </c>
      <c r="H11" s="423"/>
      <c r="I11" s="427" t="s">
        <v>260</v>
      </c>
      <c r="J11" s="423"/>
      <c r="K11" s="427" t="s">
        <v>261</v>
      </c>
      <c r="L11" s="429"/>
      <c r="M11" s="430" t="s">
        <v>262</v>
      </c>
      <c r="N11" s="1608"/>
      <c r="O11" s="1608" t="s">
        <v>2152</v>
      </c>
      <c r="P11" s="423"/>
      <c r="Q11" s="427" t="s">
        <v>258</v>
      </c>
      <c r="R11" s="1607"/>
      <c r="S11" s="427" t="s">
        <v>2152</v>
      </c>
    </row>
    <row r="12" spans="1:19" s="424" customFormat="1" ht="15.5">
      <c r="A12" s="1807"/>
      <c r="B12" s="1807"/>
      <c r="C12" s="1807"/>
      <c r="D12" s="423"/>
      <c r="E12" s="427" t="s">
        <v>263</v>
      </c>
      <c r="F12" s="423"/>
      <c r="G12" s="427" t="s">
        <v>259</v>
      </c>
      <c r="H12" s="423"/>
      <c r="I12" s="427" t="s">
        <v>258</v>
      </c>
      <c r="J12" s="423"/>
      <c r="K12" s="427" t="s">
        <v>264</v>
      </c>
      <c r="L12" s="429"/>
      <c r="M12" s="430" t="s">
        <v>2387</v>
      </c>
      <c r="N12" s="1608"/>
      <c r="O12" s="1609" t="s">
        <v>2363</v>
      </c>
      <c r="P12" s="423"/>
      <c r="Q12" s="427" t="s">
        <v>263</v>
      </c>
      <c r="R12" s="1607"/>
      <c r="S12" s="431" t="s">
        <v>2363</v>
      </c>
    </row>
    <row r="13" spans="1:19" s="424" customFormat="1" ht="15.5">
      <c r="A13" s="432"/>
      <c r="B13" s="432"/>
      <c r="C13" s="432"/>
      <c r="D13" s="433"/>
      <c r="E13" s="1441" t="s">
        <v>2367</v>
      </c>
      <c r="F13" s="433"/>
      <c r="G13" s="1441" t="s">
        <v>2386</v>
      </c>
      <c r="H13" s="433"/>
      <c r="I13" s="1610" t="s">
        <v>265</v>
      </c>
      <c r="J13" s="433"/>
      <c r="K13" s="1610" t="s">
        <v>2202</v>
      </c>
      <c r="L13" s="434"/>
      <c r="M13" s="1613" t="s">
        <v>2203</v>
      </c>
      <c r="N13" s="1716"/>
      <c r="O13" s="1611" t="s">
        <v>2153</v>
      </c>
      <c r="P13" s="423"/>
      <c r="Q13" s="1441" t="s">
        <v>2368</v>
      </c>
      <c r="R13" s="1607"/>
      <c r="S13" s="1610" t="s">
        <v>266</v>
      </c>
    </row>
    <row r="14" spans="1:19" s="424" customFormat="1" ht="15.5">
      <c r="A14" s="435"/>
      <c r="B14" s="435"/>
      <c r="C14" s="435"/>
      <c r="D14" s="423"/>
      <c r="E14" s="436"/>
      <c r="F14" s="423"/>
      <c r="G14" s="423"/>
      <c r="H14" s="423"/>
      <c r="I14" s="436"/>
      <c r="J14" s="423"/>
      <c r="K14" s="436"/>
      <c r="L14" s="433"/>
      <c r="M14" s="436"/>
      <c r="N14" s="444"/>
      <c r="O14" s="444"/>
      <c r="P14" s="423"/>
      <c r="Q14" s="436"/>
      <c r="R14" s="1607"/>
      <c r="S14" s="436"/>
    </row>
    <row r="15" spans="1:19" s="424" customFormat="1" ht="18">
      <c r="A15" s="437" t="s">
        <v>291</v>
      </c>
      <c r="B15" s="1807"/>
      <c r="C15" s="1807"/>
      <c r="D15" s="423"/>
      <c r="F15" s="438"/>
      <c r="G15" s="423"/>
      <c r="H15" s="438"/>
      <c r="J15" s="438"/>
      <c r="L15" s="438"/>
      <c r="M15" s="89"/>
      <c r="N15" s="89"/>
      <c r="O15" s="89"/>
      <c r="P15" s="438"/>
      <c r="R15" s="1607"/>
    </row>
    <row r="16" spans="1:19" s="424" customFormat="1" ht="15.5">
      <c r="A16" s="1807"/>
      <c r="B16" s="1807"/>
      <c r="C16" s="1807"/>
      <c r="D16" s="423"/>
      <c r="F16" s="438"/>
      <c r="G16" s="423"/>
      <c r="H16" s="438"/>
      <c r="J16" s="438"/>
      <c r="L16" s="438"/>
      <c r="M16" s="439"/>
      <c r="N16" s="439"/>
      <c r="O16" s="439"/>
      <c r="P16" s="438"/>
      <c r="Q16" s="440"/>
      <c r="R16" s="1607"/>
      <c r="S16" s="440"/>
    </row>
    <row r="17" spans="1:19" s="444" customFormat="1" ht="15.5">
      <c r="A17" s="441"/>
      <c r="B17" s="471" t="s">
        <v>292</v>
      </c>
      <c r="C17" s="442">
        <v>0</v>
      </c>
      <c r="D17" s="443"/>
      <c r="E17" s="2076">
        <v>126780</v>
      </c>
      <c r="F17" s="443"/>
      <c r="G17" s="443">
        <v>4544000</v>
      </c>
      <c r="H17" s="443"/>
      <c r="I17" s="2193">
        <v>5641</v>
      </c>
      <c r="J17" s="452"/>
      <c r="K17" s="2193">
        <v>32501</v>
      </c>
      <c r="L17" s="443"/>
      <c r="M17" s="2194">
        <v>0</v>
      </c>
      <c r="N17" s="2076"/>
      <c r="O17" s="2193">
        <v>4296836</v>
      </c>
      <c r="P17" s="443"/>
      <c r="Q17" s="2076">
        <f t="shared" ref="Q17:Q29" si="0">ROUND(+SUM(E17)+SUM(G17)-SUM(I17)+SUM(K17) +SUM(M17)-SUM(O17),0)</f>
        <v>400804</v>
      </c>
      <c r="R17" s="1612"/>
      <c r="S17" s="2195">
        <v>4296836</v>
      </c>
    </row>
    <row r="18" spans="1:19" s="444" customFormat="1" ht="15.5">
      <c r="A18" s="441"/>
      <c r="B18" s="471" t="s">
        <v>293</v>
      </c>
      <c r="C18" s="442">
        <v>0</v>
      </c>
      <c r="D18" s="433"/>
      <c r="E18" s="446">
        <v>65541632</v>
      </c>
      <c r="F18" s="446"/>
      <c r="G18" s="446">
        <v>130901500</v>
      </c>
      <c r="H18" s="446"/>
      <c r="I18" s="2196">
        <v>1546</v>
      </c>
      <c r="J18" s="452"/>
      <c r="K18" s="2196">
        <v>20303724</v>
      </c>
      <c r="L18" s="448"/>
      <c r="M18" s="2197">
        <v>0</v>
      </c>
      <c r="N18" s="446"/>
      <c r="O18" s="2196">
        <v>154069226</v>
      </c>
      <c r="P18" s="446"/>
      <c r="Q18" s="2198">
        <f t="shared" si="0"/>
        <v>62676084</v>
      </c>
      <c r="R18" s="1614"/>
      <c r="S18" s="2199">
        <v>154069226</v>
      </c>
    </row>
    <row r="19" spans="1:19" s="444" customFormat="1" ht="15.5">
      <c r="A19" s="435"/>
      <c r="B19" s="471" t="s">
        <v>294</v>
      </c>
      <c r="C19" s="442">
        <v>0</v>
      </c>
      <c r="D19" s="449"/>
      <c r="E19" s="446">
        <v>38279936</v>
      </c>
      <c r="F19" s="450"/>
      <c r="G19" s="447">
        <v>74037000</v>
      </c>
      <c r="H19" s="450"/>
      <c r="I19" s="2196">
        <v>102697</v>
      </c>
      <c r="J19" s="448"/>
      <c r="K19" s="2196">
        <v>4346373</v>
      </c>
      <c r="L19" s="448"/>
      <c r="M19" s="2197">
        <v>0</v>
      </c>
      <c r="N19" s="446"/>
      <c r="O19" s="2196">
        <v>65379712</v>
      </c>
      <c r="P19" s="448"/>
      <c r="Q19" s="2198">
        <f t="shared" si="0"/>
        <v>51180900</v>
      </c>
      <c r="R19" s="1615"/>
      <c r="S19" s="2199">
        <v>65376712</v>
      </c>
    </row>
    <row r="20" spans="1:19" s="444" customFormat="1" ht="15.5">
      <c r="A20" s="435"/>
      <c r="B20" s="471" t="s">
        <v>393</v>
      </c>
      <c r="C20" s="442">
        <v>0</v>
      </c>
      <c r="D20" s="451"/>
      <c r="E20" s="446">
        <v>1915966</v>
      </c>
      <c r="F20" s="446"/>
      <c r="G20" s="446">
        <v>13313000</v>
      </c>
      <c r="H20" s="446"/>
      <c r="I20" s="2196">
        <v>1533960</v>
      </c>
      <c r="J20" s="452"/>
      <c r="K20" s="2196">
        <v>0</v>
      </c>
      <c r="L20" s="446"/>
      <c r="M20" s="2197">
        <v>0</v>
      </c>
      <c r="N20" s="446"/>
      <c r="O20" s="2196">
        <v>11546617</v>
      </c>
      <c r="P20" s="446"/>
      <c r="Q20" s="2198">
        <f t="shared" si="0"/>
        <v>2148389</v>
      </c>
      <c r="R20" s="1614"/>
      <c r="S20" s="2199">
        <v>11546617</v>
      </c>
    </row>
    <row r="21" spans="1:19" s="444" customFormat="1" ht="15.5">
      <c r="A21" s="435"/>
      <c r="B21" s="471" t="s">
        <v>295</v>
      </c>
      <c r="C21" s="442">
        <v>0</v>
      </c>
      <c r="D21" s="451"/>
      <c r="E21" s="446">
        <v>23369970</v>
      </c>
      <c r="F21" s="446"/>
      <c r="G21" s="2200">
        <v>539064000</v>
      </c>
      <c r="H21" s="446"/>
      <c r="I21" s="452">
        <v>679813</v>
      </c>
      <c r="J21" s="452"/>
      <c r="K21" s="2196">
        <v>5205000</v>
      </c>
      <c r="L21" s="446"/>
      <c r="M21" s="2197">
        <v>51835491</v>
      </c>
      <c r="N21" s="446"/>
      <c r="O21" s="2196">
        <v>430949372</v>
      </c>
      <c r="P21" s="446"/>
      <c r="Q21" s="2198">
        <f t="shared" si="0"/>
        <v>187845276</v>
      </c>
      <c r="R21" s="1614"/>
      <c r="S21" s="2199">
        <v>430942426</v>
      </c>
    </row>
    <row r="22" spans="1:19" s="444" customFormat="1" ht="15.5">
      <c r="A22" s="435"/>
      <c r="B22" s="471" t="s">
        <v>296</v>
      </c>
      <c r="C22" s="442">
        <v>0</v>
      </c>
      <c r="D22" s="451"/>
      <c r="E22" s="446">
        <v>16545066</v>
      </c>
      <c r="F22" s="446"/>
      <c r="G22" s="446">
        <v>45334000</v>
      </c>
      <c r="H22" s="446"/>
      <c r="I22" s="2196">
        <v>563072</v>
      </c>
      <c r="J22" s="452"/>
      <c r="K22" s="2196">
        <v>0</v>
      </c>
      <c r="L22" s="446"/>
      <c r="M22" s="2197">
        <v>0</v>
      </c>
      <c r="N22" s="446"/>
      <c r="O22" s="2196">
        <v>43538069</v>
      </c>
      <c r="P22" s="446"/>
      <c r="Q22" s="2198">
        <f t="shared" si="0"/>
        <v>17777925</v>
      </c>
      <c r="R22" s="1614"/>
      <c r="S22" s="2199">
        <v>43514039</v>
      </c>
    </row>
    <row r="23" spans="1:19" s="444" customFormat="1" ht="15.5">
      <c r="A23" s="435"/>
      <c r="B23" s="471" t="s">
        <v>297</v>
      </c>
      <c r="C23" s="442">
        <v>0</v>
      </c>
      <c r="D23" s="433"/>
      <c r="E23" s="446">
        <v>6883882</v>
      </c>
      <c r="F23" s="446"/>
      <c r="G23" s="446">
        <v>29078000</v>
      </c>
      <c r="H23" s="446"/>
      <c r="I23" s="2196">
        <v>6360570</v>
      </c>
      <c r="J23" s="452"/>
      <c r="K23" s="2196">
        <v>0</v>
      </c>
      <c r="L23" s="446"/>
      <c r="M23" s="2197">
        <v>0</v>
      </c>
      <c r="N23" s="446"/>
      <c r="O23" s="2196">
        <v>22431260</v>
      </c>
      <c r="P23" s="446"/>
      <c r="Q23" s="2198">
        <f t="shared" si="0"/>
        <v>7170052</v>
      </c>
      <c r="R23" s="1614"/>
      <c r="S23" s="2199">
        <v>22431260</v>
      </c>
    </row>
    <row r="24" spans="1:19" s="444" customFormat="1" ht="15.5">
      <c r="A24" s="432"/>
      <c r="B24" s="471" t="s">
        <v>298</v>
      </c>
      <c r="C24" s="442">
        <v>0</v>
      </c>
      <c r="D24" s="433"/>
      <c r="E24" s="446">
        <v>983472145</v>
      </c>
      <c r="F24" s="446"/>
      <c r="G24" s="446">
        <v>2214322250</v>
      </c>
      <c r="H24" s="446"/>
      <c r="I24" s="2196">
        <v>200177374</v>
      </c>
      <c r="J24" s="446"/>
      <c r="K24" s="2196">
        <v>78253427</v>
      </c>
      <c r="L24" s="446"/>
      <c r="M24" s="2197">
        <v>0</v>
      </c>
      <c r="N24" s="446"/>
      <c r="O24" s="2196">
        <v>1901178687</v>
      </c>
      <c r="P24" s="446"/>
      <c r="Q24" s="2198">
        <f t="shared" si="0"/>
        <v>1174691761</v>
      </c>
      <c r="R24" s="1614"/>
      <c r="S24" s="2199">
        <v>1901164402</v>
      </c>
    </row>
    <row r="25" spans="1:19" s="444" customFormat="1" ht="15.5">
      <c r="B25" s="471" t="s">
        <v>299</v>
      </c>
      <c r="C25" s="442">
        <v>0</v>
      </c>
      <c r="D25" s="451"/>
      <c r="E25" s="446">
        <v>461542686</v>
      </c>
      <c r="F25" s="454"/>
      <c r="G25" s="455">
        <v>1579070500</v>
      </c>
      <c r="H25" s="454"/>
      <c r="I25" s="2196">
        <v>8978446</v>
      </c>
      <c r="J25" s="452"/>
      <c r="K25" s="2196">
        <v>12012563</v>
      </c>
      <c r="L25" s="454"/>
      <c r="M25" s="2197">
        <v>0</v>
      </c>
      <c r="N25" s="446"/>
      <c r="O25" s="2196">
        <v>1521080215</v>
      </c>
      <c r="P25" s="454"/>
      <c r="Q25" s="2198">
        <f t="shared" si="0"/>
        <v>522567088</v>
      </c>
      <c r="R25" s="1616"/>
      <c r="S25" s="2199">
        <v>1521080215</v>
      </c>
    </row>
    <row r="26" spans="1:19" s="444" customFormat="1" ht="15.5">
      <c r="B26" s="471" t="s">
        <v>300</v>
      </c>
      <c r="C26" s="442">
        <v>0</v>
      </c>
      <c r="D26" s="451"/>
      <c r="E26" s="446">
        <v>829468</v>
      </c>
      <c r="F26" s="454"/>
      <c r="G26" s="454">
        <v>15553000</v>
      </c>
      <c r="H26" s="454"/>
      <c r="I26" s="2196">
        <v>463042</v>
      </c>
      <c r="J26" s="452"/>
      <c r="K26" s="2196">
        <v>75000</v>
      </c>
      <c r="L26" s="454"/>
      <c r="M26" s="2197">
        <v>0</v>
      </c>
      <c r="N26" s="446"/>
      <c r="O26" s="2196">
        <v>15792704</v>
      </c>
      <c r="P26" s="454"/>
      <c r="Q26" s="2198">
        <f t="shared" si="0"/>
        <v>201722</v>
      </c>
      <c r="R26" s="1616"/>
      <c r="S26" s="2199">
        <v>15792704</v>
      </c>
    </row>
    <row r="27" spans="1:19" s="444" customFormat="1" ht="15.5">
      <c r="B27" s="471" t="s">
        <v>301</v>
      </c>
      <c r="C27" s="442">
        <v>0</v>
      </c>
      <c r="D27" s="451"/>
      <c r="E27" s="446">
        <v>440498</v>
      </c>
      <c r="F27" s="446"/>
      <c r="G27" s="446">
        <v>2955000</v>
      </c>
      <c r="H27" s="446"/>
      <c r="I27" s="2196">
        <v>280154</v>
      </c>
      <c r="J27" s="452"/>
      <c r="K27" s="2196">
        <v>500000</v>
      </c>
      <c r="L27" s="446"/>
      <c r="M27" s="2197">
        <v>0</v>
      </c>
      <c r="N27" s="446"/>
      <c r="O27" s="2196">
        <v>2540859</v>
      </c>
      <c r="P27" s="446"/>
      <c r="Q27" s="2198">
        <f t="shared" si="0"/>
        <v>1074485</v>
      </c>
      <c r="R27" s="1614"/>
      <c r="S27" s="2199">
        <v>2540467</v>
      </c>
    </row>
    <row r="28" spans="1:19" s="444" customFormat="1" ht="15.5">
      <c r="A28" s="435"/>
      <c r="B28" s="471" t="s">
        <v>302</v>
      </c>
      <c r="C28" s="442">
        <v>0</v>
      </c>
      <c r="D28" s="451"/>
      <c r="E28" s="446">
        <v>165581325</v>
      </c>
      <c r="F28" s="446"/>
      <c r="G28" s="446">
        <v>2668378000</v>
      </c>
      <c r="H28" s="446"/>
      <c r="I28" s="2196">
        <v>58047955</v>
      </c>
      <c r="J28" s="452"/>
      <c r="K28" s="2196">
        <v>5299985</v>
      </c>
      <c r="L28" s="446"/>
      <c r="M28" s="2197">
        <v>0</v>
      </c>
      <c r="N28" s="446"/>
      <c r="O28" s="2196">
        <v>2600670880</v>
      </c>
      <c r="P28" s="446"/>
      <c r="Q28" s="2198">
        <f t="shared" si="0"/>
        <v>180540475</v>
      </c>
      <c r="R28" s="1614"/>
      <c r="S28" s="2199">
        <v>2599983149</v>
      </c>
    </row>
    <row r="29" spans="1:19" s="444" customFormat="1" ht="15.5">
      <c r="A29" s="435"/>
      <c r="B29" s="471" t="s">
        <v>303</v>
      </c>
      <c r="C29" s="442">
        <v>0</v>
      </c>
      <c r="D29" s="433"/>
      <c r="E29" s="446">
        <v>147178114</v>
      </c>
      <c r="F29" s="446"/>
      <c r="G29" s="446">
        <v>196420750</v>
      </c>
      <c r="H29" s="446"/>
      <c r="I29" s="2196">
        <v>4368105</v>
      </c>
      <c r="J29" s="452"/>
      <c r="K29" s="2196">
        <v>15464605</v>
      </c>
      <c r="L29" s="446"/>
      <c r="M29" s="2197">
        <v>-420331</v>
      </c>
      <c r="N29" s="446"/>
      <c r="O29" s="2196">
        <v>194986917</v>
      </c>
      <c r="P29" s="446"/>
      <c r="Q29" s="2198">
        <f t="shared" si="0"/>
        <v>159288116</v>
      </c>
      <c r="R29" s="1614"/>
      <c r="S29" s="2199">
        <v>194988494</v>
      </c>
    </row>
    <row r="30" spans="1:19" s="444" customFormat="1" ht="15.5">
      <c r="A30" s="435"/>
      <c r="B30" s="471" t="s">
        <v>304</v>
      </c>
      <c r="C30" s="442">
        <v>0</v>
      </c>
      <c r="D30" s="451"/>
      <c r="E30" s="446">
        <v>101784972</v>
      </c>
      <c r="F30" s="446"/>
      <c r="G30" s="446">
        <v>0</v>
      </c>
      <c r="H30" s="446"/>
      <c r="I30" s="2197">
        <v>0</v>
      </c>
      <c r="J30" s="452"/>
      <c r="K30" s="2196">
        <v>-101784972</v>
      </c>
      <c r="L30" s="446"/>
      <c r="M30" s="2197">
        <v>0</v>
      </c>
      <c r="N30" s="446"/>
      <c r="O30" s="2196">
        <v>0</v>
      </c>
      <c r="P30" s="446"/>
      <c r="Q30" s="2198">
        <f t="shared" ref="Q30:Q79" si="1">ROUND(+SUM(E30)+SUM(G30)-SUM(I30)+SUM(K30) +SUM(M30)-SUM(O30),0)</f>
        <v>0</v>
      </c>
      <c r="R30" s="1614"/>
      <c r="S30" s="2199">
        <v>0</v>
      </c>
    </row>
    <row r="31" spans="1:19" s="461" customFormat="1" ht="15.5">
      <c r="A31" s="457"/>
      <c r="B31" s="471" t="s">
        <v>305</v>
      </c>
      <c r="C31" s="442">
        <v>0</v>
      </c>
      <c r="D31" s="458"/>
      <c r="E31" s="446">
        <v>179403689</v>
      </c>
      <c r="F31" s="459"/>
      <c r="G31" s="2201">
        <v>77551333</v>
      </c>
      <c r="H31" s="459"/>
      <c r="I31" s="2196">
        <v>3820513</v>
      </c>
      <c r="J31" s="459"/>
      <c r="K31" s="2196">
        <v>-4278250</v>
      </c>
      <c r="L31" s="459"/>
      <c r="M31" s="2197">
        <v>-1640242</v>
      </c>
      <c r="N31" s="446"/>
      <c r="O31" s="2196">
        <v>70962639</v>
      </c>
      <c r="P31" s="459"/>
      <c r="Q31" s="2198">
        <f t="shared" si="1"/>
        <v>176253378</v>
      </c>
      <c r="R31" s="1617"/>
      <c r="S31" s="2199">
        <v>70618248</v>
      </c>
    </row>
    <row r="32" spans="1:19" s="461" customFormat="1" ht="15.5">
      <c r="A32" s="457"/>
      <c r="B32" s="471" t="s">
        <v>306</v>
      </c>
      <c r="C32" s="442">
        <v>0</v>
      </c>
      <c r="D32" s="458"/>
      <c r="E32" s="446">
        <v>25257493356</v>
      </c>
      <c r="F32" s="459"/>
      <c r="G32" s="460">
        <v>25295046750</v>
      </c>
      <c r="H32" s="459"/>
      <c r="I32" s="2196">
        <v>23143091833</v>
      </c>
      <c r="J32" s="452"/>
      <c r="K32" s="2196">
        <v>-295613834</v>
      </c>
      <c r="L32" s="459"/>
      <c r="M32" s="2197">
        <v>-30582978</v>
      </c>
      <c r="N32" s="446"/>
      <c r="O32" s="2196">
        <v>25037686018</v>
      </c>
      <c r="P32" s="459"/>
      <c r="Q32" s="2198">
        <f t="shared" si="1"/>
        <v>2045565443</v>
      </c>
      <c r="R32" s="1617"/>
      <c r="S32" s="2199">
        <v>25037580684</v>
      </c>
    </row>
    <row r="33" spans="1:19" s="461" customFormat="1" ht="15.5">
      <c r="A33" s="457"/>
      <c r="B33" s="471" t="s">
        <v>307</v>
      </c>
      <c r="C33" s="442">
        <v>0</v>
      </c>
      <c r="D33" s="462"/>
      <c r="E33" s="446">
        <v>3640674</v>
      </c>
      <c r="F33" s="459"/>
      <c r="G33" s="460">
        <v>13559000</v>
      </c>
      <c r="H33" s="459"/>
      <c r="I33" s="2196">
        <v>710190</v>
      </c>
      <c r="J33" s="452"/>
      <c r="K33" s="2196">
        <v>0</v>
      </c>
      <c r="L33" s="459"/>
      <c r="M33" s="2197">
        <v>0</v>
      </c>
      <c r="N33" s="446"/>
      <c r="O33" s="2196">
        <v>8348581</v>
      </c>
      <c r="P33" s="2077"/>
      <c r="Q33" s="2198">
        <f t="shared" si="1"/>
        <v>8140903</v>
      </c>
      <c r="R33" s="2078"/>
      <c r="S33" s="2199">
        <v>8348581</v>
      </c>
    </row>
    <row r="34" spans="1:19" s="461" customFormat="1" ht="15.5">
      <c r="A34" s="465"/>
      <c r="B34" s="471" t="s">
        <v>308</v>
      </c>
      <c r="C34" s="442">
        <v>0</v>
      </c>
      <c r="D34" s="435"/>
      <c r="E34" s="446">
        <v>89499713</v>
      </c>
      <c r="F34" s="459"/>
      <c r="G34" s="460">
        <v>42805000</v>
      </c>
      <c r="H34" s="459"/>
      <c r="I34" s="2196">
        <v>29685847</v>
      </c>
      <c r="J34" s="452"/>
      <c r="K34" s="2196">
        <v>-4691500</v>
      </c>
      <c r="L34" s="459"/>
      <c r="M34" s="2197">
        <v>8975000</v>
      </c>
      <c r="N34" s="446"/>
      <c r="O34" s="2196">
        <v>34953835</v>
      </c>
      <c r="P34" s="456"/>
      <c r="Q34" s="2198">
        <f t="shared" si="1"/>
        <v>71948531</v>
      </c>
      <c r="R34" s="1618"/>
      <c r="S34" s="2199">
        <v>34952457</v>
      </c>
    </row>
    <row r="35" spans="1:19" s="461" customFormat="1" ht="15.5">
      <c r="A35" s="465"/>
      <c r="B35" s="471" t="s">
        <v>309</v>
      </c>
      <c r="C35" s="442">
        <v>0</v>
      </c>
      <c r="D35" s="466"/>
      <c r="E35" s="446">
        <v>61419561</v>
      </c>
      <c r="F35" s="459"/>
      <c r="G35" s="460">
        <v>126354000</v>
      </c>
      <c r="H35" s="459"/>
      <c r="I35" s="2196">
        <v>20732669</v>
      </c>
      <c r="J35" s="452"/>
      <c r="K35" s="2196">
        <v>185182</v>
      </c>
      <c r="L35" s="459"/>
      <c r="M35" s="2197">
        <v>0</v>
      </c>
      <c r="N35" s="446"/>
      <c r="O35" s="2196">
        <v>105459484</v>
      </c>
      <c r="P35" s="456"/>
      <c r="Q35" s="2198">
        <f t="shared" si="1"/>
        <v>61766590</v>
      </c>
      <c r="R35" s="1618"/>
      <c r="S35" s="2199">
        <v>105457069</v>
      </c>
    </row>
    <row r="36" spans="1:19" s="461" customFormat="1" ht="15.5">
      <c r="A36" s="465"/>
      <c r="B36" s="471" t="s">
        <v>310</v>
      </c>
      <c r="C36" s="442">
        <v>0</v>
      </c>
      <c r="D36" s="466"/>
      <c r="E36" s="446">
        <v>4738208</v>
      </c>
      <c r="F36" s="459"/>
      <c r="G36" s="460">
        <v>17854000</v>
      </c>
      <c r="H36" s="459"/>
      <c r="I36" s="2196">
        <v>4144019</v>
      </c>
      <c r="J36" s="452"/>
      <c r="K36" s="2196">
        <v>0</v>
      </c>
      <c r="L36" s="459"/>
      <c r="M36" s="2197">
        <v>0</v>
      </c>
      <c r="N36" s="446"/>
      <c r="O36" s="2196">
        <v>12673374</v>
      </c>
      <c r="P36" s="456"/>
      <c r="Q36" s="2198">
        <f t="shared" si="1"/>
        <v>5774815</v>
      </c>
      <c r="R36" s="1618"/>
      <c r="S36" s="2199">
        <v>12673374</v>
      </c>
    </row>
    <row r="37" spans="1:19" s="461" customFormat="1" ht="15.5">
      <c r="A37" s="465"/>
      <c r="B37" s="471" t="s">
        <v>311</v>
      </c>
      <c r="C37" s="442">
        <v>0</v>
      </c>
      <c r="D37" s="466"/>
      <c r="E37" s="446">
        <v>82000</v>
      </c>
      <c r="F37" s="459"/>
      <c r="G37" s="446">
        <v>0</v>
      </c>
      <c r="H37" s="459"/>
      <c r="I37" s="2197">
        <v>0</v>
      </c>
      <c r="J37" s="452"/>
      <c r="K37" s="2196">
        <v>0</v>
      </c>
      <c r="L37" s="459"/>
      <c r="M37" s="2197">
        <v>0</v>
      </c>
      <c r="N37" s="446"/>
      <c r="O37" s="2196">
        <v>0</v>
      </c>
      <c r="P37" s="456"/>
      <c r="Q37" s="2198">
        <f t="shared" si="1"/>
        <v>82000</v>
      </c>
      <c r="R37" s="1618"/>
      <c r="S37" s="2199">
        <v>0</v>
      </c>
    </row>
    <row r="38" spans="1:19" s="424" customFormat="1" ht="15.5">
      <c r="B38" s="471" t="s">
        <v>2205</v>
      </c>
      <c r="C38" s="442">
        <v>0</v>
      </c>
      <c r="D38" s="423"/>
      <c r="E38" s="446">
        <v>1639964</v>
      </c>
      <c r="F38" s="469"/>
      <c r="G38" s="446">
        <v>0</v>
      </c>
      <c r="H38" s="469"/>
      <c r="I38" s="2200">
        <v>0</v>
      </c>
      <c r="J38" s="452"/>
      <c r="K38" s="2196">
        <v>0</v>
      </c>
      <c r="L38" s="469"/>
      <c r="M38" s="2197">
        <v>0</v>
      </c>
      <c r="N38" s="446"/>
      <c r="O38" s="2196">
        <v>0</v>
      </c>
      <c r="P38" s="469"/>
      <c r="Q38" s="2198">
        <f t="shared" si="1"/>
        <v>1639964</v>
      </c>
      <c r="R38" s="1619"/>
      <c r="S38" s="2199">
        <v>0</v>
      </c>
    </row>
    <row r="39" spans="1:19" s="461" customFormat="1" ht="15.5">
      <c r="A39" s="465"/>
      <c r="B39" s="471" t="s">
        <v>312</v>
      </c>
      <c r="C39" s="442">
        <v>0</v>
      </c>
      <c r="D39" s="466"/>
      <c r="E39" s="446">
        <v>17147953</v>
      </c>
      <c r="F39" s="459"/>
      <c r="G39" s="460">
        <v>148417000</v>
      </c>
      <c r="H39" s="459"/>
      <c r="I39" s="2196">
        <v>13722471</v>
      </c>
      <c r="J39" s="452"/>
      <c r="K39" s="2196">
        <v>1672345</v>
      </c>
      <c r="L39" s="459"/>
      <c r="M39" s="2197">
        <v>0</v>
      </c>
      <c r="N39" s="446"/>
      <c r="O39" s="2196">
        <v>135673540</v>
      </c>
      <c r="P39" s="456"/>
      <c r="Q39" s="2198">
        <f t="shared" si="1"/>
        <v>17841287</v>
      </c>
      <c r="R39" s="1618"/>
      <c r="S39" s="2199">
        <v>135673540</v>
      </c>
    </row>
    <row r="40" spans="1:19" s="461" customFormat="1" ht="15.5">
      <c r="A40" s="465"/>
      <c r="B40" s="471" t="s">
        <v>313</v>
      </c>
      <c r="C40" s="442">
        <v>0</v>
      </c>
      <c r="D40" s="466"/>
      <c r="E40" s="446">
        <v>24222</v>
      </c>
      <c r="F40" s="459"/>
      <c r="G40" s="2202">
        <v>38000</v>
      </c>
      <c r="H40" s="459"/>
      <c r="I40" s="2196">
        <v>24272</v>
      </c>
      <c r="J40" s="452"/>
      <c r="K40" s="2196">
        <v>0</v>
      </c>
      <c r="L40" s="459"/>
      <c r="M40" s="2197">
        <v>0</v>
      </c>
      <c r="N40" s="446"/>
      <c r="O40" s="2196">
        <v>7042</v>
      </c>
      <c r="P40" s="456"/>
      <c r="Q40" s="2198">
        <f t="shared" si="1"/>
        <v>30908</v>
      </c>
      <c r="R40" s="1618"/>
      <c r="S40" s="2199">
        <v>7042</v>
      </c>
    </row>
    <row r="41" spans="1:19" s="461" customFormat="1" ht="15.5">
      <c r="A41" s="465"/>
      <c r="B41" s="471" t="s">
        <v>314</v>
      </c>
      <c r="C41" s="442">
        <v>0</v>
      </c>
      <c r="D41" s="466"/>
      <c r="E41" s="446">
        <v>0</v>
      </c>
      <c r="F41" s="459"/>
      <c r="G41" s="2202">
        <v>166000</v>
      </c>
      <c r="H41" s="459"/>
      <c r="I41" s="2203">
        <v>0</v>
      </c>
      <c r="J41" s="452"/>
      <c r="K41" s="2196">
        <v>0</v>
      </c>
      <c r="L41" s="459"/>
      <c r="M41" s="2197">
        <v>0</v>
      </c>
      <c r="N41" s="446"/>
      <c r="O41" s="2196">
        <v>166000</v>
      </c>
      <c r="P41" s="456"/>
      <c r="Q41" s="2198">
        <f t="shared" si="1"/>
        <v>0</v>
      </c>
      <c r="R41" s="1618"/>
      <c r="S41" s="2199">
        <v>166000</v>
      </c>
    </row>
    <row r="42" spans="1:19" s="444" customFormat="1" ht="15.5">
      <c r="B42" s="471" t="s">
        <v>315</v>
      </c>
      <c r="C42" s="442">
        <v>0</v>
      </c>
      <c r="D42" s="433"/>
      <c r="E42" s="446">
        <v>47838584425</v>
      </c>
      <c r="F42" s="446"/>
      <c r="G42" s="455">
        <v>43375817100</v>
      </c>
      <c r="H42" s="446"/>
      <c r="I42" s="2196">
        <v>22635003976</v>
      </c>
      <c r="J42" s="452"/>
      <c r="K42" s="2196">
        <v>-230116376</v>
      </c>
      <c r="L42" s="446"/>
      <c r="M42" s="2197">
        <v>74995</v>
      </c>
      <c r="N42" s="446"/>
      <c r="O42" s="2196">
        <v>16408753847</v>
      </c>
      <c r="P42" s="446"/>
      <c r="Q42" s="2198">
        <f t="shared" si="1"/>
        <v>51940602321</v>
      </c>
      <c r="R42" s="1614"/>
      <c r="S42" s="2199">
        <v>16408892705</v>
      </c>
    </row>
    <row r="43" spans="1:19" s="444" customFormat="1" ht="15.5">
      <c r="B43" s="471" t="s">
        <v>316</v>
      </c>
      <c r="C43" s="442">
        <v>0</v>
      </c>
      <c r="D43" s="433"/>
      <c r="E43" s="446">
        <v>794893618</v>
      </c>
      <c r="F43" s="446"/>
      <c r="G43" s="446">
        <v>1184945000</v>
      </c>
      <c r="H43" s="446"/>
      <c r="I43" s="2196">
        <v>182795805</v>
      </c>
      <c r="J43" s="452"/>
      <c r="K43" s="2196">
        <v>0</v>
      </c>
      <c r="L43" s="446"/>
      <c r="M43" s="2197">
        <v>0</v>
      </c>
      <c r="N43" s="446"/>
      <c r="O43" s="2196">
        <v>984334089</v>
      </c>
      <c r="P43" s="446"/>
      <c r="Q43" s="2198">
        <f t="shared" si="1"/>
        <v>812708724</v>
      </c>
      <c r="R43" s="1614"/>
      <c r="S43" s="2199">
        <v>984334089</v>
      </c>
    </row>
    <row r="44" spans="1:19" s="444" customFormat="1" ht="15.5">
      <c r="B44" s="471" t="s">
        <v>317</v>
      </c>
      <c r="C44" s="442">
        <v>0</v>
      </c>
      <c r="D44" s="433"/>
      <c r="E44" s="446">
        <v>1013479977</v>
      </c>
      <c r="F44" s="446"/>
      <c r="G44" s="446">
        <v>155900000</v>
      </c>
      <c r="H44" s="446"/>
      <c r="I44" s="2196">
        <v>30</v>
      </c>
      <c r="J44" s="452"/>
      <c r="K44" s="2196">
        <v>70346017</v>
      </c>
      <c r="L44" s="446"/>
      <c r="M44" s="2197">
        <v>0</v>
      </c>
      <c r="N44" s="446"/>
      <c r="O44" s="2196">
        <v>5188233</v>
      </c>
      <c r="P44" s="446"/>
      <c r="Q44" s="2198">
        <f t="shared" si="1"/>
        <v>1234537731</v>
      </c>
      <c r="R44" s="1614"/>
      <c r="S44" s="2199">
        <v>5188233</v>
      </c>
    </row>
    <row r="45" spans="1:19" s="444" customFormat="1" ht="15.5">
      <c r="B45" s="471" t="s">
        <v>318</v>
      </c>
      <c r="C45" s="442">
        <v>0</v>
      </c>
      <c r="D45" s="433"/>
      <c r="E45" s="446">
        <v>70239431</v>
      </c>
      <c r="F45" s="446"/>
      <c r="G45" s="446">
        <v>21881000</v>
      </c>
      <c r="H45" s="446"/>
      <c r="I45" s="2196">
        <v>7780819</v>
      </c>
      <c r="J45" s="452"/>
      <c r="K45" s="2196">
        <v>1867000</v>
      </c>
      <c r="L45" s="446"/>
      <c r="M45" s="2197">
        <v>0</v>
      </c>
      <c r="N45" s="446"/>
      <c r="O45" s="2196">
        <v>15721207</v>
      </c>
      <c r="P45" s="446"/>
      <c r="Q45" s="2198">
        <f t="shared" si="1"/>
        <v>70485405</v>
      </c>
      <c r="R45" s="1614"/>
      <c r="S45" s="2199">
        <v>15723308</v>
      </c>
    </row>
    <row r="46" spans="1:19" s="444" customFormat="1" ht="15.5">
      <c r="B46" s="471" t="s">
        <v>319</v>
      </c>
      <c r="C46" s="442">
        <v>0</v>
      </c>
      <c r="D46" s="433"/>
      <c r="E46" s="446">
        <v>941109</v>
      </c>
      <c r="F46" s="446"/>
      <c r="G46" s="446">
        <v>321000</v>
      </c>
      <c r="H46" s="446"/>
      <c r="I46" s="2196">
        <v>121619</v>
      </c>
      <c r="J46" s="452"/>
      <c r="K46" s="2196">
        <v>0</v>
      </c>
      <c r="L46" s="446"/>
      <c r="M46" s="2197">
        <v>0</v>
      </c>
      <c r="N46" s="446"/>
      <c r="O46" s="2196">
        <v>192403</v>
      </c>
      <c r="P46" s="446"/>
      <c r="Q46" s="2198">
        <f t="shared" si="1"/>
        <v>948087</v>
      </c>
      <c r="R46" s="1614"/>
      <c r="S46" s="2199">
        <v>192403</v>
      </c>
    </row>
    <row r="47" spans="1:19" s="444" customFormat="1" ht="15.5">
      <c r="B47" s="471" t="s">
        <v>320</v>
      </c>
      <c r="C47" s="442">
        <v>0</v>
      </c>
      <c r="D47" s="433"/>
      <c r="E47" s="446">
        <v>2917243</v>
      </c>
      <c r="F47" s="446"/>
      <c r="G47" s="446">
        <v>12135000</v>
      </c>
      <c r="H47" s="446"/>
      <c r="I47" s="2196">
        <v>2651026</v>
      </c>
      <c r="J47" s="452"/>
      <c r="K47" s="2196">
        <v>0</v>
      </c>
      <c r="L47" s="446"/>
      <c r="M47" s="2197">
        <v>0</v>
      </c>
      <c r="N47" s="446"/>
      <c r="O47" s="2196">
        <v>9992895</v>
      </c>
      <c r="P47" s="446"/>
      <c r="Q47" s="2198">
        <f t="shared" si="1"/>
        <v>2408322</v>
      </c>
      <c r="R47" s="1614"/>
      <c r="S47" s="2199">
        <v>9992895</v>
      </c>
    </row>
    <row r="48" spans="1:19" s="424" customFormat="1" ht="15.5">
      <c r="B48" s="471" t="s">
        <v>321</v>
      </c>
      <c r="C48" s="442">
        <v>0</v>
      </c>
      <c r="D48" s="443"/>
      <c r="E48" s="446">
        <v>89271253</v>
      </c>
      <c r="F48" s="469"/>
      <c r="G48" s="469">
        <v>582793000</v>
      </c>
      <c r="H48" s="447"/>
      <c r="I48" s="2196">
        <v>2703278</v>
      </c>
      <c r="J48" s="452"/>
      <c r="K48" s="2196">
        <v>-70000</v>
      </c>
      <c r="L48" s="447"/>
      <c r="M48" s="2197">
        <v>0</v>
      </c>
      <c r="N48" s="446"/>
      <c r="O48" s="2196">
        <v>544499210</v>
      </c>
      <c r="P48" s="447"/>
      <c r="Q48" s="2198">
        <f t="shared" si="1"/>
        <v>124791765</v>
      </c>
      <c r="R48" s="1620"/>
      <c r="S48" s="2199">
        <v>544504806</v>
      </c>
    </row>
    <row r="49" spans="2:19" s="444" customFormat="1" ht="15.5">
      <c r="B49" s="471" t="s">
        <v>322</v>
      </c>
      <c r="C49" s="442">
        <v>0</v>
      </c>
      <c r="D49" s="433"/>
      <c r="E49" s="446">
        <v>290428</v>
      </c>
      <c r="F49" s="446"/>
      <c r="G49" s="446">
        <v>6944000</v>
      </c>
      <c r="H49" s="446"/>
      <c r="I49" s="2196">
        <v>436662</v>
      </c>
      <c r="J49" s="452"/>
      <c r="K49" s="2196">
        <v>517500</v>
      </c>
      <c r="L49" s="446"/>
      <c r="M49" s="2197">
        <v>0</v>
      </c>
      <c r="N49" s="446"/>
      <c r="O49" s="2196">
        <v>6844524</v>
      </c>
      <c r="P49" s="446"/>
      <c r="Q49" s="2198">
        <f t="shared" si="1"/>
        <v>470742</v>
      </c>
      <c r="R49" s="1614"/>
      <c r="S49" s="2199">
        <v>6844524</v>
      </c>
    </row>
    <row r="50" spans="2:19" s="444" customFormat="1" ht="15.5">
      <c r="B50" s="471" t="s">
        <v>323</v>
      </c>
      <c r="C50" s="442">
        <v>0</v>
      </c>
      <c r="D50" s="433"/>
      <c r="E50" s="446">
        <v>5233814</v>
      </c>
      <c r="F50" s="446"/>
      <c r="G50" s="446">
        <v>15000000</v>
      </c>
      <c r="H50" s="446"/>
      <c r="I50" s="2196">
        <v>2541314</v>
      </c>
      <c r="J50" s="452"/>
      <c r="K50" s="2196">
        <v>0</v>
      </c>
      <c r="L50" s="446"/>
      <c r="M50" s="2197">
        <v>0</v>
      </c>
      <c r="N50" s="446"/>
      <c r="O50" s="2196">
        <v>14229499</v>
      </c>
      <c r="P50" s="446"/>
      <c r="Q50" s="2198">
        <f t="shared" si="1"/>
        <v>3463001</v>
      </c>
      <c r="R50" s="1614"/>
      <c r="S50" s="2199">
        <v>14229499</v>
      </c>
    </row>
    <row r="51" spans="2:19" s="424" customFormat="1" ht="15.5">
      <c r="B51" s="471" t="s">
        <v>324</v>
      </c>
      <c r="C51" s="442">
        <v>0</v>
      </c>
      <c r="D51" s="423"/>
      <c r="E51" s="446">
        <v>596217</v>
      </c>
      <c r="F51" s="469"/>
      <c r="G51" s="2200">
        <v>5582000</v>
      </c>
      <c r="H51" s="469"/>
      <c r="I51" s="2196">
        <v>462637</v>
      </c>
      <c r="J51" s="452"/>
      <c r="K51" s="2196">
        <v>0</v>
      </c>
      <c r="L51" s="469"/>
      <c r="M51" s="2197">
        <v>0</v>
      </c>
      <c r="N51" s="446"/>
      <c r="O51" s="2196">
        <v>5223165</v>
      </c>
      <c r="P51" s="469"/>
      <c r="Q51" s="2198">
        <f t="shared" si="1"/>
        <v>492415</v>
      </c>
      <c r="R51" s="1619"/>
      <c r="S51" s="2199">
        <v>5223165</v>
      </c>
    </row>
    <row r="52" spans="2:19" s="424" customFormat="1" ht="15.5">
      <c r="B52" s="471" t="s">
        <v>325</v>
      </c>
      <c r="C52" s="442">
        <v>0</v>
      </c>
      <c r="D52" s="423"/>
      <c r="E52" s="446">
        <v>145162</v>
      </c>
      <c r="F52" s="469"/>
      <c r="G52" s="2200">
        <v>5696000</v>
      </c>
      <c r="H52" s="469"/>
      <c r="I52" s="2196">
        <v>16287</v>
      </c>
      <c r="J52" s="452"/>
      <c r="K52" s="2196">
        <v>0</v>
      </c>
      <c r="L52" s="469"/>
      <c r="M52" s="2197">
        <v>0</v>
      </c>
      <c r="N52" s="446"/>
      <c r="O52" s="2196">
        <v>5410292</v>
      </c>
      <c r="P52" s="469"/>
      <c r="Q52" s="2198">
        <f t="shared" si="1"/>
        <v>414583</v>
      </c>
      <c r="R52" s="1619"/>
      <c r="S52" s="2199">
        <v>5423162</v>
      </c>
    </row>
    <row r="53" spans="2:19" s="444" customFormat="1" ht="15.5">
      <c r="B53" s="471" t="s">
        <v>326</v>
      </c>
      <c r="C53" s="442">
        <v>0</v>
      </c>
      <c r="D53" s="433"/>
      <c r="E53" s="446">
        <v>20356</v>
      </c>
      <c r="F53" s="446"/>
      <c r="G53" s="446">
        <v>30000</v>
      </c>
      <c r="H53" s="446"/>
      <c r="I53" s="2196">
        <v>20356</v>
      </c>
      <c r="J53" s="452"/>
      <c r="K53" s="2196">
        <v>0</v>
      </c>
      <c r="L53" s="446"/>
      <c r="M53" s="2197">
        <v>0</v>
      </c>
      <c r="N53" s="446"/>
      <c r="O53" s="2196">
        <v>0</v>
      </c>
      <c r="P53" s="446"/>
      <c r="Q53" s="2198">
        <f t="shared" si="1"/>
        <v>30000</v>
      </c>
      <c r="R53" s="1614"/>
      <c r="S53" s="2199">
        <v>0</v>
      </c>
    </row>
    <row r="54" spans="2:19" s="444" customFormat="1" ht="15.5">
      <c r="B54" s="471" t="s">
        <v>2206</v>
      </c>
      <c r="C54" s="442">
        <v>0</v>
      </c>
      <c r="D54" s="433"/>
      <c r="E54" s="446">
        <v>5567035</v>
      </c>
      <c r="F54" s="446"/>
      <c r="G54" s="446">
        <v>43498000</v>
      </c>
      <c r="H54" s="446"/>
      <c r="I54" s="2196">
        <v>4153013</v>
      </c>
      <c r="J54" s="452"/>
      <c r="K54" s="2196">
        <v>500000</v>
      </c>
      <c r="L54" s="446"/>
      <c r="M54" s="2197">
        <v>0</v>
      </c>
      <c r="N54" s="446"/>
      <c r="O54" s="2196">
        <v>40354857</v>
      </c>
      <c r="P54" s="446"/>
      <c r="Q54" s="2198">
        <f t="shared" si="1"/>
        <v>5057165</v>
      </c>
      <c r="R54" s="1614"/>
      <c r="S54" s="2199">
        <v>40348999</v>
      </c>
    </row>
    <row r="55" spans="2:19" s="424" customFormat="1" ht="15.5">
      <c r="B55" s="471" t="s">
        <v>328</v>
      </c>
      <c r="C55" s="442">
        <v>0</v>
      </c>
      <c r="D55" s="423"/>
      <c r="E55" s="446">
        <v>35194265</v>
      </c>
      <c r="F55" s="469"/>
      <c r="G55" s="2200">
        <v>14799000</v>
      </c>
      <c r="H55" s="469"/>
      <c r="I55" s="2196">
        <v>12233541</v>
      </c>
      <c r="J55" s="452"/>
      <c r="K55" s="2196">
        <v>13882469</v>
      </c>
      <c r="L55" s="469"/>
      <c r="M55" s="2197">
        <v>0</v>
      </c>
      <c r="N55" s="446"/>
      <c r="O55" s="2196">
        <v>15811133</v>
      </c>
      <c r="P55" s="469"/>
      <c r="Q55" s="2198">
        <f t="shared" si="1"/>
        <v>35831060</v>
      </c>
      <c r="R55" s="1619"/>
      <c r="S55" s="2199">
        <v>15768835</v>
      </c>
    </row>
    <row r="56" spans="2:19" s="424" customFormat="1" ht="15.5">
      <c r="B56" s="471" t="s">
        <v>329</v>
      </c>
      <c r="C56" s="442">
        <v>0</v>
      </c>
      <c r="D56" s="423"/>
      <c r="E56" s="446">
        <v>1793280</v>
      </c>
      <c r="F56" s="469"/>
      <c r="G56" s="2200">
        <v>107538000</v>
      </c>
      <c r="H56" s="469"/>
      <c r="I56" s="2196">
        <v>221311</v>
      </c>
      <c r="J56" s="452"/>
      <c r="K56" s="2196">
        <v>359040</v>
      </c>
      <c r="L56" s="469"/>
      <c r="M56" s="2197">
        <v>0</v>
      </c>
      <c r="N56" s="446"/>
      <c r="O56" s="2196">
        <v>107948384</v>
      </c>
      <c r="P56" s="469"/>
      <c r="Q56" s="2198">
        <f t="shared" si="1"/>
        <v>1520625</v>
      </c>
      <c r="R56" s="1619"/>
      <c r="S56" s="2199">
        <v>107948130</v>
      </c>
    </row>
    <row r="57" spans="2:19" s="424" customFormat="1" ht="15.5">
      <c r="B57" s="471" t="s">
        <v>415</v>
      </c>
      <c r="C57" s="442">
        <v>0</v>
      </c>
      <c r="D57" s="423"/>
      <c r="E57" s="446">
        <v>10793764</v>
      </c>
      <c r="F57" s="469"/>
      <c r="G57" s="446">
        <v>13667761</v>
      </c>
      <c r="H57" s="469"/>
      <c r="I57" s="2197">
        <v>0</v>
      </c>
      <c r="J57" s="452"/>
      <c r="K57" s="2196">
        <v>0</v>
      </c>
      <c r="L57" s="469"/>
      <c r="M57" s="2197">
        <v>0</v>
      </c>
      <c r="N57" s="446"/>
      <c r="O57" s="2196">
        <v>12415631</v>
      </c>
      <c r="P57" s="469"/>
      <c r="Q57" s="2198">
        <f t="shared" si="1"/>
        <v>12045894</v>
      </c>
      <c r="R57" s="1619"/>
      <c r="S57" s="2199">
        <v>12415631</v>
      </c>
    </row>
    <row r="58" spans="2:19" s="424" customFormat="1" ht="15.5">
      <c r="B58" s="471" t="s">
        <v>330</v>
      </c>
      <c r="C58" s="442">
        <v>0</v>
      </c>
      <c r="D58" s="423"/>
      <c r="E58" s="446">
        <v>53458589</v>
      </c>
      <c r="F58" s="469"/>
      <c r="G58" s="2189">
        <v>115174527</v>
      </c>
      <c r="H58" s="469"/>
      <c r="I58" s="475">
        <v>0</v>
      </c>
      <c r="J58" s="452"/>
      <c r="K58" s="2196">
        <v>0</v>
      </c>
      <c r="L58" s="469"/>
      <c r="M58" s="2197">
        <v>202560</v>
      </c>
      <c r="N58" s="446"/>
      <c r="O58" s="2196">
        <v>113675881</v>
      </c>
      <c r="P58" s="469"/>
      <c r="Q58" s="2198">
        <f t="shared" si="1"/>
        <v>55159795</v>
      </c>
      <c r="R58" s="1619"/>
      <c r="S58" s="2199">
        <v>113664063</v>
      </c>
    </row>
    <row r="59" spans="2:19" s="424" customFormat="1" ht="15.5">
      <c r="B59" s="471" t="s">
        <v>331</v>
      </c>
      <c r="C59" s="442">
        <v>0</v>
      </c>
      <c r="D59" s="423"/>
      <c r="E59" s="446">
        <v>58095470</v>
      </c>
      <c r="F59" s="469"/>
      <c r="G59" s="469">
        <v>99736929</v>
      </c>
      <c r="H59" s="469"/>
      <c r="I59" s="2196">
        <v>0</v>
      </c>
      <c r="J59" s="452"/>
      <c r="K59" s="2196">
        <v>0</v>
      </c>
      <c r="L59" s="469"/>
      <c r="M59" s="2197">
        <v>0</v>
      </c>
      <c r="N59" s="446"/>
      <c r="O59" s="2196">
        <v>96647148</v>
      </c>
      <c r="P59" s="469"/>
      <c r="Q59" s="2198">
        <f t="shared" si="1"/>
        <v>61185251</v>
      </c>
      <c r="R59" s="1619"/>
      <c r="S59" s="2199">
        <v>96647148</v>
      </c>
    </row>
    <row r="60" spans="2:19" s="424" customFormat="1" ht="15.5">
      <c r="B60" s="471" t="s">
        <v>332</v>
      </c>
      <c r="C60" s="442">
        <v>0</v>
      </c>
      <c r="D60" s="423"/>
      <c r="E60" s="446">
        <v>139419</v>
      </c>
      <c r="F60" s="469"/>
      <c r="G60" s="2200">
        <v>918532</v>
      </c>
      <c r="H60" s="469"/>
      <c r="I60" s="2196">
        <v>134605</v>
      </c>
      <c r="J60" s="452"/>
      <c r="K60" s="2196">
        <v>0</v>
      </c>
      <c r="L60" s="469"/>
      <c r="M60" s="2197">
        <v>0</v>
      </c>
      <c r="N60" s="446"/>
      <c r="O60" s="2196">
        <v>811710</v>
      </c>
      <c r="P60" s="469"/>
      <c r="Q60" s="2198">
        <f t="shared" si="1"/>
        <v>111636</v>
      </c>
      <c r="R60" s="1619"/>
      <c r="S60" s="2199">
        <v>811710</v>
      </c>
    </row>
    <row r="61" spans="2:19" s="424" customFormat="1" ht="15.5">
      <c r="B61" s="471" t="s">
        <v>333</v>
      </c>
      <c r="C61" s="442">
        <v>0</v>
      </c>
      <c r="D61" s="443"/>
      <c r="E61" s="446">
        <v>2114385</v>
      </c>
      <c r="F61" s="447"/>
      <c r="G61" s="469">
        <v>19426000</v>
      </c>
      <c r="H61" s="447"/>
      <c r="I61" s="2196">
        <v>1077320</v>
      </c>
      <c r="J61" s="452"/>
      <c r="K61" s="2196">
        <v>0</v>
      </c>
      <c r="L61" s="447"/>
      <c r="M61" s="2197">
        <v>0</v>
      </c>
      <c r="N61" s="446"/>
      <c r="O61" s="2196">
        <v>18115602</v>
      </c>
      <c r="P61" s="447"/>
      <c r="Q61" s="2198">
        <f t="shared" si="1"/>
        <v>2347463</v>
      </c>
      <c r="R61" s="1620"/>
      <c r="S61" s="2199">
        <v>18115602</v>
      </c>
    </row>
    <row r="62" spans="2:19" s="424" customFormat="1" ht="15.5">
      <c r="B62" s="471" t="s">
        <v>334</v>
      </c>
      <c r="C62" s="442">
        <v>0</v>
      </c>
      <c r="D62" s="423"/>
      <c r="E62" s="446">
        <v>145498193</v>
      </c>
      <c r="F62" s="469"/>
      <c r="G62" s="2200">
        <v>3746582000</v>
      </c>
      <c r="H62" s="469"/>
      <c r="I62" s="2196">
        <v>129950927</v>
      </c>
      <c r="J62" s="452"/>
      <c r="K62" s="2196">
        <v>18585559</v>
      </c>
      <c r="L62" s="469"/>
      <c r="M62" s="2197">
        <v>652174309</v>
      </c>
      <c r="N62" s="446"/>
      <c r="O62" s="2196">
        <v>2645485239</v>
      </c>
      <c r="P62" s="469"/>
      <c r="Q62" s="2198">
        <f t="shared" si="1"/>
        <v>1787403895</v>
      </c>
      <c r="R62" s="1619"/>
      <c r="S62" s="2199">
        <v>2643826996</v>
      </c>
    </row>
    <row r="63" spans="2:19" s="424" customFormat="1" ht="15.5">
      <c r="B63" s="471" t="s">
        <v>335</v>
      </c>
      <c r="C63" s="442">
        <v>0</v>
      </c>
      <c r="D63" s="423"/>
      <c r="E63" s="446">
        <v>8834157</v>
      </c>
      <c r="F63" s="469"/>
      <c r="G63" s="469">
        <v>26254000</v>
      </c>
      <c r="H63" s="469"/>
      <c r="I63" s="2196">
        <v>1896811</v>
      </c>
      <c r="J63" s="452"/>
      <c r="K63" s="2196">
        <v>0</v>
      </c>
      <c r="L63" s="469"/>
      <c r="M63" s="2197">
        <v>0</v>
      </c>
      <c r="N63" s="446"/>
      <c r="O63" s="2196">
        <v>21329888</v>
      </c>
      <c r="P63" s="469"/>
      <c r="Q63" s="2198">
        <f t="shared" si="1"/>
        <v>11861458</v>
      </c>
      <c r="R63" s="1619"/>
      <c r="S63" s="2199">
        <v>21329977</v>
      </c>
    </row>
    <row r="64" spans="2:19" s="424" customFormat="1" ht="15.5">
      <c r="B64" s="471" t="s">
        <v>336</v>
      </c>
      <c r="C64" s="442">
        <v>0</v>
      </c>
      <c r="D64" s="451"/>
      <c r="E64" s="446">
        <v>6182449765</v>
      </c>
      <c r="F64" s="454"/>
      <c r="G64" s="454">
        <v>12521194113</v>
      </c>
      <c r="H64" s="454"/>
      <c r="I64" s="2204">
        <v>5224989091</v>
      </c>
      <c r="J64" s="452"/>
      <c r="K64" s="2196">
        <v>890537823</v>
      </c>
      <c r="L64" s="454"/>
      <c r="M64" s="2197">
        <v>286282214</v>
      </c>
      <c r="N64" s="446"/>
      <c r="O64" s="2196">
        <v>7139677951</v>
      </c>
      <c r="P64" s="454"/>
      <c r="Q64" s="2198">
        <f t="shared" si="1"/>
        <v>7515796873</v>
      </c>
      <c r="R64" s="1616"/>
      <c r="S64" s="2199">
        <v>7139677951</v>
      </c>
    </row>
    <row r="65" spans="1:19" s="444" customFormat="1" ht="15.5">
      <c r="B65" s="471" t="s">
        <v>383</v>
      </c>
      <c r="C65" s="442">
        <v>0</v>
      </c>
      <c r="D65" s="423"/>
      <c r="E65" s="2205">
        <v>0</v>
      </c>
      <c r="F65" s="469"/>
      <c r="G65" s="469">
        <v>12617000</v>
      </c>
      <c r="H65" s="469"/>
      <c r="I65" s="475">
        <v>0</v>
      </c>
      <c r="J65" s="452"/>
      <c r="K65" s="2196">
        <v>0</v>
      </c>
      <c r="L65" s="469"/>
      <c r="M65" s="2197">
        <v>0</v>
      </c>
      <c r="N65" s="446"/>
      <c r="O65" s="2196">
        <v>10670891</v>
      </c>
      <c r="P65" s="469"/>
      <c r="Q65" s="2198">
        <f t="shared" si="1"/>
        <v>1946109</v>
      </c>
      <c r="R65" s="1619"/>
      <c r="S65" s="2199">
        <v>10670891</v>
      </c>
    </row>
    <row r="66" spans="1:19" s="444" customFormat="1" ht="15.5">
      <c r="B66" s="471" t="s">
        <v>337</v>
      </c>
      <c r="C66" s="442">
        <v>0</v>
      </c>
      <c r="D66" s="443"/>
      <c r="E66" s="446">
        <v>1063032</v>
      </c>
      <c r="F66" s="447"/>
      <c r="G66" s="469">
        <v>686300</v>
      </c>
      <c r="H66" s="447"/>
      <c r="I66" s="2196">
        <v>105148</v>
      </c>
      <c r="J66" s="452"/>
      <c r="K66" s="2196">
        <v>0</v>
      </c>
      <c r="L66" s="447"/>
      <c r="M66" s="2197">
        <v>0</v>
      </c>
      <c r="N66" s="446"/>
      <c r="O66" s="2196">
        <v>559676</v>
      </c>
      <c r="P66" s="447"/>
      <c r="Q66" s="2198">
        <f t="shared" si="1"/>
        <v>1084508</v>
      </c>
      <c r="R66" s="1620"/>
      <c r="S66" s="2199">
        <v>559676</v>
      </c>
    </row>
    <row r="67" spans="1:19" s="424" customFormat="1" ht="15.5">
      <c r="B67" s="471" t="s">
        <v>2511</v>
      </c>
      <c r="C67" s="442">
        <v>0</v>
      </c>
      <c r="D67" s="466"/>
      <c r="E67" s="446">
        <v>2344036</v>
      </c>
      <c r="F67" s="459"/>
      <c r="G67" s="493">
        <v>6431000</v>
      </c>
      <c r="H67" s="459"/>
      <c r="I67" s="2196">
        <v>2088869</v>
      </c>
      <c r="J67" s="452"/>
      <c r="K67" s="2196">
        <v>0</v>
      </c>
      <c r="L67" s="459"/>
      <c r="M67" s="2197">
        <v>0</v>
      </c>
      <c r="N67" s="446"/>
      <c r="O67" s="2196">
        <v>4540776</v>
      </c>
      <c r="P67" s="456"/>
      <c r="Q67" s="2198">
        <f>ROUND(+SUM(E67)+SUM(G67)-SUM(I67)+SUM(K67) +SUM(M67)-SUM(O67),0)</f>
        <v>2145391</v>
      </c>
      <c r="R67" s="1618"/>
      <c r="S67" s="2199">
        <v>4540776</v>
      </c>
    </row>
    <row r="68" spans="1:19" ht="18">
      <c r="A68" s="437"/>
      <c r="B68" s="2058" t="s">
        <v>338</v>
      </c>
      <c r="C68" s="471">
        <v>0</v>
      </c>
      <c r="E68" s="446">
        <v>54959052</v>
      </c>
      <c r="F68" s="473"/>
      <c r="G68" s="469">
        <v>129381000</v>
      </c>
      <c r="H68" s="473"/>
      <c r="I68" s="2196">
        <v>28045917</v>
      </c>
      <c r="J68" s="452"/>
      <c r="K68" s="2196">
        <v>86250</v>
      </c>
      <c r="L68" s="473"/>
      <c r="M68" s="2197">
        <v>0</v>
      </c>
      <c r="N68" s="446"/>
      <c r="O68" s="2196">
        <v>107456332</v>
      </c>
      <c r="P68" s="473"/>
      <c r="Q68" s="2198">
        <f t="shared" si="1"/>
        <v>48924053</v>
      </c>
      <c r="R68" s="1621"/>
      <c r="S68" s="2199">
        <v>107456332</v>
      </c>
    </row>
    <row r="69" spans="1:19" s="424" customFormat="1" ht="15.5">
      <c r="B69" s="471" t="s">
        <v>339</v>
      </c>
      <c r="C69" s="442">
        <v>0</v>
      </c>
      <c r="D69" s="423"/>
      <c r="E69" s="446">
        <v>2565134040</v>
      </c>
      <c r="F69" s="469"/>
      <c r="G69" s="2200">
        <v>4599814000</v>
      </c>
      <c r="H69" s="469"/>
      <c r="I69" s="2196">
        <v>1232241279</v>
      </c>
      <c r="J69" s="452"/>
      <c r="K69" s="2196">
        <v>12000</v>
      </c>
      <c r="L69" s="469"/>
      <c r="M69" s="2197">
        <v>583646075</v>
      </c>
      <c r="N69" s="446"/>
      <c r="O69" s="2196">
        <v>1850797882</v>
      </c>
      <c r="P69" s="469"/>
      <c r="Q69" s="2198">
        <f t="shared" si="1"/>
        <v>4665566954</v>
      </c>
      <c r="R69" s="1619"/>
      <c r="S69" s="2199">
        <v>1850800176</v>
      </c>
    </row>
    <row r="70" spans="1:19" s="424" customFormat="1" ht="15.5">
      <c r="B70" s="471" t="s">
        <v>340</v>
      </c>
      <c r="C70" s="442">
        <v>0</v>
      </c>
      <c r="D70" s="423"/>
      <c r="E70" s="446">
        <v>2203052</v>
      </c>
      <c r="F70" s="469"/>
      <c r="G70" s="2200">
        <v>3052000</v>
      </c>
      <c r="H70" s="469"/>
      <c r="I70" s="2196">
        <v>194641</v>
      </c>
      <c r="J70" s="452"/>
      <c r="K70" s="2196">
        <v>0</v>
      </c>
      <c r="L70" s="469"/>
      <c r="M70" s="2197">
        <v>0</v>
      </c>
      <c r="N70" s="446"/>
      <c r="O70" s="2196">
        <v>2816753</v>
      </c>
      <c r="P70" s="469"/>
      <c r="Q70" s="2198">
        <f t="shared" si="1"/>
        <v>2243658</v>
      </c>
      <c r="R70" s="1619"/>
      <c r="S70" s="2199">
        <v>2816753</v>
      </c>
    </row>
    <row r="71" spans="1:19" s="424" customFormat="1" ht="15.5">
      <c r="B71" s="471" t="s">
        <v>2207</v>
      </c>
      <c r="C71" s="442">
        <v>0</v>
      </c>
      <c r="D71" s="423"/>
      <c r="E71" s="446">
        <v>698056009</v>
      </c>
      <c r="F71" s="469"/>
      <c r="G71" s="2200">
        <v>551678010</v>
      </c>
      <c r="H71" s="469"/>
      <c r="I71" s="2196">
        <v>425184420</v>
      </c>
      <c r="J71" s="452"/>
      <c r="K71" s="2196">
        <v>-1446951</v>
      </c>
      <c r="L71" s="469"/>
      <c r="M71" s="2197">
        <v>640242</v>
      </c>
      <c r="N71" s="446"/>
      <c r="O71" s="2196">
        <v>142076825</v>
      </c>
      <c r="P71" s="469"/>
      <c r="Q71" s="2198">
        <f t="shared" si="1"/>
        <v>681666065</v>
      </c>
      <c r="R71" s="1619"/>
      <c r="S71" s="2199">
        <v>142076825</v>
      </c>
    </row>
    <row r="72" spans="1:19" s="424" customFormat="1" ht="15.5">
      <c r="B72" s="471" t="s">
        <v>342</v>
      </c>
      <c r="C72" s="442">
        <v>0</v>
      </c>
      <c r="D72" s="423"/>
      <c r="E72" s="446">
        <v>484496</v>
      </c>
      <c r="F72" s="469"/>
      <c r="G72" s="452">
        <v>3600000</v>
      </c>
      <c r="H72" s="469"/>
      <c r="I72" s="2196">
        <v>372652</v>
      </c>
      <c r="J72" s="452"/>
      <c r="K72" s="2196">
        <v>0</v>
      </c>
      <c r="L72" s="469"/>
      <c r="M72" s="2197">
        <v>0</v>
      </c>
      <c r="N72" s="446"/>
      <c r="O72" s="2196">
        <v>3393268</v>
      </c>
      <c r="P72" s="469"/>
      <c r="Q72" s="2198">
        <f t="shared" si="1"/>
        <v>318576</v>
      </c>
      <c r="R72" s="1619"/>
      <c r="S72" s="2199">
        <v>3393268</v>
      </c>
    </row>
    <row r="73" spans="1:19" s="424" customFormat="1" ht="15.5">
      <c r="B73" s="442" t="s">
        <v>343</v>
      </c>
      <c r="C73" s="442">
        <v>0</v>
      </c>
      <c r="D73" s="423"/>
      <c r="E73" s="446">
        <v>5000</v>
      </c>
      <c r="F73" s="469"/>
      <c r="G73" s="2201">
        <v>0</v>
      </c>
      <c r="H73" s="469"/>
      <c r="I73" s="2197">
        <v>0</v>
      </c>
      <c r="J73" s="452"/>
      <c r="K73" s="2197">
        <v>-5000</v>
      </c>
      <c r="L73" s="469"/>
      <c r="M73" s="2197">
        <v>0</v>
      </c>
      <c r="N73" s="446"/>
      <c r="O73" s="2196">
        <v>0</v>
      </c>
      <c r="P73" s="469"/>
      <c r="Q73" s="2198">
        <f t="shared" si="1"/>
        <v>0</v>
      </c>
      <c r="R73" s="1619"/>
      <c r="S73" s="2199">
        <v>0</v>
      </c>
    </row>
    <row r="74" spans="1:19" s="424" customFormat="1" ht="15.5">
      <c r="B74" s="442" t="s">
        <v>344</v>
      </c>
      <c r="C74" s="442">
        <v>0</v>
      </c>
      <c r="D74" s="451"/>
      <c r="E74" s="446">
        <v>5930161</v>
      </c>
      <c r="F74" s="454"/>
      <c r="G74" s="475">
        <v>166738000</v>
      </c>
      <c r="H74" s="454"/>
      <c r="I74" s="2196">
        <v>2161437</v>
      </c>
      <c r="J74" s="452"/>
      <c r="K74" s="2196">
        <v>1000000</v>
      </c>
      <c r="L74" s="446"/>
      <c r="M74" s="2197">
        <v>0</v>
      </c>
      <c r="N74" s="446"/>
      <c r="O74" s="2196">
        <v>166737227</v>
      </c>
      <c r="P74" s="446"/>
      <c r="Q74" s="2198">
        <f t="shared" si="1"/>
        <v>4769497</v>
      </c>
      <c r="R74" s="1614"/>
      <c r="S74" s="2199">
        <v>166737227</v>
      </c>
    </row>
    <row r="75" spans="1:19" s="444" customFormat="1" ht="15.5">
      <c r="B75" s="442" t="s">
        <v>345</v>
      </c>
      <c r="C75" s="442">
        <v>0</v>
      </c>
      <c r="D75" s="423"/>
      <c r="E75" s="446">
        <v>67638978</v>
      </c>
      <c r="F75" s="469"/>
      <c r="G75" s="469">
        <v>679655000</v>
      </c>
      <c r="H75" s="469"/>
      <c r="I75" s="2196">
        <v>35790432</v>
      </c>
      <c r="J75" s="452"/>
      <c r="K75" s="2196">
        <v>0</v>
      </c>
      <c r="L75" s="469"/>
      <c r="M75" s="2197">
        <v>0</v>
      </c>
      <c r="N75" s="446"/>
      <c r="O75" s="2196">
        <v>635027239</v>
      </c>
      <c r="P75" s="469"/>
      <c r="Q75" s="2198">
        <f t="shared" si="1"/>
        <v>76476307</v>
      </c>
      <c r="R75" s="1619"/>
      <c r="S75" s="2199">
        <v>635026193</v>
      </c>
    </row>
    <row r="76" spans="1:19" s="424" customFormat="1" ht="15.5">
      <c r="B76" s="442" t="s">
        <v>2208</v>
      </c>
      <c r="C76" s="442">
        <v>0</v>
      </c>
      <c r="D76" s="423"/>
      <c r="E76" s="446">
        <v>48261966</v>
      </c>
      <c r="F76" s="469"/>
      <c r="G76" s="469">
        <v>2203294000</v>
      </c>
      <c r="H76" s="469"/>
      <c r="I76" s="2196">
        <v>7486687</v>
      </c>
      <c r="J76" s="452"/>
      <c r="K76" s="2196">
        <v>-1687746564</v>
      </c>
      <c r="L76" s="469"/>
      <c r="M76" s="2197">
        <v>0</v>
      </c>
      <c r="N76" s="446"/>
      <c r="O76" s="2196">
        <v>510076737</v>
      </c>
      <c r="P76" s="469"/>
      <c r="Q76" s="2198">
        <f t="shared" si="1"/>
        <v>46245978</v>
      </c>
      <c r="R76" s="1619"/>
      <c r="S76" s="2199">
        <v>510076737</v>
      </c>
    </row>
    <row r="77" spans="1:19" s="424" customFormat="1" ht="15.5">
      <c r="B77" s="442" t="s">
        <v>346</v>
      </c>
      <c r="C77" s="442">
        <v>0</v>
      </c>
      <c r="D77" s="443"/>
      <c r="E77" s="446">
        <v>37018796</v>
      </c>
      <c r="F77" s="447"/>
      <c r="G77" s="469">
        <v>23348000</v>
      </c>
      <c r="H77" s="447"/>
      <c r="I77" s="2196">
        <v>352852</v>
      </c>
      <c r="J77" s="452"/>
      <c r="K77" s="2196">
        <v>1050020</v>
      </c>
      <c r="L77" s="447"/>
      <c r="M77" s="2197">
        <v>0</v>
      </c>
      <c r="N77" s="446"/>
      <c r="O77" s="2196">
        <v>22996264</v>
      </c>
      <c r="P77" s="447"/>
      <c r="Q77" s="2198">
        <f t="shared" si="1"/>
        <v>38067700</v>
      </c>
      <c r="R77" s="1620"/>
      <c r="S77" s="2199">
        <v>22996264</v>
      </c>
    </row>
    <row r="78" spans="1:19" s="424" customFormat="1" ht="15.5">
      <c r="B78" s="442" t="s">
        <v>426</v>
      </c>
      <c r="C78" s="442">
        <v>0</v>
      </c>
      <c r="D78" s="447"/>
      <c r="E78" s="470">
        <v>1020095</v>
      </c>
      <c r="F78" s="447"/>
      <c r="G78" s="470">
        <v>30491000</v>
      </c>
      <c r="H78" s="447"/>
      <c r="I78" s="2196">
        <v>92838</v>
      </c>
      <c r="J78" s="452"/>
      <c r="K78" s="2196">
        <v>0</v>
      </c>
      <c r="L78" s="447"/>
      <c r="M78" s="2197">
        <v>0</v>
      </c>
      <c r="N78" s="446"/>
      <c r="O78" s="2196">
        <v>30382000</v>
      </c>
      <c r="P78" s="447"/>
      <c r="Q78" s="2198">
        <f t="shared" si="1"/>
        <v>1036257</v>
      </c>
      <c r="R78" s="1620"/>
      <c r="S78" s="2199">
        <v>30382000</v>
      </c>
    </row>
    <row r="79" spans="1:19" s="424" customFormat="1" ht="15.5">
      <c r="B79" s="442" t="s">
        <v>347</v>
      </c>
      <c r="C79" s="442">
        <v>0</v>
      </c>
      <c r="D79" s="423"/>
      <c r="E79" s="446">
        <v>411298</v>
      </c>
      <c r="F79" s="469"/>
      <c r="G79" s="469">
        <v>3040000</v>
      </c>
      <c r="H79" s="469"/>
      <c r="I79" s="2196">
        <v>327929</v>
      </c>
      <c r="J79" s="452"/>
      <c r="K79" s="2196">
        <v>0</v>
      </c>
      <c r="L79" s="469"/>
      <c r="M79" s="2197">
        <v>0</v>
      </c>
      <c r="N79" s="446"/>
      <c r="O79" s="2196">
        <v>2820578</v>
      </c>
      <c r="P79" s="469"/>
      <c r="Q79" s="2198">
        <f t="shared" si="1"/>
        <v>302791</v>
      </c>
      <c r="R79" s="1619"/>
      <c r="S79" s="2199">
        <v>2820578</v>
      </c>
    </row>
    <row r="80" spans="1:19" s="424" customFormat="1" ht="15.5">
      <c r="B80" s="442"/>
      <c r="C80" s="442" t="s">
        <v>5</v>
      </c>
      <c r="D80" s="423"/>
      <c r="E80" s="468"/>
      <c r="F80" s="469"/>
      <c r="G80" s="469"/>
      <c r="H80" s="469"/>
      <c r="I80" s="1816"/>
      <c r="J80" s="469"/>
      <c r="K80" s="445"/>
      <c r="L80" s="469"/>
      <c r="M80" s="411"/>
      <c r="N80" s="411"/>
      <c r="O80" s="411"/>
      <c r="P80" s="469"/>
      <c r="Q80" s="446"/>
      <c r="R80" s="469"/>
      <c r="S80" s="1816"/>
    </row>
    <row r="81" spans="1:23" s="424" customFormat="1" ht="15.5">
      <c r="B81" s="442"/>
      <c r="C81" s="442"/>
      <c r="D81" s="423"/>
      <c r="E81" s="468"/>
      <c r="F81" s="469"/>
      <c r="G81" s="469"/>
      <c r="H81" s="469"/>
      <c r="I81" s="2061"/>
      <c r="J81" s="469"/>
      <c r="K81" s="445"/>
      <c r="L81" s="469"/>
      <c r="M81" s="411"/>
      <c r="N81" s="411"/>
      <c r="O81" s="411"/>
      <c r="P81" s="469"/>
      <c r="Q81" s="446"/>
      <c r="R81" s="469"/>
      <c r="S81" s="2061"/>
    </row>
    <row r="82" spans="1:23" s="424" customFormat="1" ht="15.5">
      <c r="B82" s="442"/>
      <c r="C82" s="442" t="s">
        <v>5</v>
      </c>
      <c r="D82" s="423"/>
      <c r="E82" s="468"/>
      <c r="F82" s="469"/>
      <c r="G82" s="469"/>
      <c r="H82" s="469"/>
      <c r="I82" s="1816"/>
      <c r="J82" s="469"/>
      <c r="K82" s="445"/>
      <c r="L82" s="469"/>
      <c r="M82" s="411"/>
      <c r="N82" s="411"/>
      <c r="O82" s="411"/>
      <c r="P82" s="469"/>
      <c r="Q82" s="446"/>
      <c r="R82" s="469"/>
      <c r="S82" s="1816"/>
    </row>
    <row r="83" spans="1:23" s="424" customFormat="1" ht="15.5">
      <c r="B83" s="442"/>
      <c r="C83" s="442" t="s">
        <v>5</v>
      </c>
      <c r="D83" s="423"/>
      <c r="E83" s="476"/>
      <c r="F83" s="477"/>
      <c r="G83" s="478"/>
      <c r="H83" s="477"/>
      <c r="I83" s="423"/>
      <c r="J83" s="477"/>
      <c r="K83" s="478"/>
      <c r="L83" s="477"/>
      <c r="M83" s="479"/>
      <c r="N83" s="479"/>
      <c r="O83" s="479"/>
      <c r="P83" s="477"/>
      <c r="Q83" s="433"/>
      <c r="R83" s="477"/>
      <c r="S83" s="423"/>
    </row>
    <row r="84" spans="1:23" s="424" customFormat="1" ht="15.5">
      <c r="A84" s="1715" t="s">
        <v>5</v>
      </c>
      <c r="B84" s="2300" t="s">
        <v>5</v>
      </c>
      <c r="C84" s="2300"/>
      <c r="D84" s="2300"/>
      <c r="E84" s="2300"/>
      <c r="F84" s="2300"/>
      <c r="G84" s="2300"/>
      <c r="H84" s="2300"/>
      <c r="I84" s="2300"/>
      <c r="J84" s="2300"/>
      <c r="K84" s="2300"/>
      <c r="L84" s="2300"/>
      <c r="M84" s="2300"/>
      <c r="N84" s="2300"/>
      <c r="O84" s="2300"/>
      <c r="P84" s="2300"/>
      <c r="Q84" s="2300"/>
      <c r="R84" s="2300"/>
      <c r="S84" s="2300"/>
      <c r="T84" s="2300"/>
      <c r="U84" s="2300"/>
      <c r="V84" s="2300"/>
      <c r="W84" s="2300"/>
    </row>
    <row r="85" spans="1:23" s="424" customFormat="1">
      <c r="A85" s="1715" t="s">
        <v>251</v>
      </c>
      <c r="B85" s="2297" t="s">
        <v>286</v>
      </c>
      <c r="C85" s="2297"/>
      <c r="D85" s="2297"/>
      <c r="E85" s="2297"/>
      <c r="F85" s="2297"/>
      <c r="G85" s="2297"/>
      <c r="H85" s="2297"/>
      <c r="I85" s="2297"/>
      <c r="J85" s="2297"/>
      <c r="K85" s="2297"/>
      <c r="L85" s="2297"/>
      <c r="M85" s="2297"/>
      <c r="N85" s="2297"/>
      <c r="O85" s="2297"/>
      <c r="P85" s="2297"/>
      <c r="Q85" s="2297"/>
      <c r="R85" s="2297"/>
      <c r="S85" s="2297"/>
      <c r="T85" s="474"/>
      <c r="U85" s="474"/>
      <c r="V85" s="474"/>
      <c r="W85" s="474"/>
    </row>
    <row r="86" spans="1:23" s="424" customFormat="1">
      <c r="A86" s="1715" t="s">
        <v>285</v>
      </c>
      <c r="B86" s="2297" t="s">
        <v>288</v>
      </c>
      <c r="C86" s="2297"/>
      <c r="D86" s="2297"/>
      <c r="E86" s="2297"/>
      <c r="F86" s="2297"/>
      <c r="G86" s="2297"/>
      <c r="H86" s="2297"/>
      <c r="I86" s="2297"/>
      <c r="J86" s="2297"/>
      <c r="K86" s="2297"/>
      <c r="L86" s="2297"/>
      <c r="M86" s="2297"/>
      <c r="N86" s="2297"/>
      <c r="O86" s="2297"/>
      <c r="P86" s="2297"/>
      <c r="Q86" s="2297"/>
      <c r="R86" s="2297"/>
      <c r="S86" s="2297"/>
      <c r="T86" s="474"/>
      <c r="U86" s="474"/>
      <c r="V86" s="474"/>
      <c r="W86" s="474"/>
    </row>
    <row r="87" spans="1:23" ht="20">
      <c r="A87" s="2298" t="s">
        <v>0</v>
      </c>
      <c r="B87" s="2298"/>
      <c r="C87" s="2298"/>
      <c r="D87" s="2298"/>
      <c r="E87" s="2298"/>
      <c r="F87" s="2298"/>
      <c r="G87" s="2298"/>
      <c r="H87" s="2298"/>
      <c r="I87" s="1812"/>
      <c r="J87" s="418"/>
      <c r="K87" s="1812"/>
      <c r="L87" s="418"/>
      <c r="M87" s="1812"/>
      <c r="N87" s="1812"/>
      <c r="O87" s="1812"/>
      <c r="P87" s="418"/>
      <c r="Q87" s="418"/>
      <c r="R87" s="418"/>
      <c r="S87" s="420" t="s">
        <v>289</v>
      </c>
    </row>
    <row r="88" spans="1:23" ht="20">
      <c r="A88" s="2299" t="s">
        <v>290</v>
      </c>
      <c r="B88" s="2299"/>
      <c r="C88" s="2299"/>
      <c r="D88" s="2299"/>
      <c r="E88" s="2299"/>
      <c r="F88" s="2299"/>
      <c r="G88" s="2299"/>
      <c r="H88" s="2299"/>
      <c r="I88" s="1812"/>
      <c r="J88" s="418"/>
      <c r="K88" s="1812"/>
      <c r="L88" s="418"/>
      <c r="M88" s="1812"/>
      <c r="N88" s="1812"/>
      <c r="O88" s="1812"/>
      <c r="P88" s="418"/>
      <c r="Q88" s="418"/>
      <c r="R88" s="418"/>
      <c r="S88" s="418" t="s">
        <v>121</v>
      </c>
    </row>
    <row r="89" spans="1:23" ht="20">
      <c r="A89" s="2299" t="s">
        <v>2150</v>
      </c>
      <c r="B89" s="2299"/>
      <c r="C89" s="2299"/>
      <c r="D89" s="2299"/>
      <c r="E89" s="2299"/>
      <c r="F89" s="2299"/>
      <c r="G89" s="2299"/>
      <c r="H89" s="2299"/>
      <c r="I89" s="1812"/>
      <c r="J89" s="418"/>
      <c r="K89" s="1812"/>
      <c r="L89" s="418"/>
      <c r="M89" s="1812"/>
      <c r="N89" s="1812"/>
      <c r="O89" s="1812"/>
      <c r="P89" s="418"/>
      <c r="Q89" s="418"/>
      <c r="R89" s="418"/>
      <c r="S89" s="419"/>
    </row>
    <row r="90" spans="1:23" ht="20">
      <c r="A90" s="2298" t="s">
        <v>2366</v>
      </c>
      <c r="B90" s="2298"/>
      <c r="C90" s="2298"/>
      <c r="D90" s="2298"/>
      <c r="E90" s="2298"/>
      <c r="F90" s="2298"/>
      <c r="G90" s="2298"/>
      <c r="H90" s="2298"/>
      <c r="I90" s="1812"/>
      <c r="J90" s="1812"/>
      <c r="K90" s="1812"/>
      <c r="L90" s="1812"/>
      <c r="M90" s="1812"/>
      <c r="N90" s="1812"/>
      <c r="O90" s="1812"/>
      <c r="P90" s="1812"/>
      <c r="Q90" s="1812"/>
      <c r="R90" s="1812"/>
      <c r="S90" s="1812"/>
    </row>
    <row r="91" spans="1:23">
      <c r="A91" s="422"/>
      <c r="B91" s="422"/>
      <c r="C91" s="422"/>
      <c r="D91" s="423"/>
      <c r="E91" s="424"/>
      <c r="F91" s="423"/>
      <c r="G91" s="423"/>
      <c r="H91" s="423"/>
      <c r="I91" s="424"/>
      <c r="J91" s="423"/>
      <c r="K91" s="424"/>
      <c r="L91" s="423"/>
      <c r="M91" s="424"/>
      <c r="N91" s="424"/>
      <c r="O91" s="424"/>
      <c r="P91" s="423"/>
      <c r="Q91" s="424"/>
      <c r="R91" s="423"/>
      <c r="S91" s="424"/>
    </row>
    <row r="92" spans="1:23">
      <c r="A92" s="424"/>
      <c r="B92" s="424"/>
      <c r="C92" s="424"/>
      <c r="D92" s="423"/>
      <c r="E92" s="424"/>
      <c r="F92" s="423"/>
      <c r="G92" s="423"/>
      <c r="H92" s="423"/>
      <c r="I92" s="424"/>
      <c r="J92" s="423"/>
      <c r="K92" s="424"/>
      <c r="L92" s="423"/>
      <c r="M92" s="424"/>
      <c r="N92" s="424"/>
      <c r="O92" s="424"/>
      <c r="P92" s="423"/>
      <c r="Q92" s="424"/>
      <c r="R92" s="423"/>
      <c r="S92" s="424"/>
    </row>
    <row r="93" spans="1:23">
      <c r="A93" s="424"/>
      <c r="B93" s="424"/>
      <c r="C93" s="424"/>
      <c r="D93" s="423"/>
      <c r="E93" s="424"/>
      <c r="F93" s="423"/>
      <c r="G93" s="423"/>
      <c r="H93" s="423"/>
      <c r="I93" s="425"/>
      <c r="J93" s="423"/>
      <c r="K93" s="424"/>
      <c r="L93" s="423"/>
      <c r="M93" s="426" t="s">
        <v>256</v>
      </c>
      <c r="N93" s="426"/>
      <c r="O93" s="426"/>
      <c r="P93" s="426"/>
      <c r="Q93" s="427"/>
      <c r="R93" s="423"/>
      <c r="S93" s="424"/>
    </row>
    <row r="94" spans="1:23">
      <c r="A94" s="424"/>
      <c r="B94" s="424"/>
      <c r="C94" s="424"/>
      <c r="D94" s="423"/>
      <c r="E94" s="427" t="s">
        <v>2151</v>
      </c>
      <c r="F94" s="423"/>
      <c r="G94"/>
      <c r="H94" s="423"/>
      <c r="I94" s="427"/>
      <c r="J94" s="423"/>
      <c r="K94" s="424"/>
      <c r="L94" s="423"/>
      <c r="M94" s="424"/>
      <c r="N94" s="1608"/>
      <c r="O94"/>
      <c r="P94" s="423"/>
      <c r="Q94" s="427" t="s">
        <v>2151</v>
      </c>
      <c r="R94" s="1607"/>
      <c r="S94" s="424"/>
    </row>
    <row r="95" spans="1:23">
      <c r="A95" s="1807"/>
      <c r="B95" s="1807"/>
      <c r="C95" s="1807"/>
      <c r="D95" s="423"/>
      <c r="E95" s="427" t="s">
        <v>258</v>
      </c>
      <c r="F95" s="423"/>
      <c r="G95" s="427" t="s">
        <v>257</v>
      </c>
      <c r="H95" s="423"/>
      <c r="I95" s="427" t="s">
        <v>260</v>
      </c>
      <c r="J95" s="423"/>
      <c r="K95" s="427" t="s">
        <v>261</v>
      </c>
      <c r="L95" s="429"/>
      <c r="M95" s="430" t="s">
        <v>262</v>
      </c>
      <c r="N95" s="1608"/>
      <c r="O95" s="1608" t="s">
        <v>2152</v>
      </c>
      <c r="P95" s="423"/>
      <c r="Q95" s="427" t="s">
        <v>258</v>
      </c>
      <c r="R95" s="1607"/>
      <c r="S95" s="427" t="s">
        <v>2152</v>
      </c>
    </row>
    <row r="96" spans="1:23">
      <c r="A96" s="1807"/>
      <c r="B96" s="1807"/>
      <c r="C96" s="1807"/>
      <c r="D96" s="423"/>
      <c r="E96" s="427" t="s">
        <v>263</v>
      </c>
      <c r="F96" s="423"/>
      <c r="G96" s="427" t="s">
        <v>259</v>
      </c>
      <c r="H96" s="423"/>
      <c r="I96" s="427" t="s">
        <v>258</v>
      </c>
      <c r="J96" s="423"/>
      <c r="K96" s="427" t="s">
        <v>264</v>
      </c>
      <c r="L96" s="429"/>
      <c r="M96" s="430" t="s">
        <v>2387</v>
      </c>
      <c r="N96" s="1608"/>
      <c r="O96" s="1609" t="s">
        <v>2363</v>
      </c>
      <c r="P96" s="423"/>
      <c r="Q96" s="427" t="s">
        <v>263</v>
      </c>
      <c r="R96" s="1607"/>
      <c r="S96" s="431" t="s">
        <v>2363</v>
      </c>
    </row>
    <row r="97" spans="1:19">
      <c r="A97" s="432"/>
      <c r="B97" s="432"/>
      <c r="C97" s="432"/>
      <c r="D97" s="433"/>
      <c r="E97" s="1441" t="s">
        <v>2367</v>
      </c>
      <c r="F97" s="433"/>
      <c r="G97" s="1441" t="s">
        <v>2386</v>
      </c>
      <c r="H97" s="433"/>
      <c r="I97" s="1610" t="s">
        <v>265</v>
      </c>
      <c r="J97" s="433"/>
      <c r="K97" s="1610" t="s">
        <v>2202</v>
      </c>
      <c r="L97" s="434"/>
      <c r="M97" s="1613" t="s">
        <v>2203</v>
      </c>
      <c r="N97" s="1716"/>
      <c r="O97" s="1611" t="s">
        <v>2153</v>
      </c>
      <c r="P97" s="423"/>
      <c r="Q97" s="1441" t="s">
        <v>2368</v>
      </c>
      <c r="R97" s="1607"/>
      <c r="S97" s="1610" t="s">
        <v>266</v>
      </c>
    </row>
    <row r="98" spans="1:19">
      <c r="A98" s="435"/>
      <c r="B98" s="435"/>
      <c r="C98" s="435"/>
      <c r="D98" s="423"/>
      <c r="E98" s="436"/>
      <c r="F98" s="423"/>
      <c r="G98" s="423"/>
      <c r="H98" s="423"/>
      <c r="I98" s="436"/>
      <c r="J98" s="423"/>
      <c r="K98" s="436"/>
      <c r="L98" s="433"/>
      <c r="M98" s="436"/>
      <c r="N98" s="444"/>
      <c r="O98" s="444"/>
      <c r="P98" s="423"/>
      <c r="Q98" s="436"/>
      <c r="R98" s="1619"/>
      <c r="S98" s="436"/>
    </row>
    <row r="99" spans="1:19" ht="18">
      <c r="A99" s="437" t="s">
        <v>348</v>
      </c>
      <c r="B99" s="2058"/>
      <c r="C99" s="2058"/>
      <c r="D99" s="423"/>
      <c r="E99" s="424"/>
      <c r="F99" s="423"/>
      <c r="G99" s="423"/>
      <c r="H99" s="423"/>
      <c r="I99" s="424"/>
      <c r="J99" s="423"/>
      <c r="K99" s="2079"/>
      <c r="L99" s="423"/>
      <c r="M99" s="424"/>
      <c r="N99" s="424"/>
      <c r="O99" s="424"/>
      <c r="P99" s="423"/>
      <c r="Q99" s="424"/>
      <c r="R99" s="1619"/>
      <c r="S99" s="424"/>
    </row>
    <row r="100" spans="1:19" ht="18">
      <c r="A100" s="437"/>
      <c r="B100" s="2058"/>
      <c r="C100" s="2058"/>
      <c r="D100" s="423"/>
      <c r="E100" s="424"/>
      <c r="F100" s="423"/>
      <c r="G100" s="423"/>
      <c r="H100" s="423"/>
      <c r="I100" s="424"/>
      <c r="J100" s="423"/>
      <c r="K100" s="424"/>
      <c r="L100" s="423"/>
      <c r="M100" s="424"/>
      <c r="N100" s="424"/>
      <c r="O100" s="424"/>
      <c r="P100" s="423"/>
      <c r="Q100" s="424"/>
      <c r="R100" s="1619"/>
      <c r="S100" s="424"/>
    </row>
    <row r="101" spans="1:19" s="424" customFormat="1" ht="15.5">
      <c r="B101" s="442" t="s">
        <v>349</v>
      </c>
      <c r="C101" s="442">
        <v>0</v>
      </c>
      <c r="D101" s="423"/>
      <c r="E101" s="2206">
        <v>24332065</v>
      </c>
      <c r="F101" s="469"/>
      <c r="G101" s="469">
        <v>263100000</v>
      </c>
      <c r="H101" s="469"/>
      <c r="I101" s="2196">
        <v>11630814</v>
      </c>
      <c r="J101" s="452"/>
      <c r="K101" s="2196">
        <v>0</v>
      </c>
      <c r="L101" s="469"/>
      <c r="M101" s="2197">
        <v>0</v>
      </c>
      <c r="N101" s="446"/>
      <c r="O101" s="2196">
        <v>237551990</v>
      </c>
      <c r="P101" s="469"/>
      <c r="Q101" s="446">
        <f t="shared" ref="Q101:Q107" si="2">ROUND(+SUM(E101)+SUM(G101)-SUM(I101)+SUM(K101) +SUM(M101)-SUM(O101),0)</f>
        <v>38249261</v>
      </c>
      <c r="R101" s="1619"/>
      <c r="S101" s="2199">
        <v>237517017</v>
      </c>
    </row>
    <row r="102" spans="1:19" s="424" customFormat="1" ht="15.5">
      <c r="B102" s="442" t="s">
        <v>350</v>
      </c>
      <c r="C102" s="442">
        <v>0</v>
      </c>
      <c r="D102" s="423"/>
      <c r="E102" s="2206">
        <v>419924445</v>
      </c>
      <c r="F102" s="469"/>
      <c r="G102" s="469">
        <v>1566826000</v>
      </c>
      <c r="H102" s="469"/>
      <c r="I102" s="2196">
        <v>142230534</v>
      </c>
      <c r="J102" s="452"/>
      <c r="K102" s="2196">
        <v>390092896</v>
      </c>
      <c r="L102" s="469"/>
      <c r="M102" s="2197">
        <v>0</v>
      </c>
      <c r="N102" s="446"/>
      <c r="O102" s="2196">
        <v>1732940500</v>
      </c>
      <c r="P102" s="469"/>
      <c r="Q102" s="446">
        <f t="shared" si="2"/>
        <v>501672307</v>
      </c>
      <c r="R102" s="1619"/>
      <c r="S102" s="2199">
        <v>1732937021</v>
      </c>
    </row>
    <row r="103" spans="1:19" s="424" customFormat="1" ht="15.5">
      <c r="B103" s="442" t="s">
        <v>351</v>
      </c>
      <c r="C103" s="442">
        <v>0</v>
      </c>
      <c r="D103" s="423"/>
      <c r="E103" s="2206">
        <v>8931553</v>
      </c>
      <c r="F103" s="469"/>
      <c r="G103" s="469">
        <v>643201800</v>
      </c>
      <c r="H103" s="469"/>
      <c r="I103" s="2196">
        <v>13</v>
      </c>
      <c r="J103" s="452"/>
      <c r="K103" s="2196">
        <v>1217093</v>
      </c>
      <c r="L103" s="469"/>
      <c r="M103" s="2197">
        <v>0</v>
      </c>
      <c r="N103" s="446"/>
      <c r="O103" s="2196">
        <v>595675921</v>
      </c>
      <c r="P103" s="469"/>
      <c r="Q103" s="446">
        <f t="shared" si="2"/>
        <v>57674512</v>
      </c>
      <c r="R103" s="1619"/>
      <c r="S103" s="2199">
        <v>595675921</v>
      </c>
    </row>
    <row r="104" spans="1:19" s="444" customFormat="1" ht="15.5">
      <c r="B104" s="442" t="s">
        <v>352</v>
      </c>
      <c r="C104" s="442">
        <v>0</v>
      </c>
      <c r="D104" s="433"/>
      <c r="E104" s="2200">
        <v>87035425</v>
      </c>
      <c r="F104" s="446"/>
      <c r="G104" s="446">
        <v>2768876335</v>
      </c>
      <c r="H104" s="446"/>
      <c r="I104" s="2196">
        <v>7278669</v>
      </c>
      <c r="J104" s="452"/>
      <c r="K104" s="2196">
        <v>15888227</v>
      </c>
      <c r="L104" s="446"/>
      <c r="M104" s="2197">
        <v>65000000</v>
      </c>
      <c r="N104" s="446"/>
      <c r="O104" s="2196">
        <v>2826399822</v>
      </c>
      <c r="P104" s="446"/>
      <c r="Q104" s="446">
        <f t="shared" si="2"/>
        <v>103121496</v>
      </c>
      <c r="R104" s="1614"/>
      <c r="S104" s="2199">
        <v>2823081822</v>
      </c>
    </row>
    <row r="105" spans="1:19" s="424" customFormat="1" ht="15.5">
      <c r="B105" s="442" t="s">
        <v>353</v>
      </c>
      <c r="C105" s="442">
        <v>0</v>
      </c>
      <c r="D105" s="423"/>
      <c r="E105" s="2206">
        <v>12285692</v>
      </c>
      <c r="F105" s="469"/>
      <c r="G105" s="469">
        <v>18733000</v>
      </c>
      <c r="H105" s="469"/>
      <c r="I105" s="2196">
        <v>2647950</v>
      </c>
      <c r="J105" s="452"/>
      <c r="K105" s="2196">
        <v>115720</v>
      </c>
      <c r="L105" s="469"/>
      <c r="M105" s="2197">
        <v>0</v>
      </c>
      <c r="N105" s="446"/>
      <c r="O105" s="2196">
        <v>16223086</v>
      </c>
      <c r="P105" s="469"/>
      <c r="Q105" s="446">
        <f t="shared" si="2"/>
        <v>12263376</v>
      </c>
      <c r="R105" s="1619"/>
      <c r="S105" s="2199">
        <v>16219581</v>
      </c>
    </row>
    <row r="106" spans="1:19" s="424" customFormat="1" ht="15.5">
      <c r="B106" s="442" t="s">
        <v>387</v>
      </c>
      <c r="C106" s="442">
        <v>0</v>
      </c>
      <c r="D106" s="443"/>
      <c r="E106" s="446">
        <v>318994</v>
      </c>
      <c r="F106" s="447"/>
      <c r="G106" s="447">
        <v>2788000</v>
      </c>
      <c r="H106" s="447"/>
      <c r="I106" s="475">
        <v>835</v>
      </c>
      <c r="J106" s="452"/>
      <c r="K106" s="2196">
        <v>-2783000</v>
      </c>
      <c r="L106" s="447"/>
      <c r="M106" s="2197">
        <v>0</v>
      </c>
      <c r="N106" s="446"/>
      <c r="O106" s="2196">
        <v>20000</v>
      </c>
      <c r="P106" s="447"/>
      <c r="Q106" s="446">
        <f t="shared" si="2"/>
        <v>303159</v>
      </c>
      <c r="R106" s="1620"/>
      <c r="S106" s="2199">
        <v>20000</v>
      </c>
    </row>
    <row r="107" spans="1:19" s="424" customFormat="1" ht="15.5">
      <c r="B107" s="442" t="s">
        <v>354</v>
      </c>
      <c r="C107" s="442">
        <v>0</v>
      </c>
      <c r="D107" s="423"/>
      <c r="E107" s="2206">
        <v>20814</v>
      </c>
      <c r="F107" s="469"/>
      <c r="G107" s="469">
        <v>1162000</v>
      </c>
      <c r="H107" s="469"/>
      <c r="I107" s="2196">
        <v>17824</v>
      </c>
      <c r="J107" s="452"/>
      <c r="K107" s="2196">
        <v>-517500</v>
      </c>
      <c r="L107" s="469"/>
      <c r="M107" s="2197">
        <v>0</v>
      </c>
      <c r="N107" s="446"/>
      <c r="O107" s="2196">
        <v>629013</v>
      </c>
      <c r="P107" s="469"/>
      <c r="Q107" s="446">
        <f t="shared" si="2"/>
        <v>18477</v>
      </c>
      <c r="R107" s="1619"/>
      <c r="S107" s="2199">
        <v>629013</v>
      </c>
    </row>
    <row r="108" spans="1:19">
      <c r="B108" s="480" t="s">
        <v>355</v>
      </c>
      <c r="C108" s="474">
        <v>0</v>
      </c>
      <c r="D108" s="443"/>
      <c r="E108" s="1717">
        <f>ROUND(SUM(E17:E80,E101:E107),0)</f>
        <v>87986512134</v>
      </c>
      <c r="F108" s="447"/>
      <c r="G108" s="1717">
        <f>ROUND(SUM(G17:G80,G101:G107),0)</f>
        <v>108989107490</v>
      </c>
      <c r="H108" s="447"/>
      <c r="I108" s="1717">
        <f>ROUND(SUM(I17:I80,I101:I107),0)</f>
        <v>53604936357</v>
      </c>
      <c r="J108" s="447"/>
      <c r="K108" s="1717">
        <f>ROUND(SUM(K17:K80,K101:K107),0)</f>
        <v>-779645628</v>
      </c>
      <c r="L108" s="447"/>
      <c r="M108" s="1717">
        <f>ROUND(SUM(M17:M80,M101:M107),0)</f>
        <v>1616187335</v>
      </c>
      <c r="N108" s="481"/>
      <c r="O108" s="1717">
        <f>ROUND(SUM(O17:O80,O101:O107),0)</f>
        <v>69486847435</v>
      </c>
      <c r="P108" s="447"/>
      <c r="Q108" s="1717">
        <f>ROUND(SUM(Q17:Q80,Q101:Q107),0)</f>
        <v>74720377539</v>
      </c>
      <c r="R108" s="1620"/>
      <c r="S108" s="1717">
        <f>ROUND(SUM(S17:S80,S101:S107),0)</f>
        <v>69480741444</v>
      </c>
    </row>
    <row r="109" spans="1:19">
      <c r="B109" s="480"/>
      <c r="D109" s="443"/>
      <c r="E109" s="481"/>
      <c r="F109" s="447"/>
      <c r="G109" s="481"/>
      <c r="H109" s="447"/>
      <c r="I109" s="481"/>
      <c r="J109" s="447"/>
      <c r="K109" s="481"/>
      <c r="L109" s="447"/>
      <c r="M109" s="481"/>
      <c r="N109" s="481"/>
      <c r="O109" s="481"/>
      <c r="P109" s="447"/>
      <c r="Q109" s="481"/>
      <c r="R109" s="1619"/>
      <c r="S109" s="481"/>
    </row>
    <row r="110" spans="1:19" ht="18">
      <c r="A110" s="437" t="s">
        <v>356</v>
      </c>
      <c r="B110" s="2058"/>
      <c r="C110" s="2058"/>
      <c r="D110" s="423"/>
      <c r="E110" s="481"/>
      <c r="F110" s="469"/>
      <c r="G110" s="469"/>
      <c r="H110" s="469"/>
      <c r="I110" s="2061"/>
      <c r="J110" s="469"/>
      <c r="K110" s="1854"/>
      <c r="L110" s="469"/>
      <c r="M110" s="2061"/>
      <c r="N110" s="2061"/>
      <c r="O110" s="2061"/>
      <c r="P110" s="469"/>
      <c r="Q110" s="1854"/>
      <c r="R110" s="1619"/>
      <c r="S110" s="2061"/>
    </row>
    <row r="111" spans="1:19">
      <c r="A111" s="2058"/>
      <c r="B111" s="2058"/>
      <c r="C111" s="2058"/>
      <c r="D111" s="423"/>
      <c r="E111" s="2061"/>
      <c r="F111" s="469"/>
      <c r="G111" s="469"/>
      <c r="H111" s="469"/>
      <c r="I111" s="2061"/>
      <c r="J111" s="469"/>
      <c r="K111" s="2061"/>
      <c r="L111" s="469"/>
      <c r="M111" s="482"/>
      <c r="N111" s="482"/>
      <c r="O111" s="482"/>
      <c r="P111" s="469"/>
      <c r="Q111" s="482"/>
      <c r="R111" s="1619"/>
      <c r="S111" s="482"/>
    </row>
    <row r="112" spans="1:19" ht="15" customHeight="1">
      <c r="A112" s="441"/>
      <c r="B112" s="471" t="s">
        <v>357</v>
      </c>
      <c r="C112" s="442">
        <v>0</v>
      </c>
      <c r="D112" s="443"/>
      <c r="E112" s="2200">
        <v>1902273</v>
      </c>
      <c r="F112" s="447"/>
      <c r="G112" s="447">
        <v>0</v>
      </c>
      <c r="H112" s="447"/>
      <c r="I112" s="475">
        <v>0</v>
      </c>
      <c r="J112" s="452"/>
      <c r="K112" s="475">
        <v>0</v>
      </c>
      <c r="L112" s="446"/>
      <c r="M112" s="447">
        <v>0</v>
      </c>
      <c r="N112" s="446"/>
      <c r="O112" s="2196">
        <v>0</v>
      </c>
      <c r="P112" s="446"/>
      <c r="Q112" s="446">
        <f t="shared" ref="Q112:Q143" si="3">ROUND(+SUM(E112)+SUM(G112)-SUM(I112)+SUM(K112) +SUM(M112)-SUM(O112),0)</f>
        <v>1902273</v>
      </c>
      <c r="R112" s="1614"/>
      <c r="S112" s="2199">
        <v>0</v>
      </c>
    </row>
    <row r="113" spans="1:19" ht="15" customHeight="1">
      <c r="A113" s="441"/>
      <c r="B113" s="471" t="s">
        <v>358</v>
      </c>
      <c r="C113" s="442">
        <v>0</v>
      </c>
      <c r="D113" s="433"/>
      <c r="E113" s="2200">
        <v>185302371</v>
      </c>
      <c r="F113" s="446"/>
      <c r="G113" s="446">
        <v>124739000</v>
      </c>
      <c r="H113" s="446"/>
      <c r="I113" s="2196">
        <v>1063601</v>
      </c>
      <c r="J113" s="452"/>
      <c r="K113" s="2196">
        <v>6498110</v>
      </c>
      <c r="L113" s="448"/>
      <c r="M113" s="447">
        <v>0</v>
      </c>
      <c r="N113" s="446"/>
      <c r="O113" s="2196">
        <v>107188081</v>
      </c>
      <c r="P113" s="446"/>
      <c r="Q113" s="446">
        <f t="shared" si="3"/>
        <v>208287799</v>
      </c>
      <c r="R113" s="1614"/>
      <c r="S113" s="2199">
        <v>107188081</v>
      </c>
    </row>
    <row r="114" spans="1:19" ht="15" customHeight="1">
      <c r="A114" s="435"/>
      <c r="B114" s="471" t="s">
        <v>359</v>
      </c>
      <c r="C114" s="442">
        <v>0</v>
      </c>
      <c r="D114" s="449"/>
      <c r="E114" s="2200">
        <v>194965950</v>
      </c>
      <c r="F114" s="450"/>
      <c r="G114" s="447">
        <v>50922000</v>
      </c>
      <c r="H114" s="450"/>
      <c r="I114" s="2196">
        <v>77290917</v>
      </c>
      <c r="J114" s="452"/>
      <c r="K114" s="2196">
        <v>1431899</v>
      </c>
      <c r="L114" s="448"/>
      <c r="M114" s="447">
        <v>0</v>
      </c>
      <c r="N114" s="446"/>
      <c r="O114" s="2196">
        <v>19585309</v>
      </c>
      <c r="P114" s="448"/>
      <c r="Q114" s="446">
        <f t="shared" si="3"/>
        <v>150443623</v>
      </c>
      <c r="R114" s="1615"/>
      <c r="S114" s="2199">
        <v>19585309</v>
      </c>
    </row>
    <row r="115" spans="1:19" ht="15" customHeight="1">
      <c r="A115" s="435"/>
      <c r="B115" s="471" t="s">
        <v>360</v>
      </c>
      <c r="C115" s="442">
        <v>0</v>
      </c>
      <c r="D115" s="451"/>
      <c r="E115" s="2200">
        <v>69140127</v>
      </c>
      <c r="F115" s="446"/>
      <c r="G115" s="2200">
        <v>152170000</v>
      </c>
      <c r="H115" s="446"/>
      <c r="I115" s="2196">
        <v>41447877</v>
      </c>
      <c r="J115" s="452"/>
      <c r="K115" s="2196">
        <v>0</v>
      </c>
      <c r="L115" s="446"/>
      <c r="M115" s="447">
        <v>0</v>
      </c>
      <c r="N115" s="446"/>
      <c r="O115" s="2196">
        <v>109853374</v>
      </c>
      <c r="P115" s="446"/>
      <c r="Q115" s="446">
        <f t="shared" si="3"/>
        <v>70008876</v>
      </c>
      <c r="R115" s="1614"/>
      <c r="S115" s="2199">
        <v>109853374</v>
      </c>
    </row>
    <row r="116" spans="1:19" ht="15" customHeight="1">
      <c r="A116" s="435"/>
      <c r="B116" s="471" t="s">
        <v>361</v>
      </c>
      <c r="C116" s="442">
        <v>0</v>
      </c>
      <c r="D116" s="451"/>
      <c r="E116" s="2200">
        <v>10465816</v>
      </c>
      <c r="F116" s="446"/>
      <c r="G116" s="446">
        <v>1513000</v>
      </c>
      <c r="H116" s="446"/>
      <c r="I116" s="475">
        <v>-1065500</v>
      </c>
      <c r="J116" s="452"/>
      <c r="K116" s="2196">
        <v>0</v>
      </c>
      <c r="L116" s="446"/>
      <c r="M116" s="447">
        <v>0</v>
      </c>
      <c r="N116" s="446"/>
      <c r="O116" s="2196">
        <v>697950</v>
      </c>
      <c r="P116" s="446"/>
      <c r="Q116" s="446">
        <f t="shared" si="3"/>
        <v>12346366</v>
      </c>
      <c r="R116" s="1614"/>
      <c r="S116" s="2199">
        <v>697950</v>
      </c>
    </row>
    <row r="117" spans="1:19" ht="15" customHeight="1">
      <c r="A117" s="432"/>
      <c r="B117" s="471" t="s">
        <v>362</v>
      </c>
      <c r="C117" s="442">
        <v>0</v>
      </c>
      <c r="D117" s="433"/>
      <c r="E117" s="2200">
        <v>2933656761</v>
      </c>
      <c r="F117" s="446"/>
      <c r="G117" s="446">
        <v>1615630000</v>
      </c>
      <c r="H117" s="446"/>
      <c r="I117" s="2196">
        <v>118481513</v>
      </c>
      <c r="J117" s="452"/>
      <c r="K117" s="2196">
        <v>7451201</v>
      </c>
      <c r="L117" s="446"/>
      <c r="M117" s="447">
        <v>0</v>
      </c>
      <c r="N117" s="446"/>
      <c r="O117" s="2196">
        <v>941078253</v>
      </c>
      <c r="P117" s="446"/>
      <c r="Q117" s="446">
        <f t="shared" si="3"/>
        <v>3497178196</v>
      </c>
      <c r="R117" s="1614"/>
      <c r="S117" s="2199">
        <v>941114625</v>
      </c>
    </row>
    <row r="118" spans="1:19" ht="15" customHeight="1">
      <c r="A118" s="444"/>
      <c r="B118" s="471" t="s">
        <v>299</v>
      </c>
      <c r="C118" s="442">
        <v>0</v>
      </c>
      <c r="D118" s="451"/>
      <c r="E118" s="2200">
        <v>1594280</v>
      </c>
      <c r="F118" s="454"/>
      <c r="G118" s="2197">
        <v>0</v>
      </c>
      <c r="H118" s="454"/>
      <c r="I118" s="2196">
        <v>0</v>
      </c>
      <c r="J118" s="452"/>
      <c r="K118" s="2196">
        <v>2509813</v>
      </c>
      <c r="L118" s="454"/>
      <c r="M118" s="447">
        <v>0</v>
      </c>
      <c r="N118" s="446"/>
      <c r="O118" s="2196">
        <v>1820247</v>
      </c>
      <c r="P118" s="454"/>
      <c r="Q118" s="446">
        <f t="shared" si="3"/>
        <v>2283846</v>
      </c>
      <c r="R118" s="1616"/>
      <c r="S118" s="2199">
        <v>1820247</v>
      </c>
    </row>
    <row r="119" spans="1:19" ht="15" customHeight="1">
      <c r="A119" s="435"/>
      <c r="B119" s="471" t="s">
        <v>302</v>
      </c>
      <c r="C119" s="442">
        <v>0</v>
      </c>
      <c r="D119" s="451"/>
      <c r="E119" s="2200">
        <v>166099438</v>
      </c>
      <c r="F119" s="446"/>
      <c r="G119" s="446">
        <v>40500000</v>
      </c>
      <c r="H119" s="446"/>
      <c r="I119" s="2196">
        <v>3868332</v>
      </c>
      <c r="J119" s="446"/>
      <c r="K119" s="2196">
        <v>2886303</v>
      </c>
      <c r="L119" s="446"/>
      <c r="M119" s="447">
        <v>0</v>
      </c>
      <c r="N119" s="446"/>
      <c r="O119" s="2196">
        <v>4443289</v>
      </c>
      <c r="P119" s="446"/>
      <c r="Q119" s="446">
        <f t="shared" si="3"/>
        <v>201174120</v>
      </c>
      <c r="R119" s="1614"/>
      <c r="S119" s="2199">
        <v>4448652</v>
      </c>
    </row>
    <row r="120" spans="1:19" ht="15" customHeight="1">
      <c r="A120" s="435"/>
      <c r="B120" s="471" t="s">
        <v>363</v>
      </c>
      <c r="C120" s="442">
        <v>0</v>
      </c>
      <c r="D120" s="433"/>
      <c r="E120" s="2200">
        <v>263921402</v>
      </c>
      <c r="F120" s="446"/>
      <c r="G120" s="446">
        <v>67350000</v>
      </c>
      <c r="H120" s="446"/>
      <c r="I120" s="2196">
        <v>38366715</v>
      </c>
      <c r="J120" s="446"/>
      <c r="K120" s="2196">
        <v>6245329</v>
      </c>
      <c r="L120" s="446"/>
      <c r="M120" s="447">
        <v>0</v>
      </c>
      <c r="N120" s="446"/>
      <c r="O120" s="2196">
        <v>51365269</v>
      </c>
      <c r="P120" s="446"/>
      <c r="Q120" s="446">
        <f t="shared" si="3"/>
        <v>247784747</v>
      </c>
      <c r="R120" s="1614"/>
      <c r="S120" s="2199">
        <v>51365269</v>
      </c>
    </row>
    <row r="121" spans="1:19" ht="15" customHeight="1">
      <c r="A121" s="483"/>
      <c r="B121" s="471" t="s">
        <v>364</v>
      </c>
      <c r="C121" s="442">
        <v>0</v>
      </c>
      <c r="D121" s="433"/>
      <c r="E121" s="2200">
        <v>9854465</v>
      </c>
      <c r="F121" s="446"/>
      <c r="G121" s="446">
        <v>4750000</v>
      </c>
      <c r="H121" s="446"/>
      <c r="I121" s="2196">
        <v>1286510</v>
      </c>
      <c r="J121" s="446"/>
      <c r="K121" s="2196">
        <v>0</v>
      </c>
      <c r="L121" s="446"/>
      <c r="M121" s="447">
        <v>0</v>
      </c>
      <c r="N121" s="446"/>
      <c r="O121" s="2196">
        <v>3947984</v>
      </c>
      <c r="P121" s="446"/>
      <c r="Q121" s="446">
        <f t="shared" si="3"/>
        <v>9369971</v>
      </c>
      <c r="R121" s="1614"/>
      <c r="S121" s="2199">
        <v>3947984</v>
      </c>
    </row>
    <row r="122" spans="1:19" ht="15" customHeight="1">
      <c r="B122" s="471" t="s">
        <v>365</v>
      </c>
      <c r="C122" s="442">
        <v>0</v>
      </c>
      <c r="D122" s="458"/>
      <c r="E122" s="2200">
        <v>21077491</v>
      </c>
      <c r="F122" s="459"/>
      <c r="G122" s="460">
        <v>10000000</v>
      </c>
      <c r="H122" s="459"/>
      <c r="I122" s="2196">
        <v>0</v>
      </c>
      <c r="J122" s="452"/>
      <c r="K122" s="2196">
        <v>-2177804</v>
      </c>
      <c r="L122" s="459"/>
      <c r="M122" s="447">
        <v>0</v>
      </c>
      <c r="N122" s="446"/>
      <c r="O122" s="2196">
        <v>7815847</v>
      </c>
      <c r="P122" s="459"/>
      <c r="Q122" s="446">
        <f t="shared" si="3"/>
        <v>21083840</v>
      </c>
      <c r="R122" s="1617"/>
      <c r="S122" s="2199">
        <v>7815847</v>
      </c>
    </row>
    <row r="123" spans="1:19" ht="15" customHeight="1">
      <c r="B123" s="471" t="s">
        <v>366</v>
      </c>
      <c r="C123" s="442">
        <v>0</v>
      </c>
      <c r="D123" s="458"/>
      <c r="E123" s="2200">
        <v>11888801134</v>
      </c>
      <c r="F123" s="459"/>
      <c r="G123" s="460">
        <v>4900185000</v>
      </c>
      <c r="H123" s="459"/>
      <c r="I123" s="2196">
        <v>4252734463</v>
      </c>
      <c r="J123" s="452"/>
      <c r="K123" s="2196">
        <v>-11030037</v>
      </c>
      <c r="L123" s="459"/>
      <c r="M123" s="447">
        <v>0</v>
      </c>
      <c r="N123" s="446"/>
      <c r="O123" s="2196">
        <v>4068249307</v>
      </c>
      <c r="P123" s="459"/>
      <c r="Q123" s="446">
        <f t="shared" si="3"/>
        <v>8456972327</v>
      </c>
      <c r="R123" s="1617"/>
      <c r="S123" s="2199">
        <v>4068232355</v>
      </c>
    </row>
    <row r="124" spans="1:19" ht="15" customHeight="1">
      <c r="B124" s="471" t="s">
        <v>367</v>
      </c>
      <c r="C124" s="442">
        <v>0</v>
      </c>
      <c r="D124" s="462"/>
      <c r="E124" s="2203">
        <v>31749143</v>
      </c>
      <c r="F124" s="459"/>
      <c r="G124" s="2197">
        <v>23000000</v>
      </c>
      <c r="H124" s="459"/>
      <c r="I124" s="2196">
        <v>0</v>
      </c>
      <c r="J124" s="452"/>
      <c r="K124" s="2196">
        <v>0</v>
      </c>
      <c r="L124" s="459"/>
      <c r="M124" s="447">
        <v>0</v>
      </c>
      <c r="N124" s="446"/>
      <c r="O124" s="2196">
        <v>2541612</v>
      </c>
      <c r="P124" s="2077"/>
      <c r="Q124" s="446">
        <f t="shared" si="3"/>
        <v>52207531</v>
      </c>
      <c r="R124" s="2078"/>
      <c r="S124" s="2199">
        <v>2541612</v>
      </c>
    </row>
    <row r="125" spans="1:19" ht="15" customHeight="1">
      <c r="B125" s="471" t="s">
        <v>368</v>
      </c>
      <c r="C125" s="442">
        <v>0</v>
      </c>
      <c r="D125" s="466"/>
      <c r="E125" s="2203">
        <v>281117050</v>
      </c>
      <c r="F125" s="459"/>
      <c r="G125" s="460">
        <v>81198000</v>
      </c>
      <c r="H125" s="459"/>
      <c r="I125" s="2196">
        <v>263</v>
      </c>
      <c r="J125" s="452"/>
      <c r="K125" s="2196">
        <v>-863074</v>
      </c>
      <c r="L125" s="459"/>
      <c r="M125" s="447">
        <v>0</v>
      </c>
      <c r="N125" s="446"/>
      <c r="O125" s="2196">
        <v>57938516</v>
      </c>
      <c r="P125" s="456"/>
      <c r="Q125" s="446">
        <f t="shared" si="3"/>
        <v>303513197</v>
      </c>
      <c r="R125" s="1618"/>
      <c r="S125" s="2199">
        <v>57938516</v>
      </c>
    </row>
    <row r="126" spans="1:19" ht="15" customHeight="1">
      <c r="A126" s="465"/>
      <c r="B126" s="471" t="s">
        <v>369</v>
      </c>
      <c r="C126" s="442">
        <v>0</v>
      </c>
      <c r="D126" s="466"/>
      <c r="E126" s="2203">
        <v>2611833</v>
      </c>
      <c r="F126" s="459"/>
      <c r="G126" s="2197">
        <v>1400000</v>
      </c>
      <c r="H126" s="459"/>
      <c r="I126" s="2196">
        <v>1362674</v>
      </c>
      <c r="J126" s="452"/>
      <c r="K126" s="2196">
        <v>0</v>
      </c>
      <c r="L126" s="459"/>
      <c r="M126" s="447">
        <v>0</v>
      </c>
      <c r="N126" s="446"/>
      <c r="O126" s="2196">
        <v>1185933</v>
      </c>
      <c r="P126" s="456"/>
      <c r="Q126" s="446">
        <f t="shared" si="3"/>
        <v>1463226</v>
      </c>
      <c r="R126" s="1618"/>
      <c r="S126" s="2199">
        <v>1185933</v>
      </c>
    </row>
    <row r="127" spans="1:19" ht="15" customHeight="1">
      <c r="B127" s="471" t="s">
        <v>370</v>
      </c>
      <c r="C127" s="442">
        <v>0</v>
      </c>
      <c r="D127" s="466"/>
      <c r="E127" s="2203">
        <v>14584274</v>
      </c>
      <c r="F127" s="459"/>
      <c r="G127" s="460">
        <v>14230000</v>
      </c>
      <c r="H127" s="459"/>
      <c r="I127" s="2196">
        <v>500000</v>
      </c>
      <c r="J127" s="452"/>
      <c r="K127" s="2196">
        <v>0</v>
      </c>
      <c r="L127" s="459"/>
      <c r="M127" s="447">
        <v>0</v>
      </c>
      <c r="N127" s="446"/>
      <c r="O127" s="2196">
        <v>10149563</v>
      </c>
      <c r="P127" s="456"/>
      <c r="Q127" s="446">
        <f t="shared" si="3"/>
        <v>18164711</v>
      </c>
      <c r="R127" s="1618"/>
      <c r="S127" s="2199">
        <v>10149563</v>
      </c>
    </row>
    <row r="128" spans="1:19" ht="15" customHeight="1">
      <c r="B128" s="471" t="s">
        <v>371</v>
      </c>
      <c r="C128" s="442">
        <v>0</v>
      </c>
      <c r="D128" s="433"/>
      <c r="E128" s="2200">
        <v>171478179073</v>
      </c>
      <c r="F128" s="446"/>
      <c r="G128" s="446">
        <v>96179867000</v>
      </c>
      <c r="H128" s="446"/>
      <c r="I128" s="2196">
        <v>12753423770</v>
      </c>
      <c r="J128" s="452"/>
      <c r="K128" s="2196">
        <v>-643881766</v>
      </c>
      <c r="L128" s="446"/>
      <c r="M128" s="447">
        <v>0</v>
      </c>
      <c r="N128" s="446"/>
      <c r="O128" s="2196">
        <v>47680985060</v>
      </c>
      <c r="P128" s="446"/>
      <c r="Q128" s="446">
        <f t="shared" si="3"/>
        <v>206579755477</v>
      </c>
      <c r="R128" s="1614"/>
      <c r="S128" s="2196">
        <v>47680888030</v>
      </c>
    </row>
    <row r="129" spans="1:19" ht="15" customHeight="1">
      <c r="B129" s="471" t="s">
        <v>372</v>
      </c>
      <c r="C129" s="442">
        <v>0</v>
      </c>
      <c r="D129" s="433"/>
      <c r="E129" s="2200">
        <v>6502281</v>
      </c>
      <c r="F129" s="446"/>
      <c r="G129" s="446">
        <v>3500000</v>
      </c>
      <c r="H129" s="446"/>
      <c r="I129" s="2196">
        <v>9845</v>
      </c>
      <c r="J129" s="452"/>
      <c r="K129" s="2196">
        <v>0</v>
      </c>
      <c r="L129" s="446"/>
      <c r="M129" s="447">
        <v>0</v>
      </c>
      <c r="N129" s="446"/>
      <c r="O129" s="2196">
        <v>3256385</v>
      </c>
      <c r="P129" s="446"/>
      <c r="Q129" s="446">
        <f t="shared" si="3"/>
        <v>6736051</v>
      </c>
      <c r="R129" s="1614"/>
      <c r="S129" s="2199">
        <v>3256385</v>
      </c>
    </row>
    <row r="130" spans="1:19" s="444" customFormat="1" ht="15.5">
      <c r="B130" s="471" t="s">
        <v>373</v>
      </c>
      <c r="C130" s="442">
        <v>0</v>
      </c>
      <c r="D130" s="443"/>
      <c r="E130" s="2200">
        <v>10281912683</v>
      </c>
      <c r="F130" s="447"/>
      <c r="G130" s="446">
        <v>1253774000</v>
      </c>
      <c r="H130" s="447"/>
      <c r="I130" s="2196">
        <v>14135737</v>
      </c>
      <c r="J130" s="452"/>
      <c r="K130" s="2196">
        <v>-18138548</v>
      </c>
      <c r="L130" s="447"/>
      <c r="M130" s="447">
        <v>0</v>
      </c>
      <c r="N130" s="446"/>
      <c r="O130" s="2196">
        <v>1090950341</v>
      </c>
      <c r="P130" s="447"/>
      <c r="Q130" s="446">
        <f t="shared" si="3"/>
        <v>10412462057</v>
      </c>
      <c r="R130" s="1620"/>
      <c r="S130" s="2199">
        <v>1090945741</v>
      </c>
    </row>
    <row r="131" spans="1:19" s="444" customFormat="1" ht="15.5">
      <c r="B131" s="471" t="s">
        <v>374</v>
      </c>
      <c r="C131" s="442">
        <v>0</v>
      </c>
      <c r="D131" s="433"/>
      <c r="E131" s="2200">
        <v>332888239</v>
      </c>
      <c r="F131" s="446"/>
      <c r="G131" s="446">
        <v>88772000</v>
      </c>
      <c r="H131" s="446"/>
      <c r="I131" s="2196">
        <v>216660927</v>
      </c>
      <c r="J131" s="452"/>
      <c r="K131" s="2196">
        <v>40348389</v>
      </c>
      <c r="L131" s="446"/>
      <c r="M131" s="447">
        <v>0</v>
      </c>
      <c r="N131" s="446"/>
      <c r="O131" s="2196">
        <v>67243704</v>
      </c>
      <c r="P131" s="446"/>
      <c r="Q131" s="446">
        <f t="shared" si="3"/>
        <v>178103997</v>
      </c>
      <c r="R131" s="1614"/>
      <c r="S131" s="2199">
        <v>67243704</v>
      </c>
    </row>
    <row r="132" spans="1:19" s="444" customFormat="1" ht="15.5">
      <c r="B132" s="471" t="s">
        <v>375</v>
      </c>
      <c r="C132" s="442">
        <v>0</v>
      </c>
      <c r="D132" s="433"/>
      <c r="E132" s="2200">
        <v>9899197</v>
      </c>
      <c r="F132" s="446"/>
      <c r="G132" s="446">
        <v>6018000</v>
      </c>
      <c r="H132" s="446"/>
      <c r="I132" s="475">
        <v>1581719</v>
      </c>
      <c r="J132" s="452"/>
      <c r="K132" s="2196">
        <v>0</v>
      </c>
      <c r="L132" s="446"/>
      <c r="M132" s="447">
        <v>0</v>
      </c>
      <c r="N132" s="446"/>
      <c r="O132" s="2196">
        <v>4997943</v>
      </c>
      <c r="P132" s="446"/>
      <c r="Q132" s="446">
        <f t="shared" si="3"/>
        <v>9337535</v>
      </c>
      <c r="R132" s="1614"/>
      <c r="S132" s="2199">
        <v>4997943</v>
      </c>
    </row>
    <row r="133" spans="1:19" s="424" customFormat="1" ht="15.5">
      <c r="B133" s="471" t="s">
        <v>321</v>
      </c>
      <c r="C133" s="442">
        <v>0</v>
      </c>
      <c r="D133" s="423"/>
      <c r="E133" s="2206">
        <v>1875932</v>
      </c>
      <c r="F133" s="469"/>
      <c r="G133" s="2197">
        <v>500000</v>
      </c>
      <c r="H133" s="469"/>
      <c r="I133" s="2196">
        <v>0</v>
      </c>
      <c r="J133" s="452"/>
      <c r="K133" s="2196">
        <v>444045</v>
      </c>
      <c r="L133" s="469"/>
      <c r="M133" s="447">
        <v>0</v>
      </c>
      <c r="N133" s="446"/>
      <c r="O133" s="2196">
        <v>291165</v>
      </c>
      <c r="P133" s="469"/>
      <c r="Q133" s="446">
        <f t="shared" si="3"/>
        <v>2528812</v>
      </c>
      <c r="R133" s="1619"/>
      <c r="S133" s="2199">
        <v>291165</v>
      </c>
    </row>
    <row r="134" spans="1:19" s="424" customFormat="1" ht="15.5">
      <c r="B134" s="1851" t="s">
        <v>411</v>
      </c>
      <c r="C134" s="1852">
        <v>0</v>
      </c>
      <c r="D134" s="446"/>
      <c r="E134" s="446">
        <v>400000</v>
      </c>
      <c r="F134" s="446"/>
      <c r="G134" s="446">
        <v>200000</v>
      </c>
      <c r="H134" s="446"/>
      <c r="I134" s="2196">
        <v>200000</v>
      </c>
      <c r="J134" s="452"/>
      <c r="K134" s="2196">
        <v>0</v>
      </c>
      <c r="L134" s="446"/>
      <c r="M134" s="447">
        <v>0</v>
      </c>
      <c r="N134" s="446"/>
      <c r="O134" s="2196">
        <v>0</v>
      </c>
      <c r="P134" s="446"/>
      <c r="Q134" s="446">
        <f t="shared" si="3"/>
        <v>400000</v>
      </c>
      <c r="R134" s="1614"/>
      <c r="S134" s="2199">
        <v>0</v>
      </c>
    </row>
    <row r="135" spans="1:19" s="444" customFormat="1" ht="15.5">
      <c r="B135" s="471" t="s">
        <v>2209</v>
      </c>
      <c r="C135" s="442">
        <v>0</v>
      </c>
      <c r="D135" s="433"/>
      <c r="E135" s="2197">
        <v>5793532</v>
      </c>
      <c r="F135" s="446"/>
      <c r="G135" s="446">
        <v>2047000</v>
      </c>
      <c r="H135" s="446"/>
      <c r="I135" s="2196">
        <v>1341202</v>
      </c>
      <c r="J135" s="452"/>
      <c r="K135" s="2196">
        <v>1362281</v>
      </c>
      <c r="L135" s="446"/>
      <c r="M135" s="447">
        <v>0</v>
      </c>
      <c r="N135" s="446"/>
      <c r="O135" s="2196">
        <v>1576082</v>
      </c>
      <c r="P135" s="446"/>
      <c r="Q135" s="446">
        <f t="shared" si="3"/>
        <v>6285529</v>
      </c>
      <c r="R135" s="1614"/>
      <c r="S135" s="2199">
        <v>1576082</v>
      </c>
    </row>
    <row r="136" spans="1:19" s="424" customFormat="1" ht="15.5">
      <c r="B136" s="471" t="s">
        <v>376</v>
      </c>
      <c r="C136" s="442">
        <v>0</v>
      </c>
      <c r="D136" s="423"/>
      <c r="E136" s="2205">
        <v>1409467721</v>
      </c>
      <c r="F136" s="469"/>
      <c r="G136" s="469">
        <v>689399000</v>
      </c>
      <c r="H136" s="469"/>
      <c r="I136" s="2196">
        <v>431214864</v>
      </c>
      <c r="J136" s="452"/>
      <c r="K136" s="2196">
        <v>230507</v>
      </c>
      <c r="L136" s="469"/>
      <c r="M136" s="447">
        <v>0</v>
      </c>
      <c r="N136" s="446"/>
      <c r="O136" s="2196">
        <v>494685145</v>
      </c>
      <c r="P136" s="469"/>
      <c r="Q136" s="446">
        <f t="shared" si="3"/>
        <v>1173197219</v>
      </c>
      <c r="R136" s="1619"/>
      <c r="S136" s="2199">
        <v>494750291</v>
      </c>
    </row>
    <row r="137" spans="1:19" s="424" customFormat="1" ht="15.5">
      <c r="A137" s="444"/>
      <c r="B137" s="471" t="s">
        <v>2210</v>
      </c>
      <c r="C137" s="442">
        <v>0</v>
      </c>
      <c r="D137" s="423"/>
      <c r="E137" s="446">
        <v>27498</v>
      </c>
      <c r="F137" s="469"/>
      <c r="G137" s="447">
        <v>0</v>
      </c>
      <c r="H137" s="469"/>
      <c r="I137" s="2196">
        <v>0</v>
      </c>
      <c r="J137" s="452"/>
      <c r="K137" s="2196">
        <v>0</v>
      </c>
      <c r="L137" s="469"/>
      <c r="M137" s="447">
        <v>0</v>
      </c>
      <c r="N137" s="446"/>
      <c r="O137" s="2196">
        <v>0</v>
      </c>
      <c r="P137" s="469"/>
      <c r="Q137" s="446">
        <f t="shared" si="3"/>
        <v>27498</v>
      </c>
      <c r="R137" s="1619"/>
      <c r="S137" s="2199">
        <v>0</v>
      </c>
    </row>
    <row r="138" spans="1:19" s="424" customFormat="1" ht="15.5">
      <c r="B138" s="471" t="s">
        <v>378</v>
      </c>
      <c r="C138" s="442">
        <v>0</v>
      </c>
      <c r="D138" s="423"/>
      <c r="E138" s="2205">
        <v>19319535</v>
      </c>
      <c r="F138" s="469"/>
      <c r="G138" s="469">
        <v>43644000</v>
      </c>
      <c r="H138" s="469"/>
      <c r="I138" s="2196">
        <v>5078737</v>
      </c>
      <c r="J138" s="452"/>
      <c r="K138" s="2196">
        <v>-577000</v>
      </c>
      <c r="L138" s="469"/>
      <c r="M138" s="447">
        <v>0</v>
      </c>
      <c r="N138" s="446"/>
      <c r="O138" s="2196">
        <v>43628224</v>
      </c>
      <c r="P138" s="469"/>
      <c r="Q138" s="446">
        <f t="shared" si="3"/>
        <v>13679574</v>
      </c>
      <c r="R138" s="1619"/>
      <c r="S138" s="2199">
        <v>43631900</v>
      </c>
    </row>
    <row r="139" spans="1:19" s="424" customFormat="1" ht="15.5">
      <c r="B139" s="471" t="s">
        <v>379</v>
      </c>
      <c r="C139" s="442">
        <v>0</v>
      </c>
      <c r="D139" s="443"/>
      <c r="E139" s="2205">
        <v>24816891</v>
      </c>
      <c r="F139" s="447"/>
      <c r="G139" s="469">
        <v>30595000</v>
      </c>
      <c r="H139" s="447"/>
      <c r="I139" s="2196">
        <v>0</v>
      </c>
      <c r="J139" s="452"/>
      <c r="K139" s="2196">
        <v>0</v>
      </c>
      <c r="L139" s="447"/>
      <c r="M139" s="447">
        <v>0</v>
      </c>
      <c r="N139" s="446"/>
      <c r="O139" s="2196">
        <v>28796429</v>
      </c>
      <c r="P139" s="447"/>
      <c r="Q139" s="446">
        <f t="shared" si="3"/>
        <v>26615462</v>
      </c>
      <c r="R139" s="1620"/>
      <c r="S139" s="2199">
        <v>28796429</v>
      </c>
    </row>
    <row r="140" spans="1:19" s="424" customFormat="1" ht="15.5">
      <c r="B140" s="471" t="s">
        <v>380</v>
      </c>
      <c r="C140" s="442">
        <v>0</v>
      </c>
      <c r="D140" s="423"/>
      <c r="E140" s="2205">
        <v>47266669</v>
      </c>
      <c r="F140" s="469"/>
      <c r="G140" s="455">
        <v>47864000</v>
      </c>
      <c r="H140" s="469"/>
      <c r="I140" s="2196">
        <v>12505044</v>
      </c>
      <c r="J140" s="452"/>
      <c r="K140" s="2196">
        <v>32871383</v>
      </c>
      <c r="L140" s="469"/>
      <c r="M140" s="447">
        <v>0</v>
      </c>
      <c r="N140" s="446"/>
      <c r="O140" s="2196">
        <v>84963455</v>
      </c>
      <c r="P140" s="469"/>
      <c r="Q140" s="446">
        <f t="shared" si="3"/>
        <v>30533553</v>
      </c>
      <c r="R140" s="1619"/>
      <c r="S140" s="2199">
        <v>84963455</v>
      </c>
    </row>
    <row r="141" spans="1:19" s="424" customFormat="1" ht="15.5">
      <c r="B141" s="471" t="s">
        <v>381</v>
      </c>
      <c r="C141" s="442">
        <v>0</v>
      </c>
      <c r="D141" s="423"/>
      <c r="E141" s="2205">
        <v>38279532</v>
      </c>
      <c r="F141" s="469"/>
      <c r="G141" s="469">
        <v>46780000</v>
      </c>
      <c r="H141" s="469"/>
      <c r="I141" s="2196">
        <v>0</v>
      </c>
      <c r="J141" s="469"/>
      <c r="K141" s="2196">
        <v>12579596</v>
      </c>
      <c r="L141" s="469"/>
      <c r="M141" s="447">
        <v>0</v>
      </c>
      <c r="N141" s="446"/>
      <c r="O141" s="2196">
        <v>49979481</v>
      </c>
      <c r="P141" s="469"/>
      <c r="Q141" s="446">
        <f t="shared" si="3"/>
        <v>47659647</v>
      </c>
      <c r="R141" s="1619"/>
      <c r="S141" s="2199">
        <v>49975924</v>
      </c>
    </row>
    <row r="142" spans="1:19" s="444" customFormat="1" ht="15.5">
      <c r="B142" s="471" t="s">
        <v>382</v>
      </c>
      <c r="C142" s="442">
        <v>0</v>
      </c>
      <c r="D142" s="451"/>
      <c r="E142" s="2207">
        <v>7502159188</v>
      </c>
      <c r="F142" s="454"/>
      <c r="G142" s="2200">
        <v>0</v>
      </c>
      <c r="H142" s="454"/>
      <c r="I142" s="2196">
        <v>0</v>
      </c>
      <c r="J142" s="452"/>
      <c r="K142" s="2196">
        <v>0</v>
      </c>
      <c r="L142" s="454"/>
      <c r="M142" s="447">
        <v>0</v>
      </c>
      <c r="N142" s="446"/>
      <c r="O142" s="2196">
        <v>0</v>
      </c>
      <c r="P142" s="454"/>
      <c r="Q142" s="446">
        <f t="shared" si="3"/>
        <v>7502159188</v>
      </c>
      <c r="R142" s="1616"/>
      <c r="S142" s="2199">
        <v>0</v>
      </c>
    </row>
    <row r="143" spans="1:19" s="424" customFormat="1" ht="15.5">
      <c r="B143" s="471" t="s">
        <v>468</v>
      </c>
      <c r="C143" s="442">
        <v>0</v>
      </c>
      <c r="D143" s="423"/>
      <c r="E143" s="2205">
        <v>106064990</v>
      </c>
      <c r="F143" s="469"/>
      <c r="G143" s="469">
        <v>42493000</v>
      </c>
      <c r="H143" s="469"/>
      <c r="I143" s="2196">
        <v>0</v>
      </c>
      <c r="J143" s="452"/>
      <c r="K143" s="2196">
        <v>-10554855</v>
      </c>
      <c r="L143" s="469"/>
      <c r="M143" s="447">
        <v>0</v>
      </c>
      <c r="N143" s="446"/>
      <c r="O143" s="2196">
        <v>20980043</v>
      </c>
      <c r="P143" s="469"/>
      <c r="Q143" s="446">
        <f t="shared" si="3"/>
        <v>117023092</v>
      </c>
      <c r="R143" s="1619"/>
      <c r="S143" s="2199">
        <v>20980043</v>
      </c>
    </row>
    <row r="144" spans="1:19" s="424" customFormat="1" ht="15.5">
      <c r="B144" s="471" t="s">
        <v>337</v>
      </c>
      <c r="C144" s="442">
        <v>0</v>
      </c>
      <c r="D144" s="423"/>
      <c r="E144" s="2205">
        <v>105431045</v>
      </c>
      <c r="F144" s="469"/>
      <c r="G144" s="469">
        <v>30005000</v>
      </c>
      <c r="H144" s="469"/>
      <c r="I144" s="2196">
        <v>1270209</v>
      </c>
      <c r="J144" s="452"/>
      <c r="K144" s="2196">
        <v>0</v>
      </c>
      <c r="L144" s="469"/>
      <c r="M144" s="447">
        <v>0</v>
      </c>
      <c r="N144" s="446"/>
      <c r="O144" s="2196">
        <v>9774129</v>
      </c>
      <c r="P144" s="469"/>
      <c r="Q144" s="446">
        <f t="shared" ref="Q144:Q160" si="4">ROUND(+SUM(E144)+SUM(G144)-SUM(I144)+SUM(K144) +SUM(M144)-SUM(O144),0)</f>
        <v>124391707</v>
      </c>
      <c r="R144" s="1619"/>
      <c r="S144" s="2199">
        <v>9774129</v>
      </c>
    </row>
    <row r="145" spans="1:19" ht="18">
      <c r="A145" s="437"/>
      <c r="B145" s="2058" t="s">
        <v>338</v>
      </c>
      <c r="C145" s="471">
        <v>0</v>
      </c>
      <c r="E145" s="2189">
        <v>46419963</v>
      </c>
      <c r="F145" s="473"/>
      <c r="G145" s="469">
        <v>10453000</v>
      </c>
      <c r="H145" s="473"/>
      <c r="I145" s="2196">
        <v>2862545</v>
      </c>
      <c r="J145" s="452"/>
      <c r="K145" s="2196">
        <v>-226490</v>
      </c>
      <c r="L145" s="473"/>
      <c r="M145" s="447">
        <v>0</v>
      </c>
      <c r="N145" s="446"/>
      <c r="O145" s="2196">
        <v>10362509</v>
      </c>
      <c r="P145" s="473"/>
      <c r="Q145" s="446">
        <f t="shared" si="4"/>
        <v>43421419</v>
      </c>
      <c r="R145" s="1621"/>
      <c r="S145" s="2199">
        <v>10362509</v>
      </c>
    </row>
    <row r="146" spans="1:19" s="424" customFormat="1" ht="15.5">
      <c r="B146" s="471" t="s">
        <v>339</v>
      </c>
      <c r="C146" s="442">
        <v>0</v>
      </c>
      <c r="D146" s="423"/>
      <c r="E146" s="2205">
        <v>3706760</v>
      </c>
      <c r="F146" s="469"/>
      <c r="G146" s="2200">
        <v>751000</v>
      </c>
      <c r="H146" s="469"/>
      <c r="I146" s="2196">
        <v>0</v>
      </c>
      <c r="J146" s="452"/>
      <c r="K146" s="2196">
        <v>429400</v>
      </c>
      <c r="L146" s="469"/>
      <c r="M146" s="447">
        <v>0</v>
      </c>
      <c r="N146" s="446"/>
      <c r="O146" s="2196">
        <v>-243741</v>
      </c>
      <c r="P146" s="469"/>
      <c r="Q146" s="446">
        <f t="shared" si="4"/>
        <v>5130901</v>
      </c>
      <c r="R146" s="1619"/>
      <c r="S146" s="2199">
        <v>-243741</v>
      </c>
    </row>
    <row r="147" spans="1:19" s="424" customFormat="1" ht="15.5">
      <c r="B147" s="471" t="s">
        <v>340</v>
      </c>
      <c r="C147" s="442">
        <v>0</v>
      </c>
      <c r="D147" s="423"/>
      <c r="E147" s="2206">
        <v>2602293</v>
      </c>
      <c r="F147" s="469"/>
      <c r="G147" s="469">
        <v>1600000</v>
      </c>
      <c r="H147" s="469"/>
      <c r="I147" s="2196">
        <v>1100000</v>
      </c>
      <c r="J147" s="452"/>
      <c r="K147" s="2196">
        <v>176000</v>
      </c>
      <c r="L147" s="469"/>
      <c r="M147" s="447">
        <v>0</v>
      </c>
      <c r="N147" s="446"/>
      <c r="O147" s="2196">
        <v>7235</v>
      </c>
      <c r="P147" s="469"/>
      <c r="Q147" s="446">
        <f t="shared" si="4"/>
        <v>3271058</v>
      </c>
      <c r="R147" s="1619"/>
      <c r="S147" s="2199">
        <v>7235</v>
      </c>
    </row>
    <row r="148" spans="1:19" s="424" customFormat="1" ht="15.5">
      <c r="B148" s="442" t="s">
        <v>2325</v>
      </c>
      <c r="C148" s="442" t="s">
        <v>5</v>
      </c>
      <c r="D148" s="423"/>
      <c r="E148" s="2206">
        <v>14400000</v>
      </c>
      <c r="F148" s="469"/>
      <c r="G148" s="469">
        <v>0</v>
      </c>
      <c r="H148" s="469"/>
      <c r="I148" s="2196">
        <v>0</v>
      </c>
      <c r="J148" s="452"/>
      <c r="K148" s="2196">
        <v>12170341</v>
      </c>
      <c r="L148" s="469"/>
      <c r="M148" s="447">
        <v>0</v>
      </c>
      <c r="N148" s="446"/>
      <c r="O148" s="2196">
        <v>11869112</v>
      </c>
      <c r="P148" s="469"/>
      <c r="Q148" s="446">
        <f t="shared" si="4"/>
        <v>14701229</v>
      </c>
      <c r="R148" s="1619"/>
      <c r="S148" s="2199">
        <v>11869112</v>
      </c>
    </row>
    <row r="149" spans="1:19" s="424" customFormat="1" ht="15.5">
      <c r="B149" s="471" t="s">
        <v>343</v>
      </c>
      <c r="C149" s="442">
        <v>0</v>
      </c>
      <c r="D149" s="423"/>
      <c r="E149" s="2206">
        <v>4605227</v>
      </c>
      <c r="F149" s="469"/>
      <c r="G149" s="469">
        <v>5500000</v>
      </c>
      <c r="H149" s="469"/>
      <c r="I149" s="2196">
        <v>2035739</v>
      </c>
      <c r="J149" s="452"/>
      <c r="K149" s="2196">
        <v>159465</v>
      </c>
      <c r="L149" s="469"/>
      <c r="M149" s="447">
        <v>0</v>
      </c>
      <c r="N149" s="446"/>
      <c r="O149" s="2196">
        <v>3074123</v>
      </c>
      <c r="P149" s="469"/>
      <c r="Q149" s="446">
        <f t="shared" si="4"/>
        <v>5154830</v>
      </c>
      <c r="R149" s="1619"/>
      <c r="S149" s="2199">
        <v>3074123</v>
      </c>
    </row>
    <row r="150" spans="1:19" s="424" customFormat="1" ht="15.5">
      <c r="B150" s="471" t="s">
        <v>384</v>
      </c>
      <c r="C150" s="442">
        <v>0</v>
      </c>
      <c r="D150" s="423"/>
      <c r="E150" s="2206">
        <v>96252139</v>
      </c>
      <c r="F150" s="469"/>
      <c r="G150" s="469">
        <v>74838000</v>
      </c>
      <c r="H150" s="469"/>
      <c r="I150" s="2196">
        <v>6811015</v>
      </c>
      <c r="J150" s="452"/>
      <c r="K150" s="2196">
        <v>12803413</v>
      </c>
      <c r="L150" s="469"/>
      <c r="M150" s="447">
        <v>0</v>
      </c>
      <c r="N150" s="446"/>
      <c r="O150" s="2196">
        <v>30116934</v>
      </c>
      <c r="P150" s="469"/>
      <c r="Q150" s="446">
        <f t="shared" si="4"/>
        <v>146965603</v>
      </c>
      <c r="R150" s="1619"/>
      <c r="S150" s="2199">
        <v>30116934</v>
      </c>
    </row>
    <row r="151" spans="1:19" s="424" customFormat="1" ht="15.5">
      <c r="B151" s="471" t="s">
        <v>2211</v>
      </c>
      <c r="C151" s="442">
        <v>0</v>
      </c>
      <c r="D151" s="423"/>
      <c r="E151" s="2206">
        <v>680475442</v>
      </c>
      <c r="F151" s="469"/>
      <c r="G151" s="469">
        <v>415600000</v>
      </c>
      <c r="H151" s="469"/>
      <c r="I151" s="2196">
        <v>139162062</v>
      </c>
      <c r="J151" s="452"/>
      <c r="K151" s="2196">
        <v>8830450</v>
      </c>
      <c r="L151" s="469"/>
      <c r="M151" s="447">
        <v>0</v>
      </c>
      <c r="N151" s="446"/>
      <c r="O151" s="2196">
        <v>354695666</v>
      </c>
      <c r="P151" s="469"/>
      <c r="Q151" s="446">
        <f t="shared" si="4"/>
        <v>611048164</v>
      </c>
      <c r="R151" s="1619"/>
      <c r="S151" s="2199">
        <v>354695666</v>
      </c>
    </row>
    <row r="152" spans="1:19" s="424" customFormat="1" ht="15.5">
      <c r="B152" s="471" t="s">
        <v>2212</v>
      </c>
      <c r="C152" s="442">
        <v>0</v>
      </c>
      <c r="D152" s="423"/>
      <c r="E152" s="2206">
        <v>93733958</v>
      </c>
      <c r="F152" s="469"/>
      <c r="G152" s="469">
        <v>79001000</v>
      </c>
      <c r="H152" s="469"/>
      <c r="I152" s="2196">
        <v>0</v>
      </c>
      <c r="J152" s="452"/>
      <c r="K152" s="2196">
        <v>0</v>
      </c>
      <c r="L152" s="469"/>
      <c r="M152" s="447">
        <v>0</v>
      </c>
      <c r="N152" s="446"/>
      <c r="O152" s="2196">
        <v>67240361</v>
      </c>
      <c r="P152" s="469"/>
      <c r="Q152" s="446">
        <f t="shared" si="4"/>
        <v>105494597</v>
      </c>
      <c r="R152" s="1619"/>
      <c r="S152" s="2199">
        <v>67240361</v>
      </c>
    </row>
    <row r="153" spans="1:19" s="424" customFormat="1" ht="15.5">
      <c r="B153" s="471" t="s">
        <v>349</v>
      </c>
      <c r="C153" s="442">
        <v>0</v>
      </c>
      <c r="D153" s="423"/>
      <c r="E153" s="2206">
        <v>4836328</v>
      </c>
      <c r="F153" s="469"/>
      <c r="G153" s="469">
        <v>5000000</v>
      </c>
      <c r="H153" s="469"/>
      <c r="I153" s="2196">
        <v>4820623</v>
      </c>
      <c r="J153" s="452"/>
      <c r="K153" s="2196">
        <v>0</v>
      </c>
      <c r="L153" s="469"/>
      <c r="M153" s="447">
        <v>0</v>
      </c>
      <c r="N153" s="446"/>
      <c r="O153" s="2196">
        <v>92500</v>
      </c>
      <c r="P153" s="469"/>
      <c r="Q153" s="446">
        <f t="shared" si="4"/>
        <v>4923205</v>
      </c>
      <c r="R153" s="1619"/>
      <c r="S153" s="2199">
        <v>92500</v>
      </c>
    </row>
    <row r="154" spans="1:19" s="424" customFormat="1" ht="15.5">
      <c r="B154" s="471" t="s">
        <v>350</v>
      </c>
      <c r="C154" s="442">
        <v>0</v>
      </c>
      <c r="D154" s="423"/>
      <c r="E154" s="2206">
        <v>2487188968</v>
      </c>
      <c r="F154" s="469"/>
      <c r="G154" s="469">
        <v>4071292000</v>
      </c>
      <c r="H154" s="469"/>
      <c r="I154" s="2196">
        <v>167936374</v>
      </c>
      <c r="J154" s="452"/>
      <c r="K154" s="2196">
        <v>549751862</v>
      </c>
      <c r="L154" s="469"/>
      <c r="M154" s="447">
        <v>0</v>
      </c>
      <c r="N154" s="446"/>
      <c r="O154" s="2196">
        <v>4744430331</v>
      </c>
      <c r="P154" s="469"/>
      <c r="Q154" s="446">
        <f t="shared" si="4"/>
        <v>2195866125</v>
      </c>
      <c r="R154" s="1619"/>
      <c r="S154" s="2199">
        <v>4744432415</v>
      </c>
    </row>
    <row r="155" spans="1:19" s="424" customFormat="1" ht="15.5">
      <c r="B155" s="471" t="s">
        <v>351</v>
      </c>
      <c r="C155" s="1852">
        <v>0</v>
      </c>
      <c r="D155" s="469"/>
      <c r="E155" s="2206">
        <v>480796758</v>
      </c>
      <c r="F155" s="469"/>
      <c r="G155" s="469">
        <v>124168000</v>
      </c>
      <c r="H155" s="469"/>
      <c r="I155" s="2196">
        <v>1525337</v>
      </c>
      <c r="J155" s="452"/>
      <c r="K155" s="2196">
        <v>868097</v>
      </c>
      <c r="L155" s="469"/>
      <c r="M155" s="447">
        <v>0</v>
      </c>
      <c r="N155" s="446"/>
      <c r="O155" s="2196">
        <v>63829142</v>
      </c>
      <c r="P155" s="469"/>
      <c r="Q155" s="446">
        <f t="shared" si="4"/>
        <v>540478376</v>
      </c>
      <c r="R155" s="1619"/>
      <c r="S155" s="2199">
        <v>63829142</v>
      </c>
    </row>
    <row r="156" spans="1:19" s="444" customFormat="1" ht="15.5">
      <c r="B156" s="471" t="s">
        <v>386</v>
      </c>
      <c r="C156" s="1852">
        <v>0</v>
      </c>
      <c r="D156" s="446"/>
      <c r="E156" s="2200">
        <v>25014192</v>
      </c>
      <c r="F156" s="446"/>
      <c r="G156" s="446">
        <v>10000000</v>
      </c>
      <c r="H156" s="446"/>
      <c r="I156" s="2196">
        <v>6322125</v>
      </c>
      <c r="J156" s="452"/>
      <c r="K156" s="2196">
        <v>578763</v>
      </c>
      <c r="L156" s="446"/>
      <c r="M156" s="447">
        <v>0</v>
      </c>
      <c r="N156" s="446"/>
      <c r="O156" s="2196">
        <v>7524004</v>
      </c>
      <c r="P156" s="446"/>
      <c r="Q156" s="446">
        <f t="shared" si="4"/>
        <v>21746826</v>
      </c>
      <c r="R156" s="1614"/>
      <c r="S156" s="2199">
        <v>7523484</v>
      </c>
    </row>
    <row r="157" spans="1:19" s="424" customFormat="1" ht="15.5">
      <c r="B157" s="471" t="s">
        <v>2213</v>
      </c>
      <c r="C157" s="1852">
        <v>0</v>
      </c>
      <c r="D157" s="469"/>
      <c r="E157" s="2206">
        <v>4730622</v>
      </c>
      <c r="F157" s="469"/>
      <c r="G157" s="447">
        <v>2525000</v>
      </c>
      <c r="H157" s="469"/>
      <c r="I157" s="2196">
        <v>500000</v>
      </c>
      <c r="J157" s="452"/>
      <c r="K157" s="2196">
        <v>0</v>
      </c>
      <c r="L157" s="469"/>
      <c r="M157" s="447">
        <v>0</v>
      </c>
      <c r="N157" s="446"/>
      <c r="O157" s="2196">
        <v>1035528</v>
      </c>
      <c r="P157" s="469"/>
      <c r="Q157" s="446">
        <f t="shared" si="4"/>
        <v>5720094</v>
      </c>
      <c r="R157" s="1619"/>
      <c r="S157" s="2199">
        <v>1035528</v>
      </c>
    </row>
    <row r="158" spans="1:19" ht="15" customHeight="1">
      <c r="A158" s="435"/>
      <c r="B158" s="471" t="s">
        <v>387</v>
      </c>
      <c r="C158" s="1852">
        <v>0</v>
      </c>
      <c r="D158" s="447"/>
      <c r="E158" s="446">
        <v>136138582</v>
      </c>
      <c r="F158" s="447"/>
      <c r="G158" s="447">
        <v>73854000</v>
      </c>
      <c r="H158" s="447"/>
      <c r="I158" s="2196">
        <v>0</v>
      </c>
      <c r="J158" s="452"/>
      <c r="K158" s="2196">
        <v>-14232436</v>
      </c>
      <c r="L158" s="447"/>
      <c r="M158" s="447">
        <v>0</v>
      </c>
      <c r="N158" s="446"/>
      <c r="O158" s="2196">
        <v>49451347</v>
      </c>
      <c r="P158" s="447"/>
      <c r="Q158" s="446">
        <f t="shared" si="4"/>
        <v>146308799</v>
      </c>
      <c r="R158" s="1620"/>
      <c r="S158" s="2199">
        <v>49458303</v>
      </c>
    </row>
    <row r="159" spans="1:19" s="424" customFormat="1" ht="15.5">
      <c r="B159" s="471" t="s">
        <v>388</v>
      </c>
      <c r="C159" s="1852">
        <v>0</v>
      </c>
      <c r="D159" s="469"/>
      <c r="E159" s="446">
        <v>1110910</v>
      </c>
      <c r="F159" s="469"/>
      <c r="G159" s="2197">
        <v>0</v>
      </c>
      <c r="H159" s="469"/>
      <c r="I159" s="2200">
        <v>0</v>
      </c>
      <c r="J159" s="452"/>
      <c r="K159" s="2196">
        <v>0</v>
      </c>
      <c r="L159" s="469"/>
      <c r="M159" s="447">
        <v>0</v>
      </c>
      <c r="N159" s="446"/>
      <c r="O159" s="2196">
        <v>0</v>
      </c>
      <c r="P159" s="469"/>
      <c r="Q159" s="446">
        <f t="shared" si="4"/>
        <v>1110910</v>
      </c>
      <c r="R159" s="1619"/>
      <c r="S159" s="2199">
        <v>0</v>
      </c>
    </row>
    <row r="160" spans="1:19" s="424" customFormat="1" ht="15.5">
      <c r="B160" s="471" t="s">
        <v>354</v>
      </c>
      <c r="C160" s="442">
        <v>0</v>
      </c>
      <c r="D160" s="423"/>
      <c r="E160" s="2206">
        <v>200000</v>
      </c>
      <c r="F160" s="469"/>
      <c r="G160" s="469">
        <v>100000</v>
      </c>
      <c r="H160" s="469"/>
      <c r="I160" s="2196">
        <v>100000</v>
      </c>
      <c r="J160" s="452"/>
      <c r="K160" s="2196">
        <v>0</v>
      </c>
      <c r="L160" s="469"/>
      <c r="M160" s="447">
        <v>0</v>
      </c>
      <c r="N160" s="446"/>
      <c r="O160" s="2196">
        <v>0</v>
      </c>
      <c r="P160" s="469"/>
      <c r="Q160" s="446">
        <f t="shared" si="4"/>
        <v>200000</v>
      </c>
      <c r="R160" s="1619"/>
      <c r="S160" s="2199">
        <v>0</v>
      </c>
    </row>
    <row r="161" spans="1:23">
      <c r="B161" s="480" t="s">
        <v>389</v>
      </c>
      <c r="C161" s="474">
        <v>0</v>
      </c>
      <c r="D161" s="443"/>
      <c r="E161" s="1717">
        <f>ROUND(SUM(E112:E160),0)</f>
        <v>211529339956</v>
      </c>
      <c r="F161" s="447"/>
      <c r="G161" s="1717">
        <f>ROUND(SUM(G112:G160),0)</f>
        <v>110427727000</v>
      </c>
      <c r="H161" s="447"/>
      <c r="I161" s="1717">
        <f>ROUND(SUM(I112:I160),0)</f>
        <v>18305935239</v>
      </c>
      <c r="J161" s="447"/>
      <c r="K161" s="1717">
        <f>ROUND(SUM(K112:K160),0)</f>
        <v>-1055363</v>
      </c>
      <c r="L161" s="447"/>
      <c r="M161" s="1717">
        <f>ROUND(SUM(M112:M160),0)</f>
        <v>0</v>
      </c>
      <c r="N161" s="481"/>
      <c r="O161" s="1717">
        <f>ROUND(SUM(O112:O160),0)</f>
        <v>60313453171</v>
      </c>
      <c r="P161" s="447"/>
      <c r="Q161" s="1717">
        <f>ROUND(SUM(Q112:Q160),0)</f>
        <v>243336623183</v>
      </c>
      <c r="R161" s="1620"/>
      <c r="S161" s="1717">
        <f>ROUND(SUM(S112:S160),0)</f>
        <v>60313450109</v>
      </c>
    </row>
    <row r="162" spans="1:23">
      <c r="B162" s="480"/>
      <c r="D162" s="443"/>
      <c r="E162" s="481"/>
      <c r="F162" s="447"/>
      <c r="G162" s="481"/>
      <c r="H162" s="447"/>
      <c r="I162" s="481"/>
      <c r="J162" s="447"/>
      <c r="K162" s="481"/>
      <c r="L162" s="447"/>
      <c r="M162" s="481"/>
      <c r="N162" s="481"/>
      <c r="O162" s="481"/>
      <c r="P162" s="447"/>
      <c r="Q162" s="481"/>
      <c r="R162" s="447"/>
      <c r="S162" s="481"/>
    </row>
    <row r="163" spans="1:23">
      <c r="B163" s="480"/>
      <c r="D163" s="443"/>
      <c r="E163" s="481"/>
      <c r="F163" s="447"/>
      <c r="G163" s="481"/>
      <c r="H163" s="447"/>
      <c r="I163" s="481"/>
      <c r="J163" s="447"/>
      <c r="K163" s="481"/>
      <c r="L163" s="447"/>
      <c r="M163" s="481"/>
      <c r="N163" s="481"/>
      <c r="O163" s="481"/>
      <c r="P163" s="447"/>
      <c r="Q163" s="481"/>
      <c r="R163" s="447"/>
      <c r="S163" s="481"/>
    </row>
    <row r="164" spans="1:23" ht="15" customHeight="1">
      <c r="A164" s="1715" t="s">
        <v>5</v>
      </c>
      <c r="B164" s="2300" t="s">
        <v>5</v>
      </c>
      <c r="C164" s="2301"/>
      <c r="D164" s="2301"/>
      <c r="E164" s="2301"/>
      <c r="F164" s="2301"/>
      <c r="G164" s="2301"/>
      <c r="H164" s="2301"/>
      <c r="I164" s="2301"/>
      <c r="J164" s="2301"/>
      <c r="K164" s="2301"/>
      <c r="L164" s="2301"/>
      <c r="M164" s="2301"/>
      <c r="N164" s="2301"/>
      <c r="O164" s="2301"/>
      <c r="P164" s="2301"/>
      <c r="Q164" s="2301"/>
      <c r="R164" s="2301"/>
      <c r="S164" s="2301"/>
      <c r="T164" s="2301"/>
      <c r="U164" s="2301"/>
      <c r="V164" s="2301"/>
      <c r="W164" s="2301"/>
    </row>
    <row r="165" spans="1:23" ht="15" customHeight="1">
      <c r="A165" s="1715" t="s">
        <v>251</v>
      </c>
      <c r="B165" s="2297" t="s">
        <v>286</v>
      </c>
      <c r="C165" s="2297"/>
      <c r="D165" s="2297"/>
      <c r="E165" s="2297"/>
      <c r="F165" s="2297"/>
      <c r="G165" s="2297"/>
      <c r="H165" s="2297"/>
      <c r="I165" s="2297"/>
      <c r="J165" s="2297"/>
      <c r="K165" s="2297"/>
      <c r="L165" s="2297"/>
      <c r="M165" s="2297"/>
      <c r="N165" s="2297"/>
      <c r="O165" s="2297"/>
      <c r="P165" s="2297"/>
      <c r="Q165" s="2297"/>
      <c r="R165" s="2297"/>
      <c r="S165" s="2297"/>
    </row>
    <row r="166" spans="1:23" ht="15" customHeight="1">
      <c r="A166" s="1715" t="s">
        <v>285</v>
      </c>
      <c r="B166" s="2302" t="s">
        <v>2186</v>
      </c>
      <c r="C166" s="2297"/>
      <c r="D166" s="2297"/>
      <c r="E166" s="2297"/>
      <c r="F166" s="2297"/>
      <c r="G166" s="2297"/>
      <c r="H166" s="2297"/>
      <c r="I166" s="2297"/>
      <c r="J166" s="2297"/>
      <c r="K166" s="2297"/>
      <c r="L166" s="2297"/>
      <c r="M166" s="2297"/>
      <c r="N166" s="2297"/>
      <c r="O166" s="2297"/>
      <c r="P166" s="2297"/>
      <c r="Q166" s="2297"/>
      <c r="R166" s="2297"/>
      <c r="S166" s="2297"/>
    </row>
    <row r="167" spans="1:23" ht="20">
      <c r="A167" s="2298" t="s">
        <v>0</v>
      </c>
      <c r="B167" s="2298"/>
      <c r="C167" s="2298"/>
      <c r="D167" s="2298"/>
      <c r="E167" s="2298"/>
      <c r="F167" s="2298"/>
      <c r="G167" s="2298"/>
      <c r="H167" s="2298"/>
      <c r="I167" s="1812"/>
      <c r="J167" s="418"/>
      <c r="K167" s="1812"/>
      <c r="L167" s="418"/>
      <c r="M167" s="1812"/>
      <c r="N167" s="1812"/>
      <c r="O167" s="1812"/>
      <c r="P167" s="418"/>
      <c r="Q167" s="418"/>
      <c r="R167" s="418"/>
      <c r="S167" s="420" t="s">
        <v>289</v>
      </c>
    </row>
    <row r="168" spans="1:23" ht="20">
      <c r="A168" s="2299" t="s">
        <v>290</v>
      </c>
      <c r="B168" s="2299"/>
      <c r="C168" s="2299"/>
      <c r="D168" s="2299"/>
      <c r="E168" s="2299"/>
      <c r="F168" s="2299"/>
      <c r="G168" s="2299"/>
      <c r="H168" s="2299"/>
      <c r="I168" s="1812"/>
      <c r="J168" s="418"/>
      <c r="K168" s="1812"/>
      <c r="L168" s="418"/>
      <c r="M168" s="1812"/>
      <c r="N168" s="1812"/>
      <c r="O168" s="1812"/>
      <c r="P168" s="418"/>
      <c r="Q168" s="418"/>
      <c r="R168" s="418"/>
      <c r="S168" s="418" t="s">
        <v>121</v>
      </c>
    </row>
    <row r="169" spans="1:23" ht="20">
      <c r="A169" s="2299" t="s">
        <v>2150</v>
      </c>
      <c r="B169" s="2299"/>
      <c r="C169" s="2299"/>
      <c r="D169" s="2299"/>
      <c r="E169" s="2299"/>
      <c r="F169" s="2299"/>
      <c r="G169" s="2299"/>
      <c r="H169" s="2299"/>
      <c r="I169" s="1812"/>
      <c r="J169" s="418"/>
      <c r="K169" s="1812"/>
      <c r="L169" s="418"/>
      <c r="M169" s="1812"/>
      <c r="N169" s="1812"/>
      <c r="O169" s="1812"/>
      <c r="P169" s="418"/>
      <c r="Q169" s="418"/>
      <c r="R169" s="418"/>
      <c r="S169" s="419"/>
    </row>
    <row r="170" spans="1:23" ht="20">
      <c r="A170" s="2298" t="s">
        <v>2366</v>
      </c>
      <c r="B170" s="2298"/>
      <c r="C170" s="2298"/>
      <c r="D170" s="2298"/>
      <c r="E170" s="2298"/>
      <c r="F170" s="2298"/>
      <c r="G170" s="2298"/>
      <c r="H170" s="2298"/>
      <c r="I170" s="1812"/>
      <c r="J170" s="1812"/>
      <c r="K170" s="1812"/>
      <c r="L170" s="1812"/>
      <c r="M170" s="1812"/>
      <c r="N170" s="1812"/>
      <c r="O170" s="1812"/>
      <c r="P170" s="1812"/>
      <c r="Q170" s="1812"/>
      <c r="R170" s="1812"/>
      <c r="S170" s="1812"/>
    </row>
    <row r="171" spans="1:23">
      <c r="A171" s="422"/>
      <c r="B171" s="422"/>
      <c r="C171" s="422"/>
      <c r="D171" s="423"/>
      <c r="E171" s="424"/>
      <c r="F171" s="423"/>
      <c r="G171" s="423"/>
      <c r="H171" s="423"/>
      <c r="I171" s="424"/>
      <c r="J171" s="423"/>
      <c r="K171" s="424"/>
      <c r="L171" s="423"/>
      <c r="M171" s="424"/>
      <c r="N171" s="424"/>
      <c r="O171" s="424"/>
      <c r="P171" s="423"/>
      <c r="Q171" s="424"/>
      <c r="R171" s="423"/>
      <c r="S171" s="424"/>
    </row>
    <row r="172" spans="1:23">
      <c r="A172" s="424"/>
      <c r="B172" s="424"/>
      <c r="C172" s="424"/>
      <c r="D172" s="423"/>
      <c r="E172" s="424"/>
      <c r="F172" s="423"/>
      <c r="G172" s="423"/>
      <c r="H172" s="423"/>
      <c r="I172" s="424"/>
      <c r="J172" s="423"/>
      <c r="K172" s="424"/>
      <c r="L172" s="423"/>
      <c r="M172" s="424"/>
      <c r="N172" s="424"/>
      <c r="O172" s="424"/>
      <c r="P172" s="423"/>
      <c r="Q172" s="424"/>
      <c r="R172" s="423"/>
      <c r="S172" s="424"/>
    </row>
    <row r="173" spans="1:23">
      <c r="A173" s="424"/>
      <c r="B173" s="424"/>
      <c r="C173" s="424"/>
      <c r="D173" s="423"/>
      <c r="E173" s="424"/>
      <c r="F173" s="423"/>
      <c r="G173" s="423"/>
      <c r="H173" s="423"/>
      <c r="I173" s="425"/>
      <c r="J173" s="423"/>
      <c r="K173" s="424"/>
      <c r="L173" s="423"/>
      <c r="M173" s="426" t="s">
        <v>256</v>
      </c>
      <c r="N173" s="426"/>
      <c r="O173" s="426"/>
      <c r="P173" s="426"/>
      <c r="Q173" s="427"/>
      <c r="R173" s="423"/>
      <c r="S173" s="424"/>
    </row>
    <row r="174" spans="1:23">
      <c r="A174" s="424"/>
      <c r="B174" s="424"/>
      <c r="C174" s="424"/>
      <c r="D174" s="423"/>
      <c r="E174" s="427" t="s">
        <v>2151</v>
      </c>
      <c r="F174" s="423"/>
      <c r="G174"/>
      <c r="H174" s="423"/>
      <c r="I174" s="427"/>
      <c r="J174" s="423"/>
      <c r="K174" s="424"/>
      <c r="L174" s="423"/>
      <c r="M174" s="424"/>
      <c r="N174" s="1608"/>
      <c r="O174"/>
      <c r="P174" s="423"/>
      <c r="Q174" s="427" t="s">
        <v>2151</v>
      </c>
      <c r="R174" s="1607"/>
      <c r="S174" s="424"/>
    </row>
    <row r="175" spans="1:23">
      <c r="A175" s="1807"/>
      <c r="B175" s="1807"/>
      <c r="C175" s="1807"/>
      <c r="D175" s="423"/>
      <c r="E175" s="427" t="s">
        <v>258</v>
      </c>
      <c r="F175" s="423"/>
      <c r="G175" s="427" t="s">
        <v>257</v>
      </c>
      <c r="H175" s="423"/>
      <c r="I175" s="427" t="s">
        <v>260</v>
      </c>
      <c r="J175" s="423"/>
      <c r="K175" s="427" t="s">
        <v>261</v>
      </c>
      <c r="L175" s="429"/>
      <c r="M175" s="430" t="s">
        <v>262</v>
      </c>
      <c r="N175" s="1608"/>
      <c r="O175" s="1608" t="s">
        <v>2152</v>
      </c>
      <c r="P175" s="423"/>
      <c r="Q175" s="427" t="s">
        <v>258</v>
      </c>
      <c r="R175" s="1607"/>
      <c r="S175" s="427" t="s">
        <v>2152</v>
      </c>
    </row>
    <row r="176" spans="1:23">
      <c r="A176" s="1807"/>
      <c r="B176" s="1807"/>
      <c r="C176" s="1807"/>
      <c r="D176" s="423"/>
      <c r="E176" s="427" t="s">
        <v>263</v>
      </c>
      <c r="F176" s="423"/>
      <c r="G176" s="427" t="s">
        <v>259</v>
      </c>
      <c r="H176" s="423"/>
      <c r="I176" s="427" t="s">
        <v>258</v>
      </c>
      <c r="J176" s="423"/>
      <c r="K176" s="427" t="s">
        <v>264</v>
      </c>
      <c r="L176" s="429"/>
      <c r="M176" s="430" t="s">
        <v>2387</v>
      </c>
      <c r="N176" s="1608"/>
      <c r="O176" s="1609" t="s">
        <v>2363</v>
      </c>
      <c r="P176" s="423"/>
      <c r="Q176" s="427" t="s">
        <v>263</v>
      </c>
      <c r="R176" s="1607"/>
      <c r="S176" s="431" t="s">
        <v>2363</v>
      </c>
    </row>
    <row r="177" spans="1:19">
      <c r="A177" s="432"/>
      <c r="B177" s="432"/>
      <c r="C177" s="432"/>
      <c r="D177" s="433"/>
      <c r="E177" s="1441" t="s">
        <v>2367</v>
      </c>
      <c r="F177" s="433"/>
      <c r="G177" s="1441" t="s">
        <v>2386</v>
      </c>
      <c r="H177" s="433"/>
      <c r="I177" s="1610" t="s">
        <v>265</v>
      </c>
      <c r="J177" s="433"/>
      <c r="K177" s="1610" t="s">
        <v>2202</v>
      </c>
      <c r="L177" s="434"/>
      <c r="M177" s="1613" t="s">
        <v>2203</v>
      </c>
      <c r="N177" s="1716"/>
      <c r="O177" s="1611" t="s">
        <v>2153</v>
      </c>
      <c r="P177" s="423"/>
      <c r="Q177" s="1441" t="s">
        <v>2368</v>
      </c>
      <c r="R177" s="1607"/>
      <c r="S177" s="1610" t="s">
        <v>266</v>
      </c>
    </row>
    <row r="178" spans="1:19">
      <c r="A178" s="435"/>
      <c r="B178" s="435"/>
      <c r="C178" s="435"/>
      <c r="D178" s="423"/>
      <c r="E178" s="436"/>
      <c r="F178" s="423"/>
      <c r="G178" s="423"/>
      <c r="H178" s="423"/>
      <c r="I178" s="436"/>
      <c r="J178" s="423"/>
      <c r="K178" s="436"/>
      <c r="L178" s="433"/>
      <c r="M178" s="436"/>
      <c r="N178" s="444"/>
      <c r="O178" s="444"/>
      <c r="P178" s="423"/>
      <c r="Q178" s="436"/>
      <c r="R178" s="1612"/>
      <c r="S178" s="436"/>
    </row>
    <row r="179" spans="1:19" s="424" customFormat="1" ht="18">
      <c r="A179" s="437" t="s">
        <v>390</v>
      </c>
      <c r="B179" s="1807"/>
      <c r="C179" s="1807"/>
      <c r="D179" s="423"/>
      <c r="E179" s="484"/>
      <c r="F179" s="446"/>
      <c r="G179" s="446"/>
      <c r="H179" s="469"/>
      <c r="I179" s="1854"/>
      <c r="J179" s="469"/>
      <c r="K179" s="1816"/>
      <c r="L179" s="469"/>
      <c r="M179" s="1816"/>
      <c r="N179" s="1816"/>
      <c r="O179" s="1816"/>
      <c r="P179" s="469"/>
      <c r="Q179" s="1854"/>
      <c r="R179" s="1612"/>
      <c r="S179" s="1816"/>
    </row>
    <row r="180" spans="1:19" s="424" customFormat="1" ht="15.5">
      <c r="A180" s="1807"/>
      <c r="B180" s="1807"/>
      <c r="C180" s="1807"/>
      <c r="D180" s="423"/>
      <c r="E180" s="1816"/>
      <c r="F180" s="469"/>
      <c r="G180" s="469"/>
      <c r="H180" s="469"/>
      <c r="I180" s="1816"/>
      <c r="J180" s="469"/>
      <c r="K180" s="1816"/>
      <c r="L180" s="469"/>
      <c r="M180" s="482"/>
      <c r="N180" s="482"/>
      <c r="O180" s="482"/>
      <c r="P180" s="469"/>
      <c r="Q180" s="482"/>
      <c r="R180" s="1612"/>
      <c r="S180" s="482"/>
    </row>
    <row r="181" spans="1:19" s="444" customFormat="1" ht="15.5">
      <c r="A181" s="441"/>
      <c r="B181" s="471" t="s">
        <v>391</v>
      </c>
      <c r="C181" s="1852">
        <v>0</v>
      </c>
      <c r="D181" s="447"/>
      <c r="E181" s="446">
        <v>1500000</v>
      </c>
      <c r="F181" s="447"/>
      <c r="G181" s="2197">
        <v>0</v>
      </c>
      <c r="H181" s="447"/>
      <c r="I181" s="475">
        <v>0</v>
      </c>
      <c r="J181" s="452"/>
      <c r="K181" s="2197">
        <v>0</v>
      </c>
      <c r="L181" s="447"/>
      <c r="M181" s="447">
        <v>0</v>
      </c>
      <c r="N181" s="446"/>
      <c r="O181" s="2196"/>
      <c r="P181" s="447"/>
      <c r="Q181" s="446">
        <f t="shared" ref="Q181:Q212" si="5">ROUND(+SUM(E181)+SUM(G181)-SUM(I181)+SUM(K181) +SUM(M181)-SUM(O181),0)</f>
        <v>1500000</v>
      </c>
      <c r="R181" s="1620"/>
      <c r="S181" s="2199">
        <v>0</v>
      </c>
    </row>
    <row r="182" spans="1:19" s="444" customFormat="1" ht="15.5">
      <c r="A182" s="441"/>
      <c r="B182" s="471" t="s">
        <v>392</v>
      </c>
      <c r="C182" s="1852">
        <v>0</v>
      </c>
      <c r="D182" s="447"/>
      <c r="E182" s="446">
        <v>1755226</v>
      </c>
      <c r="F182" s="447"/>
      <c r="G182" s="446">
        <v>1230000</v>
      </c>
      <c r="H182" s="447"/>
      <c r="I182" s="2196">
        <v>250155</v>
      </c>
      <c r="J182" s="452"/>
      <c r="K182" s="2196">
        <v>477064</v>
      </c>
      <c r="L182" s="446"/>
      <c r="M182" s="447">
        <v>0</v>
      </c>
      <c r="N182" s="446"/>
      <c r="O182" s="2196">
        <v>502313</v>
      </c>
      <c r="P182" s="446"/>
      <c r="Q182" s="446">
        <f t="shared" si="5"/>
        <v>2709822</v>
      </c>
      <c r="R182" s="1614"/>
      <c r="S182" s="2199">
        <v>502313</v>
      </c>
    </row>
    <row r="183" spans="1:19" s="444" customFormat="1" ht="15.5">
      <c r="A183" s="435"/>
      <c r="B183" s="471" t="s">
        <v>359</v>
      </c>
      <c r="C183" s="1852">
        <v>0</v>
      </c>
      <c r="D183" s="450"/>
      <c r="E183" s="446">
        <v>34847685</v>
      </c>
      <c r="F183" s="450"/>
      <c r="G183" s="485">
        <v>21784000</v>
      </c>
      <c r="H183" s="450"/>
      <c r="I183" s="2196">
        <v>10781011</v>
      </c>
      <c r="J183" s="452"/>
      <c r="K183" s="2196">
        <v>0</v>
      </c>
      <c r="L183" s="448"/>
      <c r="M183" s="447">
        <v>0</v>
      </c>
      <c r="N183" s="446"/>
      <c r="O183" s="2196">
        <v>8906586</v>
      </c>
      <c r="P183" s="448"/>
      <c r="Q183" s="446">
        <f t="shared" si="5"/>
        <v>36944088</v>
      </c>
      <c r="R183" s="1615"/>
      <c r="S183" s="2199">
        <v>8906586</v>
      </c>
    </row>
    <row r="184" spans="1:19" s="444" customFormat="1" ht="15.5">
      <c r="A184" s="465"/>
      <c r="B184" s="471" t="s">
        <v>394</v>
      </c>
      <c r="C184" s="1852">
        <v>0</v>
      </c>
      <c r="D184" s="454"/>
      <c r="E184" s="446">
        <v>72471301</v>
      </c>
      <c r="F184" s="446"/>
      <c r="G184" s="486">
        <v>17643000</v>
      </c>
      <c r="H184" s="446"/>
      <c r="I184" s="2196">
        <v>3530000</v>
      </c>
      <c r="J184" s="452"/>
      <c r="K184" s="2196">
        <v>216217</v>
      </c>
      <c r="L184" s="446"/>
      <c r="M184" s="447">
        <v>-51835492</v>
      </c>
      <c r="N184" s="446"/>
      <c r="O184" s="2196">
        <v>9825447</v>
      </c>
      <c r="P184" s="446"/>
      <c r="Q184" s="446">
        <f t="shared" si="5"/>
        <v>25139579</v>
      </c>
      <c r="R184" s="1614"/>
      <c r="S184" s="2199">
        <v>9831390</v>
      </c>
    </row>
    <row r="185" spans="1:19" s="444" customFormat="1" ht="15.5">
      <c r="A185" s="435"/>
      <c r="B185" s="471" t="s">
        <v>395</v>
      </c>
      <c r="C185" s="1852">
        <v>0</v>
      </c>
      <c r="D185" s="454"/>
      <c r="E185" s="446">
        <v>980000</v>
      </c>
      <c r="F185" s="446"/>
      <c r="G185" s="446">
        <v>196000</v>
      </c>
      <c r="H185" s="446"/>
      <c r="I185" s="452">
        <v>0</v>
      </c>
      <c r="J185" s="452"/>
      <c r="K185" s="2196">
        <v>0</v>
      </c>
      <c r="L185" s="446"/>
      <c r="M185" s="447">
        <v>0</v>
      </c>
      <c r="N185" s="446"/>
      <c r="O185" s="2196">
        <v>0</v>
      </c>
      <c r="P185" s="446"/>
      <c r="Q185" s="446">
        <f t="shared" si="5"/>
        <v>1176000</v>
      </c>
      <c r="R185" s="1614"/>
      <c r="S185" s="2199">
        <v>0</v>
      </c>
    </row>
    <row r="186" spans="1:19" s="444" customFormat="1" ht="15.5">
      <c r="A186" s="435"/>
      <c r="B186" s="471" t="s">
        <v>396</v>
      </c>
      <c r="C186" s="1852">
        <v>0</v>
      </c>
      <c r="D186" s="446"/>
      <c r="E186" s="446">
        <v>16124848</v>
      </c>
      <c r="F186" s="446"/>
      <c r="G186" s="446">
        <v>19283000</v>
      </c>
      <c r="H186" s="446"/>
      <c r="I186" s="2196">
        <v>15939681</v>
      </c>
      <c r="J186" s="452"/>
      <c r="K186" s="2196">
        <v>0</v>
      </c>
      <c r="L186" s="446"/>
      <c r="M186" s="447">
        <v>0</v>
      </c>
      <c r="N186" s="446"/>
      <c r="O186" s="2196">
        <v>3694560</v>
      </c>
      <c r="P186" s="446"/>
      <c r="Q186" s="446">
        <f t="shared" si="5"/>
        <v>15773607</v>
      </c>
      <c r="R186" s="1614"/>
      <c r="S186" s="2199">
        <v>3694560</v>
      </c>
    </row>
    <row r="187" spans="1:19" s="444" customFormat="1" ht="15.5">
      <c r="A187" s="435"/>
      <c r="B187" s="471" t="s">
        <v>397</v>
      </c>
      <c r="C187" s="1852">
        <v>0</v>
      </c>
      <c r="D187" s="446"/>
      <c r="E187" s="446">
        <v>184832321</v>
      </c>
      <c r="F187" s="446"/>
      <c r="G187" s="487">
        <v>59896000</v>
      </c>
      <c r="H187" s="446"/>
      <c r="I187" s="2196">
        <v>16809368</v>
      </c>
      <c r="J187" s="452"/>
      <c r="K187" s="2196">
        <v>0</v>
      </c>
      <c r="L187" s="446"/>
      <c r="M187" s="447">
        <v>0</v>
      </c>
      <c r="N187" s="446"/>
      <c r="O187" s="2196">
        <v>22294482</v>
      </c>
      <c r="P187" s="446"/>
      <c r="Q187" s="446">
        <f t="shared" si="5"/>
        <v>205624471</v>
      </c>
      <c r="R187" s="1614"/>
      <c r="S187" s="2199">
        <v>22294482</v>
      </c>
    </row>
    <row r="188" spans="1:19" s="444" customFormat="1" ht="15.5">
      <c r="A188" s="432"/>
      <c r="B188" s="471" t="s">
        <v>299</v>
      </c>
      <c r="C188" s="1852">
        <v>0</v>
      </c>
      <c r="D188" s="454"/>
      <c r="E188" s="446">
        <v>112182518</v>
      </c>
      <c r="F188" s="454"/>
      <c r="G188" s="488">
        <v>154400000</v>
      </c>
      <c r="H188" s="454"/>
      <c r="I188" s="2196">
        <v>75759220</v>
      </c>
      <c r="J188" s="452"/>
      <c r="K188" s="2196">
        <v>0</v>
      </c>
      <c r="L188" s="454"/>
      <c r="M188" s="447">
        <v>0</v>
      </c>
      <c r="N188" s="446"/>
      <c r="O188" s="2196">
        <v>93920831</v>
      </c>
      <c r="P188" s="454"/>
      <c r="Q188" s="446">
        <f t="shared" si="5"/>
        <v>96902467</v>
      </c>
      <c r="R188" s="1616"/>
      <c r="S188" s="2199">
        <v>93909433</v>
      </c>
    </row>
    <row r="189" spans="1:19" s="444" customFormat="1" ht="15.5">
      <c r="B189" s="471" t="s">
        <v>398</v>
      </c>
      <c r="C189" s="1852">
        <v>0</v>
      </c>
      <c r="D189" s="454"/>
      <c r="E189" s="446">
        <v>1041423</v>
      </c>
      <c r="F189" s="454"/>
      <c r="G189" s="454">
        <v>1896000</v>
      </c>
      <c r="H189" s="454"/>
      <c r="I189" s="2196">
        <v>1033913</v>
      </c>
      <c r="J189" s="452"/>
      <c r="K189" s="2196">
        <v>0</v>
      </c>
      <c r="L189" s="454"/>
      <c r="M189" s="447">
        <v>0</v>
      </c>
      <c r="N189" s="446"/>
      <c r="O189" s="2196">
        <v>335102</v>
      </c>
      <c r="P189" s="454"/>
      <c r="Q189" s="446">
        <f t="shared" si="5"/>
        <v>1568408</v>
      </c>
      <c r="R189" s="1616"/>
      <c r="S189" s="2199">
        <v>335102</v>
      </c>
    </row>
    <row r="190" spans="1:19" s="444" customFormat="1" ht="15.5">
      <c r="B190" s="471" t="s">
        <v>302</v>
      </c>
      <c r="C190" s="1852">
        <v>0</v>
      </c>
      <c r="D190" s="454"/>
      <c r="E190" s="446">
        <v>33102608</v>
      </c>
      <c r="F190" s="446"/>
      <c r="G190" s="489">
        <v>33855000</v>
      </c>
      <c r="H190" s="446"/>
      <c r="I190" s="2196">
        <v>32996780</v>
      </c>
      <c r="J190" s="452"/>
      <c r="K190" s="2196">
        <v>86140</v>
      </c>
      <c r="L190" s="446"/>
      <c r="M190" s="447">
        <v>0</v>
      </c>
      <c r="N190" s="446"/>
      <c r="O190" s="2196">
        <v>1297910</v>
      </c>
      <c r="P190" s="446"/>
      <c r="Q190" s="446">
        <f t="shared" si="5"/>
        <v>32749058</v>
      </c>
      <c r="R190" s="1614"/>
      <c r="S190" s="2199">
        <v>1297910</v>
      </c>
    </row>
    <row r="191" spans="1:19" s="444" customFormat="1" ht="15.5">
      <c r="A191" s="435"/>
      <c r="B191" s="471" t="s">
        <v>399</v>
      </c>
      <c r="C191" s="1852">
        <v>0</v>
      </c>
      <c r="D191" s="446"/>
      <c r="E191" s="446">
        <v>39943630</v>
      </c>
      <c r="F191" s="446"/>
      <c r="G191" s="446">
        <v>48855000</v>
      </c>
      <c r="H191" s="446"/>
      <c r="I191" s="2196">
        <v>14185886</v>
      </c>
      <c r="J191" s="452"/>
      <c r="K191" s="2196">
        <v>-6286605</v>
      </c>
      <c r="L191" s="446"/>
      <c r="M191" s="447">
        <v>0</v>
      </c>
      <c r="N191" s="446"/>
      <c r="O191" s="2196">
        <v>19997769</v>
      </c>
      <c r="P191" s="446"/>
      <c r="Q191" s="446">
        <f t="shared" si="5"/>
        <v>48328370</v>
      </c>
      <c r="R191" s="1614"/>
      <c r="S191" s="2199">
        <v>19997769</v>
      </c>
    </row>
    <row r="192" spans="1:19" s="444" customFormat="1" ht="15.5">
      <c r="A192" s="435"/>
      <c r="B192" s="471" t="s">
        <v>400</v>
      </c>
      <c r="C192" s="1852">
        <v>0</v>
      </c>
      <c r="D192" s="459"/>
      <c r="E192" s="446">
        <v>4220118</v>
      </c>
      <c r="F192" s="459"/>
      <c r="G192" s="490">
        <v>4460000</v>
      </c>
      <c r="H192" s="459"/>
      <c r="I192" s="2196">
        <v>2745085</v>
      </c>
      <c r="J192" s="452"/>
      <c r="K192" s="2196">
        <v>0</v>
      </c>
      <c r="L192" s="459"/>
      <c r="M192" s="447">
        <v>0</v>
      </c>
      <c r="N192" s="446"/>
      <c r="O192" s="2196">
        <v>2045753</v>
      </c>
      <c r="P192" s="459"/>
      <c r="Q192" s="446">
        <f t="shared" si="5"/>
        <v>3889280</v>
      </c>
      <c r="R192" s="1617"/>
      <c r="S192" s="2199">
        <v>2045753</v>
      </c>
    </row>
    <row r="193" spans="1:19" s="461" customFormat="1" ht="15.5">
      <c r="A193" s="457"/>
      <c r="B193" s="471" t="s">
        <v>401</v>
      </c>
      <c r="C193" s="1852">
        <v>0</v>
      </c>
      <c r="D193" s="459"/>
      <c r="E193" s="446">
        <v>4514450283</v>
      </c>
      <c r="F193" s="459"/>
      <c r="G193" s="460">
        <v>5856721000</v>
      </c>
      <c r="H193" s="459"/>
      <c r="I193" s="2196">
        <v>3722596209</v>
      </c>
      <c r="J193" s="459"/>
      <c r="K193" s="2196">
        <v>-5176316</v>
      </c>
      <c r="L193" s="459"/>
      <c r="M193" s="447">
        <v>0</v>
      </c>
      <c r="N193" s="446"/>
      <c r="O193" s="2196">
        <v>5875598106</v>
      </c>
      <c r="P193" s="459"/>
      <c r="Q193" s="446">
        <f t="shared" si="5"/>
        <v>767800652</v>
      </c>
      <c r="R193" s="1617"/>
      <c r="S193" s="2199">
        <v>5875120546</v>
      </c>
    </row>
    <row r="194" spans="1:19" s="461" customFormat="1" ht="15.5">
      <c r="A194" s="457"/>
      <c r="B194" s="471" t="s">
        <v>2214</v>
      </c>
      <c r="C194" s="1852">
        <v>0</v>
      </c>
      <c r="D194" s="447"/>
      <c r="E194" s="446">
        <v>9510514</v>
      </c>
      <c r="F194" s="447"/>
      <c r="G194" s="2197">
        <v>4000000</v>
      </c>
      <c r="H194" s="447"/>
      <c r="I194" s="2196">
        <v>0</v>
      </c>
      <c r="J194" s="452"/>
      <c r="K194" s="2196">
        <v>0</v>
      </c>
      <c r="L194" s="447"/>
      <c r="M194" s="447">
        <v>0</v>
      </c>
      <c r="N194" s="446"/>
      <c r="O194" s="2196">
        <v>272968</v>
      </c>
      <c r="P194" s="447"/>
      <c r="Q194" s="446">
        <f t="shared" si="5"/>
        <v>13237546</v>
      </c>
      <c r="R194" s="1620"/>
      <c r="S194" s="2199">
        <v>272968</v>
      </c>
    </row>
    <row r="195" spans="1:19" s="461" customFormat="1" ht="15.5">
      <c r="A195" s="457"/>
      <c r="B195" s="471" t="s">
        <v>402</v>
      </c>
      <c r="C195" s="1852">
        <v>0</v>
      </c>
      <c r="D195" s="452"/>
      <c r="E195" s="446">
        <v>437764</v>
      </c>
      <c r="F195" s="459"/>
      <c r="G195" s="460">
        <v>1031000</v>
      </c>
      <c r="H195" s="459"/>
      <c r="I195" s="2196">
        <v>381895</v>
      </c>
      <c r="J195" s="452"/>
      <c r="K195" s="2196">
        <v>0</v>
      </c>
      <c r="L195" s="459"/>
      <c r="M195" s="447">
        <v>0</v>
      </c>
      <c r="N195" s="446"/>
      <c r="O195" s="2196">
        <v>741496</v>
      </c>
      <c r="P195" s="456"/>
      <c r="Q195" s="446">
        <f t="shared" si="5"/>
        <v>345373</v>
      </c>
      <c r="R195" s="1618"/>
      <c r="S195" s="2199">
        <v>741496</v>
      </c>
    </row>
    <row r="196" spans="1:19" s="461" customFormat="1" ht="15.5">
      <c r="A196" s="465"/>
      <c r="B196" s="471" t="s">
        <v>403</v>
      </c>
      <c r="C196" s="1852">
        <v>0</v>
      </c>
      <c r="D196" s="456"/>
      <c r="E196" s="446">
        <v>205775096</v>
      </c>
      <c r="F196" s="459"/>
      <c r="G196" s="491">
        <v>242028000</v>
      </c>
      <c r="H196" s="459"/>
      <c r="I196" s="2196">
        <v>61210082</v>
      </c>
      <c r="J196" s="452"/>
      <c r="K196" s="2196">
        <v>-1081022</v>
      </c>
      <c r="L196" s="459"/>
      <c r="M196" s="447">
        <v>0</v>
      </c>
      <c r="N196" s="446"/>
      <c r="O196" s="2196">
        <v>177672120</v>
      </c>
      <c r="P196" s="456"/>
      <c r="Q196" s="446">
        <f t="shared" si="5"/>
        <v>207839872</v>
      </c>
      <c r="R196" s="1618"/>
      <c r="S196" s="2199">
        <v>177178825</v>
      </c>
    </row>
    <row r="197" spans="1:19" s="461" customFormat="1" ht="15.5">
      <c r="A197" s="465"/>
      <c r="B197" s="471" t="s">
        <v>404</v>
      </c>
      <c r="C197" s="1852">
        <v>0</v>
      </c>
      <c r="D197" s="456"/>
      <c r="E197" s="446">
        <v>245675</v>
      </c>
      <c r="F197" s="459"/>
      <c r="G197" s="447">
        <v>3131700</v>
      </c>
      <c r="H197" s="459"/>
      <c r="I197" s="2196">
        <v>213684</v>
      </c>
      <c r="J197" s="452"/>
      <c r="K197" s="2196">
        <v>280000</v>
      </c>
      <c r="L197" s="459"/>
      <c r="M197" s="447">
        <v>0</v>
      </c>
      <c r="N197" s="446"/>
      <c r="O197" s="2196">
        <v>3105960</v>
      </c>
      <c r="P197" s="456"/>
      <c r="Q197" s="446">
        <f t="shared" si="5"/>
        <v>337731</v>
      </c>
      <c r="R197" s="1618"/>
      <c r="S197" s="2199">
        <v>3105960</v>
      </c>
    </row>
    <row r="198" spans="1:19" s="461" customFormat="1" ht="15.5">
      <c r="A198" s="465"/>
      <c r="B198" s="471" t="s">
        <v>405</v>
      </c>
      <c r="C198" s="1852">
        <v>0</v>
      </c>
      <c r="D198" s="456"/>
      <c r="E198" s="446">
        <v>63867299</v>
      </c>
      <c r="F198" s="459"/>
      <c r="G198" s="493">
        <v>431977963</v>
      </c>
      <c r="H198" s="459"/>
      <c r="I198" s="2196">
        <v>37512146</v>
      </c>
      <c r="J198" s="452"/>
      <c r="K198" s="2196">
        <v>51105109</v>
      </c>
      <c r="L198" s="459"/>
      <c r="M198" s="447">
        <v>0</v>
      </c>
      <c r="N198" s="446"/>
      <c r="O198" s="2196">
        <v>446558170</v>
      </c>
      <c r="P198" s="456"/>
      <c r="Q198" s="446">
        <f t="shared" si="5"/>
        <v>62880055</v>
      </c>
      <c r="R198" s="1618"/>
      <c r="S198" s="2199">
        <v>446895936</v>
      </c>
    </row>
    <row r="199" spans="1:19" s="461" customFormat="1" ht="15.5">
      <c r="A199" s="465"/>
      <c r="B199" s="471" t="s">
        <v>406</v>
      </c>
      <c r="C199" s="1852">
        <v>0</v>
      </c>
      <c r="D199" s="456"/>
      <c r="E199" s="446">
        <v>23562641</v>
      </c>
      <c r="F199" s="459"/>
      <c r="G199" s="460">
        <v>30168000</v>
      </c>
      <c r="H199" s="459"/>
      <c r="I199" s="2196">
        <v>23842938</v>
      </c>
      <c r="J199" s="452"/>
      <c r="K199" s="2196">
        <v>0</v>
      </c>
      <c r="L199" s="459"/>
      <c r="M199" s="447">
        <v>0</v>
      </c>
      <c r="N199" s="446"/>
      <c r="O199" s="2196">
        <v>6326984</v>
      </c>
      <c r="P199" s="456"/>
      <c r="Q199" s="446">
        <f t="shared" si="5"/>
        <v>23560719</v>
      </c>
      <c r="R199" s="1618"/>
      <c r="S199" s="2199">
        <v>6326984</v>
      </c>
    </row>
    <row r="200" spans="1:19" s="461" customFormat="1" ht="15.5">
      <c r="A200" s="465"/>
      <c r="B200" s="471" t="s">
        <v>407</v>
      </c>
      <c r="C200" s="1852">
        <v>0</v>
      </c>
      <c r="D200" s="446"/>
      <c r="E200" s="446">
        <v>13174220261</v>
      </c>
      <c r="F200" s="446"/>
      <c r="G200" s="2080">
        <f>12394880000</f>
        <v>12394880000</v>
      </c>
      <c r="H200" s="2080"/>
      <c r="I200" s="2196">
        <v>5458620143</v>
      </c>
      <c r="J200" s="1324"/>
      <c r="K200" s="2196">
        <v>-88377669</v>
      </c>
      <c r="L200" s="2080"/>
      <c r="M200" s="2208">
        <v>-74995</v>
      </c>
      <c r="N200" s="2080"/>
      <c r="O200" s="2196">
        <v>6806850592</v>
      </c>
      <c r="P200" s="2080"/>
      <c r="Q200" s="2080">
        <f t="shared" si="5"/>
        <v>13215176862</v>
      </c>
      <c r="R200" s="1614"/>
      <c r="S200" s="2199">
        <v>6806531853</v>
      </c>
    </row>
    <row r="201" spans="1:19" s="444" customFormat="1" ht="15.5">
      <c r="B201" s="471" t="s">
        <v>408</v>
      </c>
      <c r="C201" s="1852">
        <v>0</v>
      </c>
      <c r="D201" s="446"/>
      <c r="E201" s="446">
        <v>17013658</v>
      </c>
      <c r="F201" s="446"/>
      <c r="G201" s="446">
        <v>59917000</v>
      </c>
      <c r="H201" s="446"/>
      <c r="I201" s="2196">
        <v>8418941</v>
      </c>
      <c r="J201" s="452"/>
      <c r="K201" s="2196">
        <v>5615000</v>
      </c>
      <c r="L201" s="446"/>
      <c r="M201" s="447">
        <v>0</v>
      </c>
      <c r="N201" s="446"/>
      <c r="O201" s="2196">
        <v>51666488</v>
      </c>
      <c r="P201" s="446"/>
      <c r="Q201" s="446">
        <f t="shared" si="5"/>
        <v>22460229</v>
      </c>
      <c r="R201" s="1614"/>
      <c r="S201" s="2199">
        <v>51659846</v>
      </c>
    </row>
    <row r="202" spans="1:19" s="444" customFormat="1" ht="15.5">
      <c r="B202" s="471" t="s">
        <v>409</v>
      </c>
      <c r="C202" s="1852">
        <v>0</v>
      </c>
      <c r="D202" s="446"/>
      <c r="E202" s="446">
        <v>405426136</v>
      </c>
      <c r="F202" s="446"/>
      <c r="G202" s="446">
        <v>123633000</v>
      </c>
      <c r="H202" s="446"/>
      <c r="I202" s="2196">
        <v>10131703</v>
      </c>
      <c r="J202" s="452"/>
      <c r="K202" s="2196">
        <v>27667586</v>
      </c>
      <c r="L202" s="446"/>
      <c r="M202" s="447">
        <v>0</v>
      </c>
      <c r="N202" s="446"/>
      <c r="O202" s="2196">
        <v>105834763</v>
      </c>
      <c r="P202" s="446"/>
      <c r="Q202" s="446">
        <f t="shared" si="5"/>
        <v>440760256</v>
      </c>
      <c r="R202" s="1614"/>
      <c r="S202" s="2199">
        <v>105834763</v>
      </c>
    </row>
    <row r="203" spans="1:19" s="444" customFormat="1" ht="15.5">
      <c r="B203" s="471" t="s">
        <v>374</v>
      </c>
      <c r="C203" s="1852">
        <v>0</v>
      </c>
      <c r="D203" s="446"/>
      <c r="E203" s="446">
        <v>120527336</v>
      </c>
      <c r="F203" s="446"/>
      <c r="G203" s="446">
        <v>72396000</v>
      </c>
      <c r="H203" s="446"/>
      <c r="I203" s="2196">
        <v>655427</v>
      </c>
      <c r="J203" s="452"/>
      <c r="K203" s="2196">
        <v>14382193</v>
      </c>
      <c r="L203" s="446"/>
      <c r="M203" s="447">
        <v>0</v>
      </c>
      <c r="N203" s="446"/>
      <c r="O203" s="2196">
        <v>66955428</v>
      </c>
      <c r="P203" s="446"/>
      <c r="Q203" s="446">
        <f t="shared" si="5"/>
        <v>139694674</v>
      </c>
      <c r="R203" s="1614"/>
      <c r="S203" s="2199">
        <v>66955972</v>
      </c>
    </row>
    <row r="204" spans="1:19" s="444" customFormat="1" ht="15.5">
      <c r="B204" s="471" t="s">
        <v>410</v>
      </c>
      <c r="C204" s="1852">
        <v>0</v>
      </c>
      <c r="D204" s="446"/>
      <c r="E204" s="446">
        <v>203799560</v>
      </c>
      <c r="F204" s="446"/>
      <c r="G204" s="2200">
        <v>161247000</v>
      </c>
      <c r="H204" s="446"/>
      <c r="I204" s="2196">
        <v>1457333</v>
      </c>
      <c r="J204" s="452"/>
      <c r="K204" s="2196">
        <v>0</v>
      </c>
      <c r="L204" s="446"/>
      <c r="M204" s="447">
        <v>0</v>
      </c>
      <c r="N204" s="446"/>
      <c r="O204" s="2196">
        <v>88448514</v>
      </c>
      <c r="P204" s="446"/>
      <c r="Q204" s="446">
        <f t="shared" si="5"/>
        <v>275140713</v>
      </c>
      <c r="R204" s="1614"/>
      <c r="S204" s="2199">
        <v>88452618</v>
      </c>
    </row>
    <row r="205" spans="1:19" s="444" customFormat="1" ht="15.5">
      <c r="B205" s="471" t="s">
        <v>321</v>
      </c>
      <c r="C205" s="1852">
        <v>0</v>
      </c>
      <c r="D205" s="469"/>
      <c r="E205" s="2206">
        <v>30000000</v>
      </c>
      <c r="F205" s="469"/>
      <c r="G205" s="469">
        <v>30000000</v>
      </c>
      <c r="H205" s="469"/>
      <c r="I205" s="2196">
        <v>30000000</v>
      </c>
      <c r="J205" s="452"/>
      <c r="K205" s="2196">
        <v>0</v>
      </c>
      <c r="L205" s="469"/>
      <c r="M205" s="447">
        <v>0</v>
      </c>
      <c r="N205" s="446"/>
      <c r="O205" s="2196">
        <v>0</v>
      </c>
      <c r="P205" s="469"/>
      <c r="Q205" s="446">
        <f t="shared" si="5"/>
        <v>30000000</v>
      </c>
      <c r="R205" s="1619"/>
      <c r="S205" s="2199">
        <v>0</v>
      </c>
    </row>
    <row r="206" spans="1:19" s="424" customFormat="1" ht="15.5">
      <c r="B206" s="471" t="s">
        <v>411</v>
      </c>
      <c r="C206" s="1852">
        <v>0</v>
      </c>
      <c r="D206" s="446"/>
      <c r="E206" s="446">
        <v>100000</v>
      </c>
      <c r="F206" s="446"/>
      <c r="G206" s="446">
        <v>300000</v>
      </c>
      <c r="H206" s="446"/>
      <c r="I206" s="2196">
        <v>100000</v>
      </c>
      <c r="J206" s="452"/>
      <c r="K206" s="2196">
        <v>494000</v>
      </c>
      <c r="L206" s="446"/>
      <c r="M206" s="447">
        <v>0</v>
      </c>
      <c r="N206" s="446"/>
      <c r="O206" s="2196">
        <v>494000</v>
      </c>
      <c r="P206" s="446"/>
      <c r="Q206" s="446">
        <f t="shared" si="5"/>
        <v>300000</v>
      </c>
      <c r="R206" s="1614"/>
      <c r="S206" s="2199">
        <v>494000</v>
      </c>
    </row>
    <row r="207" spans="1:19" s="444" customFormat="1" ht="15.5">
      <c r="B207" s="471" t="s">
        <v>412</v>
      </c>
      <c r="C207" s="1852">
        <v>0</v>
      </c>
      <c r="D207" s="446"/>
      <c r="E207" s="446">
        <v>29046392</v>
      </c>
      <c r="F207" s="446"/>
      <c r="G207" s="446">
        <v>47039000</v>
      </c>
      <c r="H207" s="446"/>
      <c r="I207" s="2196">
        <v>26668492</v>
      </c>
      <c r="J207" s="452"/>
      <c r="K207" s="2196">
        <v>124347</v>
      </c>
      <c r="L207" s="446"/>
      <c r="M207" s="447">
        <v>0</v>
      </c>
      <c r="N207" s="446"/>
      <c r="O207" s="2196">
        <v>23494863</v>
      </c>
      <c r="P207" s="446"/>
      <c r="Q207" s="446">
        <f t="shared" si="5"/>
        <v>26046384</v>
      </c>
      <c r="R207" s="1614"/>
      <c r="S207" s="2199">
        <v>23497976</v>
      </c>
    </row>
    <row r="208" spans="1:19" s="444" customFormat="1" ht="15.5">
      <c r="B208" s="471" t="s">
        <v>327</v>
      </c>
      <c r="C208" s="1852">
        <v>0</v>
      </c>
      <c r="D208" s="446"/>
      <c r="E208" s="2197">
        <v>8064911</v>
      </c>
      <c r="F208" s="446"/>
      <c r="G208" s="446">
        <v>10359000</v>
      </c>
      <c r="H208" s="446"/>
      <c r="I208" s="2196">
        <v>7596054</v>
      </c>
      <c r="J208" s="452"/>
      <c r="K208" s="2196">
        <v>88070</v>
      </c>
      <c r="L208" s="446"/>
      <c r="M208" s="447">
        <v>0</v>
      </c>
      <c r="N208" s="446"/>
      <c r="O208" s="2196">
        <v>3290549</v>
      </c>
      <c r="P208" s="446"/>
      <c r="Q208" s="446">
        <f t="shared" si="5"/>
        <v>7625378</v>
      </c>
      <c r="R208" s="1614"/>
      <c r="S208" s="2199">
        <v>3290549</v>
      </c>
    </row>
    <row r="209" spans="1:19" s="444" customFormat="1" ht="15.5">
      <c r="B209" s="471" t="s">
        <v>413</v>
      </c>
      <c r="C209" s="1852">
        <v>0</v>
      </c>
      <c r="D209" s="469"/>
      <c r="E209" s="446">
        <v>37950812</v>
      </c>
      <c r="F209" s="469"/>
      <c r="G209" s="469">
        <v>74472000</v>
      </c>
      <c r="H209" s="469"/>
      <c r="I209" s="2196">
        <v>8457086</v>
      </c>
      <c r="J209" s="452"/>
      <c r="K209" s="2196">
        <v>631000</v>
      </c>
      <c r="L209" s="469"/>
      <c r="M209" s="447">
        <v>0</v>
      </c>
      <c r="N209" s="446"/>
      <c r="O209" s="2196">
        <v>76078160</v>
      </c>
      <c r="P209" s="469"/>
      <c r="Q209" s="446">
        <f t="shared" si="5"/>
        <v>28518566</v>
      </c>
      <c r="R209" s="1619"/>
      <c r="S209" s="2199">
        <v>76066485</v>
      </c>
    </row>
    <row r="210" spans="1:19" s="424" customFormat="1" ht="15.5">
      <c r="B210" s="471" t="s">
        <v>2215</v>
      </c>
      <c r="C210" s="1852">
        <v>0</v>
      </c>
      <c r="D210" s="469"/>
      <c r="E210" s="446">
        <v>593240</v>
      </c>
      <c r="F210" s="469"/>
      <c r="G210" s="447">
        <v>2032000</v>
      </c>
      <c r="H210" s="469"/>
      <c r="I210" s="2196">
        <v>473416</v>
      </c>
      <c r="J210" s="452"/>
      <c r="K210" s="2196">
        <v>252344</v>
      </c>
      <c r="L210" s="469"/>
      <c r="M210" s="447">
        <v>0</v>
      </c>
      <c r="N210" s="446"/>
      <c r="O210" s="2196">
        <v>1688360</v>
      </c>
      <c r="P210" s="469"/>
      <c r="Q210" s="446">
        <f t="shared" si="5"/>
        <v>715808</v>
      </c>
      <c r="R210" s="1619"/>
      <c r="S210" s="2199">
        <v>1688360</v>
      </c>
    </row>
    <row r="211" spans="1:19" s="424" customFormat="1" ht="15.5">
      <c r="B211" s="471" t="s">
        <v>414</v>
      </c>
      <c r="C211" s="1852">
        <v>0</v>
      </c>
      <c r="D211" s="469"/>
      <c r="E211" s="446">
        <v>6683780</v>
      </c>
      <c r="F211" s="469"/>
      <c r="G211" s="494">
        <v>91160000</v>
      </c>
      <c r="H211" s="469"/>
      <c r="I211" s="2196">
        <v>1261647</v>
      </c>
      <c r="J211" s="452"/>
      <c r="K211" s="2196">
        <v>21994987</v>
      </c>
      <c r="L211" s="469"/>
      <c r="M211" s="447">
        <v>0</v>
      </c>
      <c r="N211" s="446"/>
      <c r="O211" s="2196">
        <v>106511894</v>
      </c>
      <c r="P211" s="469"/>
      <c r="Q211" s="446">
        <f t="shared" si="5"/>
        <v>12065226</v>
      </c>
      <c r="R211" s="1619"/>
      <c r="S211" s="2199">
        <v>106534375</v>
      </c>
    </row>
    <row r="212" spans="1:19" s="424" customFormat="1" ht="15.5">
      <c r="B212" s="471" t="s">
        <v>415</v>
      </c>
      <c r="C212" s="1852">
        <v>0</v>
      </c>
      <c r="D212" s="469"/>
      <c r="E212" s="446">
        <v>577778</v>
      </c>
      <c r="F212" s="469"/>
      <c r="G212" s="446">
        <v>0</v>
      </c>
      <c r="H212" s="469"/>
      <c r="I212" s="2197">
        <v>0</v>
      </c>
      <c r="J212" s="452"/>
      <c r="K212" s="2196">
        <v>1500000</v>
      </c>
      <c r="L212" s="469"/>
      <c r="M212" s="447">
        <v>0</v>
      </c>
      <c r="N212" s="446"/>
      <c r="O212" s="2196">
        <v>563728</v>
      </c>
      <c r="P212" s="469"/>
      <c r="Q212" s="446">
        <f t="shared" si="5"/>
        <v>1514050</v>
      </c>
      <c r="R212" s="1619"/>
      <c r="S212" s="2199">
        <v>563728</v>
      </c>
    </row>
    <row r="213" spans="1:19" s="424" customFormat="1" ht="15.5">
      <c r="B213" s="471" t="s">
        <v>416</v>
      </c>
      <c r="C213" s="1852">
        <v>0</v>
      </c>
      <c r="D213" s="469"/>
      <c r="E213" s="446">
        <v>400000</v>
      </c>
      <c r="F213" s="469"/>
      <c r="G213" s="2197">
        <v>300000</v>
      </c>
      <c r="H213" s="469"/>
      <c r="I213" s="2196">
        <v>300000</v>
      </c>
      <c r="J213" s="452"/>
      <c r="K213" s="2196">
        <v>0</v>
      </c>
      <c r="L213" s="469"/>
      <c r="M213" s="447">
        <v>0</v>
      </c>
      <c r="N213" s="446"/>
      <c r="O213" s="2196">
        <v>0</v>
      </c>
      <c r="P213" s="469"/>
      <c r="Q213" s="446">
        <f t="shared" ref="Q213:Q231" si="6">ROUND(+SUM(E213)+SUM(G213)-SUM(I213)+SUM(K213) +SUM(M213)-SUM(O213),0)</f>
        <v>400000</v>
      </c>
      <c r="R213" s="1619"/>
      <c r="S213" s="2199">
        <v>0</v>
      </c>
    </row>
    <row r="214" spans="1:19" s="424" customFormat="1" ht="15.5">
      <c r="B214" s="471" t="s">
        <v>417</v>
      </c>
      <c r="C214" s="1852">
        <v>0</v>
      </c>
      <c r="D214" s="469"/>
      <c r="E214" s="446">
        <v>6475579</v>
      </c>
      <c r="F214" s="469"/>
      <c r="G214" s="469">
        <v>1800000</v>
      </c>
      <c r="H214" s="469"/>
      <c r="I214" s="2196">
        <v>300000</v>
      </c>
      <c r="J214" s="452"/>
      <c r="K214" s="2196">
        <v>-1500000</v>
      </c>
      <c r="L214" s="469"/>
      <c r="M214" s="447">
        <v>0</v>
      </c>
      <c r="N214" s="446"/>
      <c r="O214" s="2196">
        <v>0</v>
      </c>
      <c r="P214" s="469"/>
      <c r="Q214" s="446">
        <f t="shared" si="6"/>
        <v>6475579</v>
      </c>
      <c r="R214" s="1619"/>
      <c r="S214" s="2199">
        <v>0</v>
      </c>
    </row>
    <row r="215" spans="1:19" s="424" customFormat="1" ht="15.5">
      <c r="A215" s="444"/>
      <c r="B215" s="471" t="s">
        <v>418</v>
      </c>
      <c r="C215" s="1852">
        <v>0</v>
      </c>
      <c r="D215" s="469"/>
      <c r="E215" s="446">
        <v>631240930</v>
      </c>
      <c r="F215" s="469"/>
      <c r="G215" s="495">
        <v>25262000</v>
      </c>
      <c r="H215" s="469"/>
      <c r="I215" s="2196">
        <v>27515393</v>
      </c>
      <c r="J215" s="452"/>
      <c r="K215" s="2196">
        <v>0</v>
      </c>
      <c r="L215" s="469"/>
      <c r="M215" s="447">
        <v>-652174309</v>
      </c>
      <c r="N215" s="446"/>
      <c r="O215" s="2196">
        <v>-45706517</v>
      </c>
      <c r="P215" s="469"/>
      <c r="Q215" s="446">
        <f t="shared" si="6"/>
        <v>22519745</v>
      </c>
      <c r="R215" s="1619"/>
      <c r="S215" s="2199">
        <v>-44640372</v>
      </c>
    </row>
    <row r="216" spans="1:19" s="424" customFormat="1" ht="15.5">
      <c r="B216" s="471" t="s">
        <v>419</v>
      </c>
      <c r="C216" s="1852">
        <v>0</v>
      </c>
      <c r="D216" s="469"/>
      <c r="E216" s="446">
        <v>7007874</v>
      </c>
      <c r="F216" s="469"/>
      <c r="G216" s="469">
        <v>13277000</v>
      </c>
      <c r="H216" s="469"/>
      <c r="I216" s="2196">
        <v>6913947</v>
      </c>
      <c r="J216" s="452"/>
      <c r="K216" s="2196">
        <v>95000</v>
      </c>
      <c r="L216" s="469"/>
      <c r="M216" s="447">
        <v>0</v>
      </c>
      <c r="N216" s="446"/>
      <c r="O216" s="2196">
        <v>3638616</v>
      </c>
      <c r="P216" s="469"/>
      <c r="Q216" s="446">
        <f t="shared" si="6"/>
        <v>9827311</v>
      </c>
      <c r="R216" s="1619"/>
      <c r="S216" s="2199">
        <v>3638616</v>
      </c>
    </row>
    <row r="217" spans="1:19" s="424" customFormat="1" ht="15.5">
      <c r="B217" s="471" t="s">
        <v>382</v>
      </c>
      <c r="C217" s="1852">
        <v>0</v>
      </c>
      <c r="D217" s="454"/>
      <c r="E217" s="446">
        <v>609250086</v>
      </c>
      <c r="F217" s="454"/>
      <c r="G217" s="454">
        <v>600000000</v>
      </c>
      <c r="H217" s="454"/>
      <c r="I217" s="2196">
        <v>600000000</v>
      </c>
      <c r="J217" s="452"/>
      <c r="K217" s="2196">
        <v>-505978</v>
      </c>
      <c r="L217" s="454"/>
      <c r="M217" s="447">
        <v>0</v>
      </c>
      <c r="N217" s="446"/>
      <c r="O217" s="2196">
        <v>0</v>
      </c>
      <c r="P217" s="454"/>
      <c r="Q217" s="446">
        <f t="shared" si="6"/>
        <v>608744108</v>
      </c>
      <c r="R217" s="1616"/>
      <c r="S217" s="2199">
        <v>0</v>
      </c>
    </row>
    <row r="218" spans="1:19" s="444" customFormat="1" ht="15.5">
      <c r="B218" s="471" t="s">
        <v>420</v>
      </c>
      <c r="C218" s="1852">
        <v>0</v>
      </c>
      <c r="D218" s="469"/>
      <c r="E218" s="446">
        <v>10139068</v>
      </c>
      <c r="F218" s="469"/>
      <c r="G218" s="496">
        <v>67750000</v>
      </c>
      <c r="H218" s="469"/>
      <c r="I218" s="2196">
        <v>3970576</v>
      </c>
      <c r="J218" s="452"/>
      <c r="K218" s="2196">
        <v>4485000</v>
      </c>
      <c r="L218" s="469"/>
      <c r="M218" s="447">
        <v>0</v>
      </c>
      <c r="N218" s="446"/>
      <c r="O218" s="2196">
        <v>65742870</v>
      </c>
      <c r="P218" s="469"/>
      <c r="Q218" s="446">
        <f t="shared" si="6"/>
        <v>12660622</v>
      </c>
      <c r="R218" s="1619"/>
      <c r="S218" s="2199">
        <v>65742870</v>
      </c>
    </row>
    <row r="219" spans="1:19" s="424" customFormat="1" ht="15.5">
      <c r="B219" s="471" t="s">
        <v>2510</v>
      </c>
      <c r="C219" s="1852">
        <v>0</v>
      </c>
      <c r="D219" s="456"/>
      <c r="E219" s="446">
        <v>184499499</v>
      </c>
      <c r="F219" s="459"/>
      <c r="G219" s="493">
        <v>353153000</v>
      </c>
      <c r="H219" s="459"/>
      <c r="I219" s="2196">
        <v>160742345</v>
      </c>
      <c r="J219" s="452"/>
      <c r="K219" s="2196">
        <v>745000</v>
      </c>
      <c r="L219" s="459"/>
      <c r="M219" s="447">
        <v>0</v>
      </c>
      <c r="N219" s="446"/>
      <c r="O219" s="2196">
        <v>154515668</v>
      </c>
      <c r="P219" s="456"/>
      <c r="Q219" s="446">
        <f>ROUND(+SUM(E219)+SUM(G219)-SUM(I219)+SUM(K219) +SUM(M219)-SUM(O219),0)</f>
        <v>223139486</v>
      </c>
      <c r="R219" s="1618"/>
      <c r="S219" s="2199">
        <v>154515668</v>
      </c>
    </row>
    <row r="220" spans="1:19" s="461" customFormat="1" ht="15.5">
      <c r="A220" s="465"/>
      <c r="B220" s="471" t="s">
        <v>421</v>
      </c>
      <c r="C220" s="1852">
        <v>0</v>
      </c>
      <c r="D220" s="469"/>
      <c r="E220" s="446">
        <v>40000</v>
      </c>
      <c r="F220" s="469"/>
      <c r="G220" s="446">
        <v>0</v>
      </c>
      <c r="H220" s="469"/>
      <c r="I220" s="2189">
        <v>0</v>
      </c>
      <c r="J220" s="452"/>
      <c r="K220" s="2196">
        <v>-40000</v>
      </c>
      <c r="L220" s="469"/>
      <c r="M220" s="447">
        <v>0</v>
      </c>
      <c r="N220" s="446"/>
      <c r="O220" s="2196">
        <v>0</v>
      </c>
      <c r="P220" s="469"/>
      <c r="Q220" s="446">
        <f t="shared" si="6"/>
        <v>0</v>
      </c>
      <c r="R220" s="1619"/>
      <c r="S220" s="2199">
        <v>0</v>
      </c>
    </row>
    <row r="221" spans="1:19" s="424" customFormat="1" ht="15.5">
      <c r="B221" s="471" t="s">
        <v>422</v>
      </c>
      <c r="C221" s="1852">
        <v>0</v>
      </c>
      <c r="D221" s="469"/>
      <c r="E221" s="446">
        <v>1</v>
      </c>
      <c r="F221" s="469"/>
      <c r="G221" s="2197">
        <v>0</v>
      </c>
      <c r="H221" s="469"/>
      <c r="I221" s="2196">
        <v>0</v>
      </c>
      <c r="J221" s="452"/>
      <c r="K221" s="2196">
        <v>0</v>
      </c>
      <c r="L221" s="469"/>
      <c r="M221" s="447">
        <v>0</v>
      </c>
      <c r="N221" s="446"/>
      <c r="O221" s="2196">
        <v>0</v>
      </c>
      <c r="P221" s="469"/>
      <c r="Q221" s="446">
        <f t="shared" si="6"/>
        <v>1</v>
      </c>
      <c r="R221" s="1619"/>
      <c r="S221" s="2199">
        <v>0</v>
      </c>
    </row>
    <row r="222" spans="1:19" s="424" customFormat="1">
      <c r="B222" s="2058" t="s">
        <v>338</v>
      </c>
      <c r="C222" s="1852">
        <v>0</v>
      </c>
      <c r="D222" s="473"/>
      <c r="E222" s="446">
        <v>46467375</v>
      </c>
      <c r="F222" s="473"/>
      <c r="G222" s="496">
        <v>95583000</v>
      </c>
      <c r="H222" s="473"/>
      <c r="I222" s="2196">
        <v>18347345</v>
      </c>
      <c r="J222" s="452"/>
      <c r="K222" s="2196">
        <v>3334</v>
      </c>
      <c r="L222" s="473"/>
      <c r="M222" s="447">
        <v>0</v>
      </c>
      <c r="N222" s="446"/>
      <c r="O222" s="2196">
        <v>77891227</v>
      </c>
      <c r="P222" s="473"/>
      <c r="Q222" s="446">
        <f t="shared" si="6"/>
        <v>45815137</v>
      </c>
      <c r="R222" s="1621"/>
      <c r="S222" s="2199">
        <v>77891227</v>
      </c>
    </row>
    <row r="223" spans="1:19" ht="18">
      <c r="A223" s="437"/>
      <c r="B223" s="471" t="s">
        <v>339</v>
      </c>
      <c r="C223" s="1852">
        <v>0</v>
      </c>
      <c r="D223" s="469"/>
      <c r="E223" s="446">
        <v>710226233</v>
      </c>
      <c r="F223" s="469"/>
      <c r="G223" s="497">
        <v>651000</v>
      </c>
      <c r="H223" s="469"/>
      <c r="I223" s="2196">
        <v>138002094</v>
      </c>
      <c r="J223" s="452"/>
      <c r="K223" s="2196">
        <v>0</v>
      </c>
      <c r="L223" s="469"/>
      <c r="M223" s="447">
        <v>-583646074</v>
      </c>
      <c r="N223" s="446"/>
      <c r="O223" s="2196">
        <v>-11474642</v>
      </c>
      <c r="P223" s="469"/>
      <c r="Q223" s="446">
        <f t="shared" si="6"/>
        <v>703707</v>
      </c>
      <c r="R223" s="1619"/>
      <c r="S223" s="2199">
        <v>-11277182</v>
      </c>
    </row>
    <row r="224" spans="1:19" s="424" customFormat="1" ht="15.5">
      <c r="B224" s="471" t="s">
        <v>340</v>
      </c>
      <c r="C224" s="1852">
        <v>0</v>
      </c>
      <c r="D224" s="469"/>
      <c r="E224" s="446">
        <v>50905</v>
      </c>
      <c r="F224" s="469"/>
      <c r="G224" s="498">
        <v>41000</v>
      </c>
      <c r="H224" s="469"/>
      <c r="I224" s="2196">
        <v>50906</v>
      </c>
      <c r="J224" s="452"/>
      <c r="K224" s="2196">
        <v>44000</v>
      </c>
      <c r="L224" s="469"/>
      <c r="M224" s="447">
        <v>0</v>
      </c>
      <c r="N224" s="446"/>
      <c r="O224" s="2196">
        <v>0</v>
      </c>
      <c r="P224" s="469"/>
      <c r="Q224" s="446">
        <f t="shared" si="6"/>
        <v>84999</v>
      </c>
      <c r="R224" s="1619"/>
      <c r="S224" s="2199">
        <v>0</v>
      </c>
    </row>
    <row r="225" spans="1:19" s="424" customFormat="1" ht="15.5">
      <c r="B225" s="471" t="s">
        <v>2216</v>
      </c>
      <c r="C225" s="1852">
        <v>0</v>
      </c>
      <c r="D225" s="469"/>
      <c r="E225" s="446">
        <v>2463125158</v>
      </c>
      <c r="F225" s="469"/>
      <c r="G225" s="469">
        <v>944242000</v>
      </c>
      <c r="H225" s="469"/>
      <c r="I225" s="2196">
        <v>2463035000</v>
      </c>
      <c r="J225" s="452"/>
      <c r="K225" s="2196">
        <v>182758</v>
      </c>
      <c r="L225" s="469"/>
      <c r="M225" s="447">
        <v>0</v>
      </c>
      <c r="N225" s="446"/>
      <c r="O225" s="2196">
        <v>127504</v>
      </c>
      <c r="P225" s="469"/>
      <c r="Q225" s="446">
        <f t="shared" si="6"/>
        <v>944387412</v>
      </c>
      <c r="R225" s="1619"/>
      <c r="S225" s="2199">
        <v>127504</v>
      </c>
    </row>
    <row r="226" spans="1:19" s="424" customFormat="1" ht="15.5">
      <c r="B226" s="471" t="s">
        <v>342</v>
      </c>
      <c r="C226" s="1852">
        <v>0</v>
      </c>
      <c r="D226" s="469"/>
      <c r="E226" s="446">
        <v>365139</v>
      </c>
      <c r="F226" s="469"/>
      <c r="G226" s="469">
        <v>384000</v>
      </c>
      <c r="H226" s="469"/>
      <c r="I226" s="2196">
        <v>356476</v>
      </c>
      <c r="J226" s="452"/>
      <c r="K226" s="2196">
        <v>0</v>
      </c>
      <c r="L226" s="469"/>
      <c r="M226" s="447">
        <v>0</v>
      </c>
      <c r="N226" s="446"/>
      <c r="O226" s="2196">
        <v>36619</v>
      </c>
      <c r="P226" s="469"/>
      <c r="Q226" s="446">
        <f t="shared" si="6"/>
        <v>356044</v>
      </c>
      <c r="R226" s="1619"/>
      <c r="S226" s="2199">
        <v>36619</v>
      </c>
    </row>
    <row r="227" spans="1:19" s="424" customFormat="1" ht="15.5">
      <c r="B227" s="471" t="s">
        <v>343</v>
      </c>
      <c r="C227" s="1852">
        <v>0</v>
      </c>
      <c r="D227" s="469"/>
      <c r="E227" s="446">
        <v>37818547</v>
      </c>
      <c r="F227" s="469"/>
      <c r="G227" s="469">
        <v>89922000</v>
      </c>
      <c r="H227" s="469"/>
      <c r="I227" s="2196">
        <v>30509396</v>
      </c>
      <c r="J227" s="452"/>
      <c r="K227" s="2196">
        <v>2543000</v>
      </c>
      <c r="L227" s="469"/>
      <c r="M227" s="447">
        <v>0</v>
      </c>
      <c r="N227" s="446"/>
      <c r="O227" s="2196">
        <v>74188256</v>
      </c>
      <c r="P227" s="469"/>
      <c r="Q227" s="446">
        <f t="shared" si="6"/>
        <v>25585895</v>
      </c>
      <c r="R227" s="1619"/>
      <c r="S227" s="2199">
        <v>74188256</v>
      </c>
    </row>
    <row r="228" spans="1:19" s="424" customFormat="1" ht="15.5">
      <c r="B228" s="471" t="s">
        <v>344</v>
      </c>
      <c r="C228" s="1852">
        <v>0</v>
      </c>
      <c r="D228" s="454"/>
      <c r="E228" s="2200">
        <v>7101483</v>
      </c>
      <c r="F228" s="454"/>
      <c r="G228" s="469">
        <v>22380000</v>
      </c>
      <c r="H228" s="454"/>
      <c r="I228" s="2196">
        <v>6148907</v>
      </c>
      <c r="J228" s="452"/>
      <c r="K228" s="2196">
        <v>675000</v>
      </c>
      <c r="L228" s="446"/>
      <c r="M228" s="447">
        <v>0</v>
      </c>
      <c r="N228" s="446"/>
      <c r="O228" s="2196">
        <v>16422724</v>
      </c>
      <c r="P228" s="446"/>
      <c r="Q228" s="446">
        <f t="shared" si="6"/>
        <v>7584852</v>
      </c>
      <c r="R228" s="1614"/>
      <c r="S228" s="2199">
        <v>16422724</v>
      </c>
    </row>
    <row r="229" spans="1:19" s="424" customFormat="1" ht="15.5">
      <c r="B229" s="471" t="s">
        <v>423</v>
      </c>
      <c r="C229" s="1852">
        <v>0</v>
      </c>
      <c r="D229" s="469"/>
      <c r="E229" s="2206">
        <v>81899666</v>
      </c>
      <c r="F229" s="469"/>
      <c r="G229" s="499">
        <v>123664000</v>
      </c>
      <c r="H229" s="469"/>
      <c r="I229" s="2196">
        <v>76628940</v>
      </c>
      <c r="J229" s="452"/>
      <c r="K229" s="2196">
        <v>22180842</v>
      </c>
      <c r="L229" s="469"/>
      <c r="M229" s="447">
        <v>0</v>
      </c>
      <c r="N229" s="446"/>
      <c r="O229" s="2196">
        <v>114186421</v>
      </c>
      <c r="P229" s="469"/>
      <c r="Q229" s="446">
        <f t="shared" si="6"/>
        <v>36929147</v>
      </c>
      <c r="R229" s="1619"/>
      <c r="S229" s="2199">
        <v>114192691</v>
      </c>
    </row>
    <row r="230" spans="1:19" s="444" customFormat="1" ht="15.5">
      <c r="B230" s="471" t="s">
        <v>424</v>
      </c>
      <c r="C230" s="1852">
        <v>0</v>
      </c>
      <c r="D230" s="469"/>
      <c r="E230" s="2206">
        <v>2877783905</v>
      </c>
      <c r="F230" s="469"/>
      <c r="G230" s="469">
        <v>7186030100</v>
      </c>
      <c r="H230" s="469"/>
      <c r="I230" s="2196">
        <v>537268467</v>
      </c>
      <c r="J230" s="452"/>
      <c r="K230" s="2196">
        <v>6563035</v>
      </c>
      <c r="L230" s="469"/>
      <c r="M230" s="447">
        <v>0</v>
      </c>
      <c r="N230" s="446"/>
      <c r="O230" s="2196">
        <v>6526430374</v>
      </c>
      <c r="P230" s="469"/>
      <c r="Q230" s="446">
        <f t="shared" si="6"/>
        <v>3006678199</v>
      </c>
      <c r="R230" s="1619"/>
      <c r="S230" s="2199">
        <v>6527040372</v>
      </c>
    </row>
    <row r="231" spans="1:19" s="424" customFormat="1" ht="15.5">
      <c r="B231" s="471" t="s">
        <v>385</v>
      </c>
      <c r="C231" s="1852">
        <v>0</v>
      </c>
      <c r="D231" s="469"/>
      <c r="E231" s="2206">
        <v>18918434</v>
      </c>
      <c r="F231" s="469"/>
      <c r="G231" s="469">
        <v>49414000</v>
      </c>
      <c r="H231" s="469"/>
      <c r="I231" s="2196">
        <v>7349480</v>
      </c>
      <c r="J231" s="452"/>
      <c r="K231" s="2196">
        <v>9185136</v>
      </c>
      <c r="L231" s="469"/>
      <c r="M231" s="447">
        <v>0</v>
      </c>
      <c r="N231" s="446"/>
      <c r="O231" s="2196">
        <v>54744458</v>
      </c>
      <c r="P231" s="469"/>
      <c r="Q231" s="446">
        <f t="shared" si="6"/>
        <v>15423632</v>
      </c>
      <c r="R231" s="1619"/>
      <c r="S231" s="2199">
        <v>54741974</v>
      </c>
    </row>
    <row r="232" spans="1:19" s="424" customFormat="1" ht="15.5">
      <c r="B232" s="471"/>
      <c r="C232" s="1852"/>
      <c r="D232" s="469"/>
      <c r="E232" s="468"/>
      <c r="F232" s="469"/>
      <c r="G232" s="469"/>
      <c r="H232" s="469"/>
      <c r="I232" s="1855"/>
      <c r="J232" s="452"/>
      <c r="K232" s="1855"/>
      <c r="L232" s="469"/>
      <c r="M232" s="453"/>
      <c r="N232" s="446"/>
      <c r="O232" s="1855"/>
      <c r="P232" s="469"/>
      <c r="Q232" s="446"/>
      <c r="R232" s="469"/>
      <c r="S232" s="1853"/>
    </row>
    <row r="233" spans="1:19" s="424" customFormat="1" ht="15.5">
      <c r="B233" s="442"/>
      <c r="C233" s="442"/>
      <c r="D233" s="423"/>
      <c r="E233" s="446"/>
      <c r="F233" s="469"/>
      <c r="G233" s="469"/>
      <c r="H233" s="469"/>
      <c r="I233" s="1816"/>
      <c r="J233" s="469"/>
      <c r="K233" s="1816"/>
      <c r="L233" s="469"/>
      <c r="M233" s="411"/>
      <c r="N233" s="411"/>
      <c r="O233" s="411"/>
      <c r="P233" s="469"/>
      <c r="Q233" s="446"/>
      <c r="R233" s="469"/>
      <c r="S233" s="1816"/>
    </row>
    <row r="234" spans="1:19" s="424" customFormat="1" ht="15.5">
      <c r="B234" s="442"/>
      <c r="C234" s="442"/>
      <c r="D234" s="423"/>
      <c r="E234" s="446"/>
      <c r="F234" s="469"/>
      <c r="G234" s="469"/>
      <c r="H234" s="469"/>
      <c r="I234" s="1816"/>
      <c r="J234" s="469"/>
      <c r="K234" s="1816"/>
      <c r="L234" s="469"/>
      <c r="M234" s="411"/>
      <c r="N234" s="411"/>
      <c r="O234" s="411"/>
      <c r="P234" s="469"/>
      <c r="Q234" s="446"/>
      <c r="R234" s="469"/>
      <c r="S234" s="1816"/>
    </row>
    <row r="236" spans="1:19">
      <c r="A236" s="1715" t="s">
        <v>251</v>
      </c>
      <c r="B236" s="2297" t="s">
        <v>286</v>
      </c>
      <c r="C236" s="2297"/>
      <c r="D236" s="2297"/>
      <c r="E236" s="2297"/>
      <c r="F236" s="2297"/>
      <c r="G236" s="2297"/>
      <c r="H236" s="2297"/>
      <c r="I236" s="2297"/>
      <c r="J236" s="2297"/>
      <c r="K236" s="2297"/>
      <c r="L236" s="2297"/>
      <c r="M236" s="2297"/>
      <c r="N236" s="2297"/>
      <c r="O236" s="2297"/>
      <c r="P236" s="2297"/>
      <c r="Q236" s="2297"/>
      <c r="R236" s="2297"/>
      <c r="S236" s="2297"/>
    </row>
    <row r="237" spans="1:19">
      <c r="A237" s="1715" t="s">
        <v>285</v>
      </c>
      <c r="B237" s="2297" t="s">
        <v>288</v>
      </c>
      <c r="C237" s="2297"/>
      <c r="D237" s="2297"/>
      <c r="E237" s="2297"/>
      <c r="F237" s="2297"/>
      <c r="G237" s="2297"/>
      <c r="H237" s="2297"/>
      <c r="I237" s="2297"/>
      <c r="J237" s="2297"/>
      <c r="K237" s="2297"/>
      <c r="L237" s="2297"/>
      <c r="M237" s="2297"/>
      <c r="N237" s="2297"/>
      <c r="O237" s="2297"/>
      <c r="P237" s="2297"/>
      <c r="Q237" s="2297"/>
      <c r="R237" s="2297"/>
      <c r="S237" s="2297"/>
    </row>
    <row r="238" spans="1:19" ht="20">
      <c r="A238" s="2298" t="s">
        <v>0</v>
      </c>
      <c r="B238" s="2298"/>
      <c r="C238" s="2298"/>
      <c r="D238" s="2298"/>
      <c r="E238" s="2298"/>
      <c r="F238" s="2298"/>
      <c r="G238" s="2298"/>
      <c r="H238" s="2298"/>
      <c r="I238" s="1812"/>
      <c r="J238" s="418"/>
      <c r="K238" s="1812"/>
      <c r="L238" s="418"/>
      <c r="M238" s="1812"/>
      <c r="N238" s="1812"/>
      <c r="O238" s="1812"/>
      <c r="P238" s="418"/>
      <c r="Q238" s="418"/>
      <c r="R238" s="418"/>
      <c r="S238" s="420" t="s">
        <v>289</v>
      </c>
    </row>
    <row r="239" spans="1:19" ht="20">
      <c r="A239" s="2299" t="s">
        <v>290</v>
      </c>
      <c r="B239" s="2299"/>
      <c r="C239" s="2299"/>
      <c r="D239" s="2299"/>
      <c r="E239" s="2299"/>
      <c r="F239" s="2299"/>
      <c r="G239" s="2299"/>
      <c r="H239" s="2299"/>
      <c r="I239" s="1812"/>
      <c r="J239" s="418"/>
      <c r="K239" s="1812"/>
      <c r="L239" s="418"/>
      <c r="M239" s="1812"/>
      <c r="N239" s="1812"/>
      <c r="O239" s="1812"/>
      <c r="P239" s="418"/>
      <c r="Q239" s="418"/>
      <c r="R239" s="418"/>
      <c r="S239" s="418" t="s">
        <v>121</v>
      </c>
    </row>
    <row r="240" spans="1:19" ht="20">
      <c r="A240" s="2299" t="s">
        <v>2150</v>
      </c>
      <c r="B240" s="2299"/>
      <c r="C240" s="2299"/>
      <c r="D240" s="2299"/>
      <c r="E240" s="2299"/>
      <c r="F240" s="2299"/>
      <c r="G240" s="2299"/>
      <c r="H240" s="2299"/>
      <c r="I240" s="1812"/>
      <c r="J240" s="418"/>
      <c r="K240" s="1812"/>
      <c r="L240" s="418"/>
      <c r="M240" s="1812"/>
      <c r="N240" s="1812"/>
      <c r="O240" s="1812"/>
      <c r="P240" s="418"/>
      <c r="Q240" s="418"/>
      <c r="R240" s="418"/>
      <c r="S240" s="419"/>
    </row>
    <row r="241" spans="1:19" ht="20">
      <c r="A241" s="2298" t="s">
        <v>2366</v>
      </c>
      <c r="B241" s="2298"/>
      <c r="C241" s="2298"/>
      <c r="D241" s="2298"/>
      <c r="E241" s="2298"/>
      <c r="F241" s="2298"/>
      <c r="G241" s="2298"/>
      <c r="H241" s="2298"/>
      <c r="I241" s="1812"/>
      <c r="J241" s="1812"/>
      <c r="K241" s="1812"/>
      <c r="L241" s="1812"/>
      <c r="M241" s="1812"/>
      <c r="N241" s="1812"/>
      <c r="O241" s="1812"/>
      <c r="P241" s="1812"/>
      <c r="Q241" s="1812"/>
      <c r="R241" s="1812"/>
      <c r="S241" s="1812"/>
    </row>
    <row r="242" spans="1:19">
      <c r="A242" s="422"/>
      <c r="B242" s="422"/>
      <c r="C242" s="422"/>
      <c r="D242" s="423"/>
      <c r="E242" s="424"/>
      <c r="F242" s="423"/>
      <c r="G242" s="423"/>
      <c r="H242" s="423"/>
      <c r="I242" s="424"/>
      <c r="J242" s="423"/>
      <c r="K242" s="424"/>
      <c r="L242" s="423"/>
      <c r="M242" s="424"/>
      <c r="N242" s="424"/>
      <c r="O242" s="424"/>
      <c r="P242" s="423"/>
      <c r="Q242" s="424"/>
      <c r="R242" s="423"/>
      <c r="S242" s="424"/>
    </row>
    <row r="243" spans="1:19">
      <c r="A243" s="424"/>
      <c r="B243" s="424"/>
      <c r="C243" s="424"/>
      <c r="D243" s="423"/>
      <c r="E243" s="424"/>
      <c r="F243" s="423"/>
      <c r="G243" s="423"/>
      <c r="H243" s="423"/>
      <c r="I243" s="424"/>
      <c r="J243" s="423"/>
      <c r="K243" s="424"/>
      <c r="L243" s="423"/>
      <c r="M243" s="424"/>
      <c r="N243" s="424"/>
      <c r="O243" s="424"/>
      <c r="P243" s="423"/>
      <c r="Q243" s="424"/>
      <c r="R243" s="423"/>
      <c r="S243" s="424"/>
    </row>
    <row r="244" spans="1:19">
      <c r="A244" s="424"/>
      <c r="B244" s="424"/>
      <c r="C244" s="424"/>
      <c r="D244" s="423"/>
      <c r="E244" s="424"/>
      <c r="F244" s="423"/>
      <c r="G244" s="423"/>
      <c r="H244" s="423"/>
      <c r="I244" s="425"/>
      <c r="J244" s="423"/>
      <c r="K244" s="424"/>
      <c r="L244" s="423"/>
      <c r="M244" s="426" t="s">
        <v>256</v>
      </c>
      <c r="N244" s="426"/>
      <c r="O244" s="426"/>
      <c r="P244" s="426"/>
      <c r="Q244" s="427"/>
      <c r="R244" s="423"/>
      <c r="S244" s="424"/>
    </row>
    <row r="245" spans="1:19">
      <c r="A245" s="424"/>
      <c r="B245" s="424"/>
      <c r="C245" s="424"/>
      <c r="D245" s="423"/>
      <c r="E245" s="427" t="s">
        <v>2151</v>
      </c>
      <c r="F245" s="423"/>
      <c r="G245"/>
      <c r="H245" s="423"/>
      <c r="I245" s="427"/>
      <c r="J245" s="423"/>
      <c r="K245" s="424"/>
      <c r="L245" s="423"/>
      <c r="M245" s="424"/>
      <c r="N245" s="1608"/>
      <c r="O245"/>
      <c r="P245" s="423"/>
      <c r="Q245" s="427" t="s">
        <v>2151</v>
      </c>
      <c r="R245" s="1607"/>
      <c r="S245" s="424"/>
    </row>
    <row r="246" spans="1:19">
      <c r="A246" s="1807"/>
      <c r="B246" s="1807"/>
      <c r="C246" s="1807"/>
      <c r="D246" s="423"/>
      <c r="E246" s="427" t="s">
        <v>258</v>
      </c>
      <c r="F246" s="423"/>
      <c r="G246" s="427" t="s">
        <v>257</v>
      </c>
      <c r="H246" s="423"/>
      <c r="I246" s="427" t="s">
        <v>260</v>
      </c>
      <c r="J246" s="423"/>
      <c r="K246" s="427" t="s">
        <v>261</v>
      </c>
      <c r="L246" s="429"/>
      <c r="M246" s="430" t="s">
        <v>262</v>
      </c>
      <c r="N246" s="1608"/>
      <c r="O246" s="1608" t="s">
        <v>2152</v>
      </c>
      <c r="P246" s="423"/>
      <c r="Q246" s="427" t="s">
        <v>258</v>
      </c>
      <c r="R246" s="1607"/>
      <c r="S246" s="427" t="s">
        <v>2152</v>
      </c>
    </row>
    <row r="247" spans="1:19">
      <c r="A247" s="1807"/>
      <c r="B247" s="1722" t="s">
        <v>5</v>
      </c>
      <c r="C247" s="1807"/>
      <c r="D247" s="423"/>
      <c r="E247" s="427" t="s">
        <v>263</v>
      </c>
      <c r="F247" s="423"/>
      <c r="G247" s="427" t="s">
        <v>259</v>
      </c>
      <c r="H247" s="423"/>
      <c r="I247" s="427" t="s">
        <v>258</v>
      </c>
      <c r="J247" s="423"/>
      <c r="K247" s="427" t="s">
        <v>264</v>
      </c>
      <c r="L247" s="429"/>
      <c r="M247" s="430" t="s">
        <v>2387</v>
      </c>
      <c r="N247" s="1608"/>
      <c r="O247" s="1609" t="s">
        <v>2363</v>
      </c>
      <c r="P247" s="423"/>
      <c r="Q247" s="427" t="s">
        <v>263</v>
      </c>
      <c r="R247" s="1607"/>
      <c r="S247" s="431" t="s">
        <v>2363</v>
      </c>
    </row>
    <row r="248" spans="1:19">
      <c r="A248" s="432"/>
      <c r="B248" s="432"/>
      <c r="C248" s="432"/>
      <c r="D248" s="433"/>
      <c r="E248" s="1441" t="s">
        <v>2367</v>
      </c>
      <c r="F248" s="433"/>
      <c r="G248" s="1441" t="s">
        <v>2386</v>
      </c>
      <c r="H248" s="433"/>
      <c r="I248" s="1610" t="s">
        <v>265</v>
      </c>
      <c r="J248" s="433"/>
      <c r="K248" s="1610" t="s">
        <v>2202</v>
      </c>
      <c r="L248" s="434"/>
      <c r="M248" s="1613" t="s">
        <v>2203</v>
      </c>
      <c r="N248" s="1716"/>
      <c r="O248" s="1611" t="s">
        <v>2153</v>
      </c>
      <c r="P248" s="423"/>
      <c r="Q248" s="1441" t="s">
        <v>2368</v>
      </c>
      <c r="R248" s="1607"/>
      <c r="S248" s="1610" t="s">
        <v>266</v>
      </c>
    </row>
    <row r="249" spans="1:19">
      <c r="A249" s="435"/>
      <c r="B249" s="435"/>
      <c r="C249" s="435"/>
      <c r="D249" s="423"/>
      <c r="E249" s="436"/>
      <c r="F249" s="423"/>
      <c r="G249" s="423"/>
      <c r="H249" s="423"/>
      <c r="I249" s="436"/>
      <c r="J249" s="423"/>
      <c r="K249" s="436"/>
      <c r="L249" s="433"/>
      <c r="M249" s="436"/>
      <c r="N249" s="444"/>
      <c r="O249" s="444"/>
      <c r="P249" s="423"/>
      <c r="Q249" s="436"/>
      <c r="R249" s="1619"/>
      <c r="S249" s="436"/>
    </row>
    <row r="250" spans="1:19" ht="18">
      <c r="A250" s="437" t="s">
        <v>425</v>
      </c>
      <c r="R250" s="1619"/>
    </row>
    <row r="251" spans="1:19">
      <c r="R251" s="1619"/>
    </row>
    <row r="252" spans="1:19" s="424" customFormat="1" ht="15.5">
      <c r="B252" s="471" t="s">
        <v>349</v>
      </c>
      <c r="C252" s="1852">
        <v>0</v>
      </c>
      <c r="D252" s="469"/>
      <c r="E252" s="2206">
        <v>93224998</v>
      </c>
      <c r="F252" s="469"/>
      <c r="G252" s="501">
        <v>122777000</v>
      </c>
      <c r="H252" s="469"/>
      <c r="I252" s="2196">
        <v>91009981</v>
      </c>
      <c r="J252" s="452"/>
      <c r="K252" s="2196">
        <v>0</v>
      </c>
      <c r="L252" s="469"/>
      <c r="M252" s="2197">
        <v>0</v>
      </c>
      <c r="N252" s="446"/>
      <c r="O252" s="2196">
        <v>15981990</v>
      </c>
      <c r="P252" s="469"/>
      <c r="Q252" s="446">
        <f t="shared" ref="Q252:Q259" si="7">ROUND(+SUM(E252)+SUM(G252)-SUM(I252)+SUM(K252) +SUM(M252)-SUM(O252),0)</f>
        <v>109010027</v>
      </c>
      <c r="R252" s="1619"/>
      <c r="S252" s="2199">
        <v>15981990</v>
      </c>
    </row>
    <row r="253" spans="1:19" s="424" customFormat="1" ht="15.5">
      <c r="B253" s="471" t="s">
        <v>350</v>
      </c>
      <c r="C253" s="1852">
        <v>0</v>
      </c>
      <c r="D253" s="469"/>
      <c r="E253" s="2206">
        <v>23067511</v>
      </c>
      <c r="F253" s="469"/>
      <c r="G253" s="469">
        <v>22400000</v>
      </c>
      <c r="H253" s="469"/>
      <c r="I253" s="2196">
        <v>20125743</v>
      </c>
      <c r="J253" s="452"/>
      <c r="K253" s="2196">
        <v>940000</v>
      </c>
      <c r="L253" s="469"/>
      <c r="M253" s="2197">
        <v>0</v>
      </c>
      <c r="N253" s="446"/>
      <c r="O253" s="2196">
        <v>4609614</v>
      </c>
      <c r="P253" s="469"/>
      <c r="Q253" s="446">
        <f t="shared" si="7"/>
        <v>21672154</v>
      </c>
      <c r="R253" s="1619"/>
      <c r="S253" s="2199">
        <v>4609614</v>
      </c>
    </row>
    <row r="254" spans="1:19" s="424" customFormat="1" ht="15.5">
      <c r="B254" s="471" t="s">
        <v>427</v>
      </c>
      <c r="C254" s="1852">
        <v>0</v>
      </c>
      <c r="D254" s="469"/>
      <c r="E254" s="2206">
        <v>191456550</v>
      </c>
      <c r="F254" s="469"/>
      <c r="G254" s="502">
        <v>3746591800</v>
      </c>
      <c r="H254" s="469"/>
      <c r="I254" s="2196">
        <v>98139915</v>
      </c>
      <c r="J254" s="452"/>
      <c r="K254" s="2196">
        <v>0</v>
      </c>
      <c r="L254" s="469"/>
      <c r="M254" s="2197">
        <v>0</v>
      </c>
      <c r="N254" s="446"/>
      <c r="O254" s="2196">
        <v>3645439011</v>
      </c>
      <c r="P254" s="469"/>
      <c r="Q254" s="446">
        <f t="shared" si="7"/>
        <v>194469424</v>
      </c>
      <c r="R254" s="1619"/>
      <c r="S254" s="2199">
        <v>3645439011</v>
      </c>
    </row>
    <row r="255" spans="1:19" s="424" customFormat="1" ht="15.5">
      <c r="B255" s="471" t="s">
        <v>2217</v>
      </c>
      <c r="C255" s="1852">
        <v>0</v>
      </c>
      <c r="D255" s="446"/>
      <c r="E255" s="2200">
        <v>86154917</v>
      </c>
      <c r="F255" s="446"/>
      <c r="G255" s="503">
        <v>252424429</v>
      </c>
      <c r="H255" s="446"/>
      <c r="I255" s="2196">
        <v>3062252</v>
      </c>
      <c r="J255" s="452"/>
      <c r="K255" s="2196">
        <v>-5488227</v>
      </c>
      <c r="L255" s="446"/>
      <c r="M255" s="2197">
        <v>0</v>
      </c>
      <c r="N255" s="446"/>
      <c r="O255" s="2196">
        <v>232809722</v>
      </c>
      <c r="P255" s="446"/>
      <c r="Q255" s="446">
        <f t="shared" si="7"/>
        <v>97219145</v>
      </c>
      <c r="R255" s="1614"/>
      <c r="S255" s="2199">
        <v>232754945</v>
      </c>
    </row>
    <row r="256" spans="1:19" s="424" customFormat="1" ht="15.5">
      <c r="B256" s="471" t="s">
        <v>2213</v>
      </c>
      <c r="C256" s="1852">
        <v>0</v>
      </c>
      <c r="D256" s="469"/>
      <c r="E256" s="2206">
        <v>77833</v>
      </c>
      <c r="F256" s="469"/>
      <c r="G256" s="2197">
        <v>0</v>
      </c>
      <c r="H256" s="469"/>
      <c r="I256" s="2197">
        <v>0</v>
      </c>
      <c r="J256" s="452"/>
      <c r="K256" s="2196">
        <v>0</v>
      </c>
      <c r="L256" s="469"/>
      <c r="M256" s="2197">
        <v>0</v>
      </c>
      <c r="N256" s="446"/>
      <c r="O256" s="2196">
        <v>0</v>
      </c>
      <c r="P256" s="469"/>
      <c r="Q256" s="446">
        <f t="shared" si="7"/>
        <v>77833</v>
      </c>
      <c r="R256" s="1619"/>
      <c r="S256" s="2199">
        <v>0</v>
      </c>
    </row>
    <row r="257" spans="1:19" s="444" customFormat="1" ht="15.5">
      <c r="B257" s="471" t="s">
        <v>387</v>
      </c>
      <c r="C257" s="1852">
        <v>0</v>
      </c>
      <c r="D257" s="454"/>
      <c r="E257" s="2200">
        <v>93560014</v>
      </c>
      <c r="F257" s="505"/>
      <c r="G257" s="446">
        <v>43056000</v>
      </c>
      <c r="H257" s="505"/>
      <c r="I257" s="2196">
        <v>1163135</v>
      </c>
      <c r="J257" s="452"/>
      <c r="K257" s="2196">
        <v>-399036</v>
      </c>
      <c r="L257" s="505"/>
      <c r="M257" s="2197">
        <v>0</v>
      </c>
      <c r="N257" s="446"/>
      <c r="O257" s="2196">
        <v>29897564</v>
      </c>
      <c r="P257" s="505"/>
      <c r="Q257" s="446">
        <f t="shared" si="7"/>
        <v>105156279</v>
      </c>
      <c r="R257" s="1623"/>
      <c r="S257" s="2199">
        <v>29904520</v>
      </c>
    </row>
    <row r="258" spans="1:19" s="424" customFormat="1" ht="15.5">
      <c r="B258" s="471" t="s">
        <v>2449</v>
      </c>
      <c r="C258" s="2047" t="s">
        <v>5</v>
      </c>
      <c r="D258" s="2047" t="s">
        <v>5</v>
      </c>
      <c r="E258" s="2200">
        <v>0</v>
      </c>
      <c r="F258" s="505"/>
      <c r="G258" s="446">
        <v>150000</v>
      </c>
      <c r="H258" s="505"/>
      <c r="I258" s="2196">
        <v>0</v>
      </c>
      <c r="J258" s="452"/>
      <c r="K258" s="2196">
        <v>0</v>
      </c>
      <c r="L258" s="505"/>
      <c r="M258" s="2197">
        <v>0</v>
      </c>
      <c r="N258" s="446"/>
      <c r="O258" s="2196">
        <v>0</v>
      </c>
      <c r="P258" s="505"/>
      <c r="Q258" s="446">
        <f t="shared" si="7"/>
        <v>150000</v>
      </c>
      <c r="R258" s="1623"/>
      <c r="S258" s="2199">
        <v>0</v>
      </c>
    </row>
    <row r="259" spans="1:19">
      <c r="A259" s="424"/>
      <c r="B259" s="471" t="s">
        <v>388</v>
      </c>
      <c r="C259" s="1852">
        <v>0</v>
      </c>
      <c r="D259" s="469"/>
      <c r="E259" s="2209">
        <v>13400521</v>
      </c>
      <c r="F259" s="469"/>
      <c r="G259" s="504">
        <v>196543000</v>
      </c>
      <c r="H259" s="469"/>
      <c r="I259" s="2210">
        <v>3887096</v>
      </c>
      <c r="J259" s="452"/>
      <c r="K259" s="2196">
        <v>2000000</v>
      </c>
      <c r="L259" s="469"/>
      <c r="M259" s="2197">
        <v>0</v>
      </c>
      <c r="N259" s="446"/>
      <c r="O259" s="2196">
        <v>198253705</v>
      </c>
      <c r="P259" s="469"/>
      <c r="Q259" s="446">
        <f t="shared" si="7"/>
        <v>9802720</v>
      </c>
      <c r="R259" s="1619"/>
      <c r="S259" s="2199">
        <v>198282596</v>
      </c>
    </row>
    <row r="260" spans="1:19" s="424" customFormat="1">
      <c r="A260" s="480"/>
      <c r="B260" s="480" t="s">
        <v>428</v>
      </c>
      <c r="C260" s="474">
        <v>0</v>
      </c>
      <c r="D260" s="443"/>
      <c r="E260" s="1717">
        <f>ROUND(SUM(E181:E231,E252:E259), 0)</f>
        <v>27548607040</v>
      </c>
      <c r="F260" s="447"/>
      <c r="G260" s="1717">
        <f>ROUND(SUM(G181:G231,G252:G259), 0)</f>
        <v>33957785992</v>
      </c>
      <c r="H260" s="447"/>
      <c r="I260" s="1717">
        <f>ROUND(SUM(I181:I231,I252:I259), 0)</f>
        <v>13868455689</v>
      </c>
      <c r="J260" s="447"/>
      <c r="K260" s="1717">
        <f>ROUND(SUM(K181:K231,K252:K259), 0)</f>
        <v>65701309</v>
      </c>
      <c r="L260" s="447"/>
      <c r="M260" s="1717">
        <f>ROUND(SUM(M181:M231,M252:M259), 0)</f>
        <v>-1287730870</v>
      </c>
      <c r="N260" s="481"/>
      <c r="O260" s="1717">
        <f>ROUND(SUM(O181:O231,O252:O259), 0)</f>
        <v>25162709080</v>
      </c>
      <c r="P260" s="447"/>
      <c r="Q260" s="1717">
        <f>ROUND(SUM(Q181:Q231,Q252:Q259), 0)</f>
        <v>21253198702</v>
      </c>
      <c r="R260" s="1620"/>
      <c r="S260" s="1717">
        <f>ROUND(SUM(S181:S231,S252:S259), 0)</f>
        <v>25163622181</v>
      </c>
    </row>
    <row r="261" spans="1:19" s="424" customFormat="1" ht="15.5">
      <c r="B261" s="442"/>
      <c r="C261" s="442"/>
      <c r="D261" s="423"/>
      <c r="E261" s="468"/>
      <c r="F261" s="469"/>
      <c r="G261" s="503"/>
      <c r="H261" s="469"/>
      <c r="I261" s="1816"/>
      <c r="J261" s="469"/>
      <c r="K261" s="506"/>
      <c r="L261" s="469"/>
      <c r="M261" s="453"/>
      <c r="N261" s="446"/>
      <c r="O261" s="453"/>
      <c r="P261" s="469"/>
      <c r="Q261" s="446"/>
      <c r="R261" s="1619"/>
      <c r="S261" s="1816"/>
    </row>
    <row r="262" spans="1:19" s="424" customFormat="1" ht="18">
      <c r="A262" s="437" t="s">
        <v>429</v>
      </c>
      <c r="B262" s="1807"/>
      <c r="C262" s="1807"/>
      <c r="D262" s="423"/>
      <c r="E262" s="507"/>
      <c r="F262" s="469"/>
      <c r="G262" s="469"/>
      <c r="H262" s="469"/>
      <c r="I262" s="1816"/>
      <c r="J262" s="469"/>
      <c r="K262" s="1850"/>
      <c r="L262" s="469"/>
      <c r="M262" s="1816"/>
      <c r="N262" s="446"/>
      <c r="O262" s="1816"/>
      <c r="P262" s="469"/>
      <c r="Q262" s="1856"/>
      <c r="R262" s="1619"/>
      <c r="S262" s="1816"/>
    </row>
    <row r="263" spans="1:19" s="444" customFormat="1" ht="15.5">
      <c r="A263" s="1807"/>
      <c r="B263" s="1807"/>
      <c r="C263" s="1807"/>
      <c r="D263" s="423"/>
      <c r="E263" s="1816"/>
      <c r="F263" s="469"/>
      <c r="G263" s="469"/>
      <c r="H263" s="469"/>
      <c r="I263" s="1816"/>
      <c r="J263" s="469"/>
      <c r="K263" s="1816"/>
      <c r="L263" s="469"/>
      <c r="M263" s="482"/>
      <c r="N263" s="446"/>
      <c r="O263" s="482"/>
      <c r="P263" s="469"/>
      <c r="Q263" s="482"/>
      <c r="R263" s="1619"/>
      <c r="S263" s="482"/>
    </row>
    <row r="264" spans="1:19" s="444" customFormat="1" ht="15.5">
      <c r="B264" s="471" t="s">
        <v>430</v>
      </c>
      <c r="C264" s="1852">
        <v>0</v>
      </c>
      <c r="D264" s="454"/>
      <c r="E264" s="2200">
        <v>1788521996</v>
      </c>
      <c r="F264" s="454"/>
      <c r="G264" s="454">
        <v>8198300000</v>
      </c>
      <c r="H264" s="454"/>
      <c r="I264" s="2211">
        <v>2184621248</v>
      </c>
      <c r="J264" s="452"/>
      <c r="K264" s="447">
        <v>300000000</v>
      </c>
      <c r="L264" s="454"/>
      <c r="M264" s="2197">
        <v>0</v>
      </c>
      <c r="N264" s="446"/>
      <c r="O264" s="2199">
        <v>6881663390</v>
      </c>
      <c r="P264" s="454"/>
      <c r="Q264" s="446">
        <f>ROUND(+SUM(E264)+SUM(G264)-SUM(I264)+SUM(K264) +SUM(M264)-SUM(O264),0)</f>
        <v>1220537358</v>
      </c>
      <c r="R264" s="1616"/>
      <c r="S264" s="2199">
        <v>6706429817</v>
      </c>
    </row>
    <row r="265" spans="1:19" s="424" customFormat="1" ht="15.5">
      <c r="A265" s="432"/>
      <c r="B265" s="480" t="s">
        <v>431</v>
      </c>
      <c r="C265" s="442" t="s">
        <v>5</v>
      </c>
      <c r="D265" s="451"/>
      <c r="E265" s="1857">
        <f>ROUND(SUM(E264:E264), 0)</f>
        <v>1788521996</v>
      </c>
      <c r="F265" s="454"/>
      <c r="G265" s="1857">
        <f>ROUND(SUM(G264:G264), 0)</f>
        <v>8198300000</v>
      </c>
      <c r="H265" s="454"/>
      <c r="I265" s="1857">
        <f>ROUND(SUM(I264:I264), 0)</f>
        <v>2184621248</v>
      </c>
      <c r="J265" s="454"/>
      <c r="K265" s="1857">
        <f>ROUND(SUM(K264:K264), 0)</f>
        <v>300000000</v>
      </c>
      <c r="L265" s="454"/>
      <c r="M265" s="1857">
        <f>ROUND(SUM(M264:M264), 0)</f>
        <v>0</v>
      </c>
      <c r="N265" s="446"/>
      <c r="O265" s="1857">
        <f t="shared" ref="O265" si="8">ROUND(SUM(O264:O264), 0)</f>
        <v>6881663390</v>
      </c>
      <c r="P265" s="454"/>
      <c r="Q265" s="1858">
        <f>ROUND(+SUM(E265)+SUM(G265)-SUM(I265)+SUM(K265) +SUM(M265)-SUM(O265),0)</f>
        <v>1220537358</v>
      </c>
      <c r="R265" s="1619"/>
      <c r="S265" s="1857">
        <f>ROUND(SUM(S264:S264), 0)</f>
        <v>6706429817</v>
      </c>
    </row>
    <row r="266" spans="1:19" s="424" customFormat="1" ht="15.5">
      <c r="B266" s="442"/>
      <c r="C266" s="442"/>
      <c r="D266" s="423"/>
      <c r="E266" s="468"/>
      <c r="F266" s="469"/>
      <c r="G266" s="503"/>
      <c r="H266" s="469"/>
      <c r="I266" s="1816"/>
      <c r="J266" s="469"/>
      <c r="K266" s="506"/>
      <c r="L266" s="469"/>
      <c r="M266" s="453"/>
      <c r="N266" s="453"/>
      <c r="O266" s="453"/>
      <c r="P266" s="469"/>
      <c r="Q266" s="446"/>
      <c r="R266" s="1619"/>
      <c r="S266" s="1816"/>
    </row>
    <row r="267" spans="1:19" s="424" customFormat="1" ht="18">
      <c r="A267" s="437" t="s">
        <v>432</v>
      </c>
      <c r="B267" s="1807"/>
      <c r="C267" s="1807"/>
      <c r="D267" s="423"/>
      <c r="E267" s="1816"/>
      <c r="F267" s="469"/>
      <c r="G267" s="469"/>
      <c r="H267" s="469"/>
      <c r="I267" s="1816"/>
      <c r="J267" s="469"/>
      <c r="K267" s="1816"/>
      <c r="L267" s="469"/>
      <c r="M267" s="1816"/>
      <c r="N267" s="1816"/>
      <c r="O267" s="1816"/>
      <c r="P267" s="469"/>
      <c r="Q267" s="1816"/>
      <c r="R267" s="1619"/>
      <c r="S267" s="1816"/>
    </row>
    <row r="268" spans="1:19" s="461" customFormat="1" ht="15.5">
      <c r="A268" s="1807"/>
      <c r="B268" s="1807"/>
      <c r="C268" s="1807"/>
      <c r="D268" s="423"/>
      <c r="E268" s="1816"/>
      <c r="F268" s="469"/>
      <c r="G268" s="469"/>
      <c r="H268" s="469"/>
      <c r="I268" s="1816"/>
      <c r="J268" s="469"/>
      <c r="K268" s="1816"/>
      <c r="L268" s="469"/>
      <c r="M268" s="482"/>
      <c r="N268" s="482"/>
      <c r="O268" s="482"/>
      <c r="P268" s="469"/>
      <c r="Q268" s="482"/>
      <c r="R268" s="1619"/>
      <c r="S268" s="482"/>
    </row>
    <row r="269" spans="1:19" s="461" customFormat="1" ht="15.5">
      <c r="A269" s="465"/>
      <c r="B269" s="471" t="s">
        <v>433</v>
      </c>
      <c r="C269" s="1852">
        <v>0</v>
      </c>
      <c r="D269" s="456"/>
      <c r="E269" s="446">
        <v>773506586</v>
      </c>
      <c r="F269" s="459"/>
      <c r="G269" s="460">
        <v>215000000</v>
      </c>
      <c r="H269" s="459"/>
      <c r="I269" s="2196">
        <v>15000</v>
      </c>
      <c r="J269" s="452"/>
      <c r="K269" s="2196">
        <v>0</v>
      </c>
      <c r="L269" s="459"/>
      <c r="M269" s="2197">
        <v>0</v>
      </c>
      <c r="N269" s="446"/>
      <c r="O269" s="2199">
        <v>229494237</v>
      </c>
      <c r="P269" s="456"/>
      <c r="Q269" s="446">
        <f t="shared" ref="Q269:Q278" si="9">ROUND(+SUM(E269)+SUM(G269)-SUM(I269)+SUM(K269) +SUM(M269)-SUM(O269),0)</f>
        <v>758997349</v>
      </c>
      <c r="R269" s="1618"/>
      <c r="S269" s="2199">
        <v>229494237</v>
      </c>
    </row>
    <row r="270" spans="1:19" s="444" customFormat="1" ht="15.5">
      <c r="A270" s="465"/>
      <c r="B270" s="471" t="s">
        <v>434</v>
      </c>
      <c r="C270" s="1852">
        <v>0</v>
      </c>
      <c r="D270" s="456"/>
      <c r="E270" s="446">
        <v>1348797</v>
      </c>
      <c r="F270" s="459"/>
      <c r="G270" s="2201">
        <v>0</v>
      </c>
      <c r="H270" s="459"/>
      <c r="I270" s="506">
        <v>0</v>
      </c>
      <c r="J270" s="452"/>
      <c r="K270" s="2196">
        <v>0</v>
      </c>
      <c r="L270" s="459"/>
      <c r="M270" s="2197">
        <v>0</v>
      </c>
      <c r="N270" s="446"/>
      <c r="O270" s="2199">
        <v>0</v>
      </c>
      <c r="P270" s="456"/>
      <c r="Q270" s="446">
        <f t="shared" si="9"/>
        <v>1348797</v>
      </c>
      <c r="R270" s="1618"/>
      <c r="S270" s="2199">
        <v>0</v>
      </c>
    </row>
    <row r="271" spans="1:19" s="444" customFormat="1" ht="15.5">
      <c r="B271" s="471" t="s">
        <v>435</v>
      </c>
      <c r="C271" s="1852">
        <v>0</v>
      </c>
      <c r="D271" s="446"/>
      <c r="E271" s="446">
        <v>205812600</v>
      </c>
      <c r="F271" s="446"/>
      <c r="G271" s="446">
        <v>77000000</v>
      </c>
      <c r="H271" s="446"/>
      <c r="I271" s="506">
        <v>0</v>
      </c>
      <c r="J271" s="452"/>
      <c r="K271" s="2196">
        <v>0</v>
      </c>
      <c r="L271" s="446"/>
      <c r="M271" s="2197">
        <v>0</v>
      </c>
      <c r="N271" s="446"/>
      <c r="O271" s="2199">
        <v>51187993</v>
      </c>
      <c r="P271" s="446"/>
      <c r="Q271" s="446">
        <f t="shared" si="9"/>
        <v>231624607</v>
      </c>
      <c r="R271" s="1614"/>
      <c r="S271" s="2199">
        <v>51187993</v>
      </c>
    </row>
    <row r="272" spans="1:19" s="444" customFormat="1" ht="15.5">
      <c r="B272" s="471" t="s">
        <v>409</v>
      </c>
      <c r="C272" s="1852">
        <v>0</v>
      </c>
      <c r="D272" s="446"/>
      <c r="E272" s="446">
        <v>199738050</v>
      </c>
      <c r="F272" s="446"/>
      <c r="G272" s="446">
        <v>0</v>
      </c>
      <c r="H272" s="446"/>
      <c r="I272" s="475">
        <v>0</v>
      </c>
      <c r="J272" s="452"/>
      <c r="K272" s="2196">
        <v>0</v>
      </c>
      <c r="L272" s="446"/>
      <c r="M272" s="2197">
        <v>0</v>
      </c>
      <c r="N272" s="446"/>
      <c r="O272" s="2199">
        <v>0</v>
      </c>
      <c r="P272" s="446"/>
      <c r="Q272" s="446">
        <f t="shared" si="9"/>
        <v>199738050</v>
      </c>
      <c r="R272" s="1614"/>
      <c r="S272" s="2199">
        <v>0</v>
      </c>
    </row>
    <row r="273" spans="1:19" s="424" customFormat="1" ht="15.5">
      <c r="A273" s="444"/>
      <c r="B273" s="471" t="s">
        <v>374</v>
      </c>
      <c r="C273" s="1852">
        <v>0</v>
      </c>
      <c r="D273" s="446"/>
      <c r="E273" s="446">
        <v>10100498</v>
      </c>
      <c r="F273" s="446"/>
      <c r="G273" s="2201">
        <v>0</v>
      </c>
      <c r="H273" s="446"/>
      <c r="I273" s="506">
        <v>0</v>
      </c>
      <c r="J273" s="452"/>
      <c r="K273" s="2196">
        <v>0</v>
      </c>
      <c r="L273" s="446"/>
      <c r="M273" s="2197">
        <v>0</v>
      </c>
      <c r="N273" s="446"/>
      <c r="O273" s="2199">
        <v>0</v>
      </c>
      <c r="P273" s="446"/>
      <c r="Q273" s="446">
        <f t="shared" si="9"/>
        <v>10100498</v>
      </c>
      <c r="R273" s="1614"/>
      <c r="S273" s="2199">
        <v>0</v>
      </c>
    </row>
    <row r="274" spans="1:19" s="444" customFormat="1" ht="15.5">
      <c r="A274" s="424"/>
      <c r="B274" s="471" t="s">
        <v>419</v>
      </c>
      <c r="C274" s="1852">
        <v>0</v>
      </c>
      <c r="D274" s="469"/>
      <c r="E274" s="446">
        <v>157789752</v>
      </c>
      <c r="F274" s="469"/>
      <c r="G274" s="469">
        <v>33000000</v>
      </c>
      <c r="H274" s="469"/>
      <c r="I274" s="2196">
        <v>1142790</v>
      </c>
      <c r="J274" s="452"/>
      <c r="K274" s="2196">
        <v>0</v>
      </c>
      <c r="L274" s="469"/>
      <c r="M274" s="2197">
        <v>0</v>
      </c>
      <c r="N274" s="446"/>
      <c r="O274" s="2199">
        <v>31148784</v>
      </c>
      <c r="P274" s="469"/>
      <c r="Q274" s="446">
        <f t="shared" si="9"/>
        <v>158498178</v>
      </c>
      <c r="R274" s="1619"/>
      <c r="S274" s="2199">
        <v>31148784</v>
      </c>
    </row>
    <row r="275" spans="1:19">
      <c r="A275" s="444"/>
      <c r="B275" s="471" t="s">
        <v>382</v>
      </c>
      <c r="C275" s="1852">
        <v>0</v>
      </c>
      <c r="D275" s="454"/>
      <c r="E275" s="446">
        <v>100000000</v>
      </c>
      <c r="F275" s="454"/>
      <c r="G275" s="2201">
        <v>0</v>
      </c>
      <c r="H275" s="454"/>
      <c r="I275" s="506">
        <v>0</v>
      </c>
      <c r="J275" s="452"/>
      <c r="K275" s="2196">
        <v>0</v>
      </c>
      <c r="L275" s="454"/>
      <c r="M275" s="2197">
        <v>0</v>
      </c>
      <c r="N275" s="446"/>
      <c r="O275" s="2199">
        <v>0</v>
      </c>
      <c r="P275" s="454"/>
      <c r="Q275" s="446">
        <f t="shared" si="9"/>
        <v>100000000</v>
      </c>
      <c r="R275" s="1616"/>
      <c r="S275" s="2199">
        <v>0</v>
      </c>
    </row>
    <row r="276" spans="1:19" s="424" customFormat="1" ht="18">
      <c r="A276" s="437"/>
      <c r="B276" s="2058" t="s">
        <v>338</v>
      </c>
      <c r="C276" s="1852">
        <v>0</v>
      </c>
      <c r="D276" s="473"/>
      <c r="E276" s="446">
        <v>15168236</v>
      </c>
      <c r="F276" s="473"/>
      <c r="G276" s="469">
        <v>20000000</v>
      </c>
      <c r="H276" s="473"/>
      <c r="I276" s="2196">
        <v>0</v>
      </c>
      <c r="J276" s="452"/>
      <c r="K276" s="2196">
        <v>478364</v>
      </c>
      <c r="L276" s="473"/>
      <c r="M276" s="2197">
        <v>0</v>
      </c>
      <c r="N276" s="446"/>
      <c r="O276" s="2199">
        <v>7666413</v>
      </c>
      <c r="P276" s="473"/>
      <c r="Q276" s="446">
        <f t="shared" si="9"/>
        <v>27980187</v>
      </c>
      <c r="R276" s="1621"/>
      <c r="S276" s="2199">
        <v>7666413</v>
      </c>
    </row>
    <row r="277" spans="1:19" s="424" customFormat="1" ht="15.5">
      <c r="B277" s="471" t="s">
        <v>436</v>
      </c>
      <c r="C277" s="1852">
        <v>0</v>
      </c>
      <c r="D277" s="469"/>
      <c r="E277" s="446">
        <v>1</v>
      </c>
      <c r="F277" s="469"/>
      <c r="G277" s="2201">
        <v>0</v>
      </c>
      <c r="H277" s="469"/>
      <c r="I277" s="506">
        <v>0</v>
      </c>
      <c r="J277" s="452"/>
      <c r="K277" s="2196">
        <v>0</v>
      </c>
      <c r="L277" s="469"/>
      <c r="M277" s="2197">
        <v>0</v>
      </c>
      <c r="N277" s="446"/>
      <c r="O277" s="2199">
        <v>0</v>
      </c>
      <c r="P277" s="469"/>
      <c r="Q277" s="446">
        <f t="shared" si="9"/>
        <v>1</v>
      </c>
      <c r="R277" s="1619"/>
      <c r="S277" s="2199">
        <v>0</v>
      </c>
    </row>
    <row r="278" spans="1:19">
      <c r="A278" s="424"/>
      <c r="B278" s="471" t="s">
        <v>437</v>
      </c>
      <c r="C278" s="1852">
        <v>0</v>
      </c>
      <c r="D278" s="469"/>
      <c r="E278" s="446">
        <v>7370141343</v>
      </c>
      <c r="F278" s="469"/>
      <c r="G278" s="446">
        <v>2486000000</v>
      </c>
      <c r="H278" s="469"/>
      <c r="I278" s="2196">
        <v>0</v>
      </c>
      <c r="J278" s="452"/>
      <c r="K278" s="2196">
        <v>0</v>
      </c>
      <c r="L278" s="469"/>
      <c r="M278" s="2197">
        <v>0</v>
      </c>
      <c r="N278" s="446"/>
      <c r="O278" s="2199">
        <v>1948331494</v>
      </c>
      <c r="P278" s="469"/>
      <c r="Q278" s="446">
        <f t="shared" si="9"/>
        <v>7907809849</v>
      </c>
      <c r="R278" s="1619"/>
      <c r="S278" s="2199">
        <v>1948331494</v>
      </c>
    </row>
    <row r="279" spans="1:19" s="424" customFormat="1">
      <c r="A279" s="474"/>
      <c r="B279" s="480" t="s">
        <v>438</v>
      </c>
      <c r="C279" s="442" t="s">
        <v>5</v>
      </c>
      <c r="D279" s="433"/>
      <c r="E279" s="1717">
        <f>ROUND(SUM(E269:E278),0)</f>
        <v>8833605863</v>
      </c>
      <c r="F279" s="447"/>
      <c r="G279" s="1717">
        <f>ROUND(SUM(G269:G278), 0)</f>
        <v>2831000000</v>
      </c>
      <c r="H279" s="447"/>
      <c r="I279" s="1717">
        <f>ROUND(SUM(I269:I278), 0)</f>
        <v>1157790</v>
      </c>
      <c r="J279" s="447"/>
      <c r="K279" s="1717">
        <f>ROUND(SUM(K269:K278), 0)</f>
        <v>478364</v>
      </c>
      <c r="L279" s="447"/>
      <c r="M279" s="1717">
        <f>ROUND(SUM(M269:M278), 0)</f>
        <v>0</v>
      </c>
      <c r="N279" s="446"/>
      <c r="O279" s="1717">
        <f>ROUND(SUM(O269:O278), 0)</f>
        <v>2267828921</v>
      </c>
      <c r="P279" s="447"/>
      <c r="Q279" s="1858">
        <f>ROUND(+SUM(E279)+SUM(G279)-SUM(I279)+SUM(K279) +SUM(M279)-SUM(O279),0)</f>
        <v>9396097516</v>
      </c>
      <c r="R279" s="1619"/>
      <c r="S279" s="1717">
        <f>ROUND(SUM(S269:S278), 0)</f>
        <v>2267828921</v>
      </c>
    </row>
    <row r="280" spans="1:19" s="424" customFormat="1" ht="15.5">
      <c r="B280" s="442"/>
      <c r="C280" s="442"/>
      <c r="D280" s="423"/>
      <c r="E280" s="468"/>
      <c r="F280" s="469"/>
      <c r="G280" s="503"/>
      <c r="H280" s="469"/>
      <c r="I280" s="1816"/>
      <c r="J280" s="469"/>
      <c r="K280" s="506"/>
      <c r="L280" s="469"/>
      <c r="M280" s="453"/>
      <c r="N280" s="453"/>
      <c r="O280" s="453"/>
      <c r="P280" s="469"/>
      <c r="Q280" s="446"/>
      <c r="R280" s="1619"/>
      <c r="S280" s="1816"/>
    </row>
    <row r="281" spans="1:19" s="424" customFormat="1" ht="18">
      <c r="A281" s="437" t="s">
        <v>439</v>
      </c>
      <c r="B281" s="1807"/>
      <c r="C281" s="1807"/>
      <c r="D281" s="423"/>
      <c r="E281" s="1816"/>
      <c r="F281" s="469"/>
      <c r="G281" s="469"/>
      <c r="H281" s="469"/>
      <c r="I281" s="1816"/>
      <c r="J281" s="469"/>
      <c r="K281" s="1816"/>
      <c r="L281" s="469"/>
      <c r="M281" s="1816"/>
      <c r="N281" s="1816"/>
      <c r="O281" s="1816"/>
      <c r="P281" s="469"/>
      <c r="Q281" s="1816"/>
      <c r="R281" s="1619"/>
      <c r="S281" s="1816"/>
    </row>
    <row r="282" spans="1:19" s="444" customFormat="1" ht="15.5">
      <c r="A282" s="1807"/>
      <c r="B282" s="471" t="s">
        <v>5</v>
      </c>
      <c r="C282" s="1807"/>
      <c r="D282" s="423"/>
      <c r="E282" s="1816"/>
      <c r="F282" s="469"/>
      <c r="G282" s="469"/>
      <c r="H282" s="469"/>
      <c r="I282" s="1816"/>
      <c r="J282" s="469"/>
      <c r="K282" s="1816"/>
      <c r="L282" s="469"/>
      <c r="M282" s="482"/>
      <c r="N282" s="482"/>
      <c r="O282" s="482"/>
      <c r="P282" s="469"/>
      <c r="Q282" s="482"/>
      <c r="R282" s="1619"/>
      <c r="S282" s="482"/>
    </row>
    <row r="283" spans="1:19" s="444" customFormat="1" ht="15.5">
      <c r="A283" s="441"/>
      <c r="B283" s="471" t="s">
        <v>440</v>
      </c>
      <c r="C283" s="1852">
        <v>0</v>
      </c>
      <c r="D283" s="447"/>
      <c r="E283" s="2200">
        <v>223640</v>
      </c>
      <c r="F283" s="447"/>
      <c r="G283" s="2201">
        <v>0</v>
      </c>
      <c r="H283" s="447"/>
      <c r="I283" s="2197">
        <v>120970</v>
      </c>
      <c r="J283" s="446"/>
      <c r="K283" s="2196">
        <v>0</v>
      </c>
      <c r="L283" s="446"/>
      <c r="M283" s="2197">
        <v>0</v>
      </c>
      <c r="N283" s="446"/>
      <c r="O283" s="482">
        <v>98253</v>
      </c>
      <c r="P283" s="446"/>
      <c r="Q283" s="446">
        <f t="shared" ref="Q283:Q305" si="10">ROUND(+SUM(E283)+SUM(G283)-SUM(I283)+SUM(K283) +SUM(M283)-SUM(O283),0)</f>
        <v>4417</v>
      </c>
      <c r="R283" s="1614"/>
      <c r="S283" s="2199">
        <v>98253</v>
      </c>
    </row>
    <row r="284" spans="1:19" s="444" customFormat="1" ht="15.5">
      <c r="B284" s="471" t="s">
        <v>2450</v>
      </c>
      <c r="C284" s="2212" t="s">
        <v>5</v>
      </c>
      <c r="E284" s="2200">
        <v>0</v>
      </c>
      <c r="F284" s="447"/>
      <c r="G284" s="2201">
        <v>0</v>
      </c>
      <c r="H284" s="447"/>
      <c r="I284" s="2197">
        <v>0</v>
      </c>
      <c r="J284" s="446"/>
      <c r="K284" s="2196">
        <v>1000000</v>
      </c>
      <c r="L284" s="446"/>
      <c r="M284" s="2197">
        <v>0</v>
      </c>
      <c r="N284" s="446"/>
      <c r="O284" s="482">
        <v>0</v>
      </c>
      <c r="P284" s="446"/>
      <c r="Q284" s="446">
        <f t="shared" ref="Q284" si="11">ROUND(+SUM(E284)+SUM(G284)-SUM(I284)+SUM(K284) +SUM(M284)-SUM(O284),0)</f>
        <v>1000000</v>
      </c>
      <c r="R284" s="1614"/>
      <c r="S284" s="2199">
        <v>0</v>
      </c>
    </row>
    <row r="285" spans="1:19" s="444" customFormat="1" ht="15.5">
      <c r="A285" s="435"/>
      <c r="B285" s="471" t="s">
        <v>359</v>
      </c>
      <c r="C285" s="1852">
        <v>0</v>
      </c>
      <c r="D285" s="450"/>
      <c r="E285" s="2200">
        <v>364882172</v>
      </c>
      <c r="F285" s="450"/>
      <c r="G285" s="2207">
        <v>16915000</v>
      </c>
      <c r="H285" s="450"/>
      <c r="I285" s="2196">
        <v>6060967</v>
      </c>
      <c r="J285" s="448"/>
      <c r="K285" s="2196">
        <v>60375000</v>
      </c>
      <c r="L285" s="448"/>
      <c r="M285" s="2197">
        <v>0</v>
      </c>
      <c r="N285" s="446"/>
      <c r="O285" s="2199">
        <v>106958718</v>
      </c>
      <c r="P285" s="448"/>
      <c r="Q285" s="446">
        <f t="shared" si="10"/>
        <v>329152487</v>
      </c>
      <c r="R285" s="1614"/>
      <c r="S285" s="2199">
        <v>106958718</v>
      </c>
    </row>
    <row r="286" spans="1:19" s="444" customFormat="1" ht="15.5">
      <c r="A286" s="435"/>
      <c r="B286" s="471" t="s">
        <v>394</v>
      </c>
      <c r="C286" s="1852">
        <v>0</v>
      </c>
      <c r="D286" s="454"/>
      <c r="E286" s="2200">
        <v>484477765</v>
      </c>
      <c r="F286" s="446"/>
      <c r="G286" s="508">
        <v>100000000</v>
      </c>
      <c r="H286" s="446"/>
      <c r="I286" s="2196">
        <v>0</v>
      </c>
      <c r="J286" s="452"/>
      <c r="K286" s="2196">
        <v>2965641</v>
      </c>
      <c r="L286" s="446"/>
      <c r="M286" s="2197">
        <v>0</v>
      </c>
      <c r="N286" s="446"/>
      <c r="O286" s="2199">
        <v>56421712</v>
      </c>
      <c r="P286" s="446"/>
      <c r="Q286" s="446">
        <f t="shared" si="10"/>
        <v>531021694</v>
      </c>
      <c r="R286" s="1614"/>
      <c r="S286" s="2199">
        <v>56421712</v>
      </c>
    </row>
    <row r="287" spans="1:19" s="444" customFormat="1" ht="15.5">
      <c r="A287" s="432"/>
      <c r="B287" s="471" t="s">
        <v>2451</v>
      </c>
      <c r="C287" s="1852">
        <v>0</v>
      </c>
      <c r="D287" s="446"/>
      <c r="E287" s="2200">
        <v>0</v>
      </c>
      <c r="F287" s="446"/>
      <c r="G287" s="508">
        <v>0</v>
      </c>
      <c r="H287" s="446"/>
      <c r="I287" s="2196"/>
      <c r="J287" s="452"/>
      <c r="K287" s="2196">
        <v>30000000</v>
      </c>
      <c r="L287" s="446"/>
      <c r="M287" s="2197">
        <v>0</v>
      </c>
      <c r="N287" s="446"/>
      <c r="O287" s="2199">
        <v>4983244</v>
      </c>
      <c r="P287" s="446"/>
      <c r="Q287" s="446">
        <f t="shared" si="10"/>
        <v>25016756</v>
      </c>
      <c r="R287" s="1614"/>
      <c r="S287" s="2199">
        <v>4983244</v>
      </c>
    </row>
    <row r="288" spans="1:19" s="444" customFormat="1" ht="15.5">
      <c r="A288" s="432"/>
      <c r="B288" s="471" t="s">
        <v>397</v>
      </c>
      <c r="C288" s="1852">
        <v>0</v>
      </c>
      <c r="D288" s="446"/>
      <c r="E288" s="2200">
        <v>359411385</v>
      </c>
      <c r="F288" s="446"/>
      <c r="G288" s="508">
        <v>92699000</v>
      </c>
      <c r="H288" s="446"/>
      <c r="I288" s="2196">
        <v>20</v>
      </c>
      <c r="J288" s="452"/>
      <c r="K288" s="2196">
        <v>-500000</v>
      </c>
      <c r="L288" s="446"/>
      <c r="M288" s="2197">
        <v>0</v>
      </c>
      <c r="N288" s="446"/>
      <c r="O288" s="2199">
        <v>56006956</v>
      </c>
      <c r="P288" s="446"/>
      <c r="Q288" s="446">
        <f t="shared" si="10"/>
        <v>395603409</v>
      </c>
      <c r="R288" s="1614"/>
      <c r="S288" s="2199">
        <v>56006956</v>
      </c>
    </row>
    <row r="289" spans="1:19" s="444" customFormat="1" ht="15.5">
      <c r="B289" s="471" t="s">
        <v>2218</v>
      </c>
      <c r="C289" s="1852">
        <v>0</v>
      </c>
      <c r="D289" s="454"/>
      <c r="E289" s="2200">
        <v>6210224527</v>
      </c>
      <c r="F289" s="446"/>
      <c r="G289" s="508">
        <v>369688000</v>
      </c>
      <c r="H289" s="446"/>
      <c r="I289" s="2196">
        <v>3552</v>
      </c>
      <c r="J289" s="452"/>
      <c r="K289" s="2196">
        <v>0</v>
      </c>
      <c r="L289" s="446"/>
      <c r="M289" s="2197">
        <v>0</v>
      </c>
      <c r="N289" s="446"/>
      <c r="O289" s="2199">
        <v>33797656</v>
      </c>
      <c r="P289" s="446"/>
      <c r="Q289" s="446">
        <f t="shared" si="10"/>
        <v>6546111319</v>
      </c>
      <c r="R289" s="1614"/>
      <c r="S289" s="2199">
        <v>33566473</v>
      </c>
    </row>
    <row r="290" spans="1:19" s="444" customFormat="1" ht="15.5">
      <c r="B290" s="471" t="s">
        <v>441</v>
      </c>
      <c r="C290" s="1852">
        <v>0</v>
      </c>
      <c r="D290" s="454"/>
      <c r="E290" s="447">
        <v>3059108</v>
      </c>
      <c r="F290" s="454"/>
      <c r="G290" s="506">
        <v>3000000</v>
      </c>
      <c r="H290" s="454"/>
      <c r="I290" s="2197">
        <v>0</v>
      </c>
      <c r="J290" s="452"/>
      <c r="K290" s="2196">
        <v>0</v>
      </c>
      <c r="L290" s="454"/>
      <c r="M290" s="2197">
        <v>0</v>
      </c>
      <c r="N290" s="446"/>
      <c r="O290" s="2199">
        <v>870628</v>
      </c>
      <c r="P290" s="454"/>
      <c r="Q290" s="446">
        <f t="shared" si="10"/>
        <v>5188480</v>
      </c>
      <c r="R290" s="1616"/>
      <c r="S290" s="2199">
        <v>870628</v>
      </c>
    </row>
    <row r="291" spans="1:19" s="444" customFormat="1" ht="15.5">
      <c r="A291" s="435"/>
      <c r="B291" s="471" t="s">
        <v>302</v>
      </c>
      <c r="C291" s="1852" t="s">
        <v>5</v>
      </c>
      <c r="D291" s="454" t="s">
        <v>5</v>
      </c>
      <c r="E291" s="2200">
        <v>451346415</v>
      </c>
      <c r="F291" s="446"/>
      <c r="G291" s="2207">
        <v>424000000</v>
      </c>
      <c r="H291" s="446"/>
      <c r="I291" s="2196">
        <v>1373442</v>
      </c>
      <c r="J291" s="452"/>
      <c r="K291" s="2196">
        <v>0</v>
      </c>
      <c r="L291" s="446"/>
      <c r="M291" s="2197">
        <v>0</v>
      </c>
      <c r="N291" s="446"/>
      <c r="O291" s="2199">
        <v>368717250</v>
      </c>
      <c r="P291" s="446"/>
      <c r="Q291" s="446">
        <f t="shared" si="10"/>
        <v>505255723</v>
      </c>
      <c r="R291" s="1614"/>
      <c r="S291" s="2199">
        <v>368668906</v>
      </c>
    </row>
    <row r="292" spans="1:19" s="461" customFormat="1" ht="15.5">
      <c r="A292" s="435"/>
      <c r="B292" s="471" t="s">
        <v>2270</v>
      </c>
      <c r="C292" s="1852">
        <v>0</v>
      </c>
      <c r="D292" s="454"/>
      <c r="E292" s="2200">
        <v>7402493</v>
      </c>
      <c r="F292" s="446"/>
      <c r="G292" s="2207">
        <v>0</v>
      </c>
      <c r="H292" s="446"/>
      <c r="I292" s="2196">
        <v>0</v>
      </c>
      <c r="J292" s="452"/>
      <c r="K292" s="2196">
        <v>500000</v>
      </c>
      <c r="L292" s="446"/>
      <c r="M292" s="2197">
        <v>0</v>
      </c>
      <c r="N292" s="446"/>
      <c r="O292" s="2199">
        <v>2140731</v>
      </c>
      <c r="P292" s="446"/>
      <c r="Q292" s="446">
        <f t="shared" si="10"/>
        <v>5761762</v>
      </c>
      <c r="R292" s="1614"/>
      <c r="S292" s="2199">
        <v>2140731</v>
      </c>
    </row>
    <row r="293" spans="1:19" s="461" customFormat="1" ht="15.5">
      <c r="A293" s="435"/>
      <c r="B293" s="471" t="s">
        <v>442</v>
      </c>
      <c r="C293" s="1852">
        <v>0</v>
      </c>
      <c r="D293" s="459"/>
      <c r="E293" s="2197">
        <v>93042</v>
      </c>
      <c r="F293" s="446"/>
      <c r="G293" s="2197">
        <v>0</v>
      </c>
      <c r="H293" s="446"/>
      <c r="I293" s="2197">
        <v>0</v>
      </c>
      <c r="J293" s="452"/>
      <c r="K293" s="2196">
        <v>-93042</v>
      </c>
      <c r="L293" s="446"/>
      <c r="M293" s="2197">
        <v>0</v>
      </c>
      <c r="N293" s="446"/>
      <c r="O293" s="2199">
        <v>0</v>
      </c>
      <c r="P293" s="446"/>
      <c r="Q293" s="446">
        <f t="shared" si="10"/>
        <v>0</v>
      </c>
      <c r="R293" s="1614"/>
      <c r="S293" s="2199">
        <v>0</v>
      </c>
    </row>
    <row r="294" spans="1:19" s="461" customFormat="1" ht="15.5">
      <c r="A294" s="457"/>
      <c r="B294" s="471" t="s">
        <v>443</v>
      </c>
      <c r="C294" s="1852">
        <v>0</v>
      </c>
      <c r="D294" s="459"/>
      <c r="E294" s="2200">
        <v>9347547</v>
      </c>
      <c r="F294" s="459"/>
      <c r="G294" s="2201">
        <v>0</v>
      </c>
      <c r="H294" s="459"/>
      <c r="I294" s="475">
        <v>0</v>
      </c>
      <c r="J294" s="452"/>
      <c r="K294" s="2196">
        <v>0</v>
      </c>
      <c r="L294" s="459"/>
      <c r="M294" s="2197">
        <v>0</v>
      </c>
      <c r="N294" s="446"/>
      <c r="O294" s="2199">
        <v>0</v>
      </c>
      <c r="P294" s="459"/>
      <c r="Q294" s="446">
        <f t="shared" si="10"/>
        <v>9347547</v>
      </c>
      <c r="R294" s="1617"/>
      <c r="S294" s="2199">
        <v>0</v>
      </c>
    </row>
    <row r="295" spans="1:19" s="461" customFormat="1" ht="15.5">
      <c r="A295" s="457"/>
      <c r="B295" s="471" t="s">
        <v>444</v>
      </c>
      <c r="C295" s="1852">
        <v>0</v>
      </c>
      <c r="D295" s="447"/>
      <c r="E295" s="2200">
        <v>2057685411</v>
      </c>
      <c r="F295" s="459"/>
      <c r="G295" s="2207">
        <v>63700000</v>
      </c>
      <c r="H295" s="459"/>
      <c r="I295" s="475">
        <v>50</v>
      </c>
      <c r="J295" s="452"/>
      <c r="K295" s="2196">
        <v>-15000000</v>
      </c>
      <c r="L295" s="459"/>
      <c r="M295" s="2197">
        <v>29282978</v>
      </c>
      <c r="N295" s="446"/>
      <c r="O295" s="2199">
        <v>149489799</v>
      </c>
      <c r="P295" s="459"/>
      <c r="Q295" s="446">
        <f t="shared" si="10"/>
        <v>1986178540</v>
      </c>
      <c r="R295" s="1617"/>
      <c r="S295" s="2199">
        <v>149451429</v>
      </c>
    </row>
    <row r="296" spans="1:19" s="461" customFormat="1" ht="15.5">
      <c r="A296" s="465"/>
      <c r="B296" s="471" t="s">
        <v>2214</v>
      </c>
      <c r="C296" s="1852">
        <v>0</v>
      </c>
      <c r="D296" s="456"/>
      <c r="E296" s="446">
        <v>800000</v>
      </c>
      <c r="F296" s="447"/>
      <c r="G296" s="2197">
        <v>0</v>
      </c>
      <c r="H296" s="447"/>
      <c r="I296" s="2196">
        <v>0</v>
      </c>
      <c r="J296" s="452"/>
      <c r="K296" s="2196">
        <v>0</v>
      </c>
      <c r="L296" s="447"/>
      <c r="M296" s="2197">
        <v>0</v>
      </c>
      <c r="N296" s="446"/>
      <c r="O296" s="2196">
        <v>602258</v>
      </c>
      <c r="P296" s="447"/>
      <c r="Q296" s="446">
        <f t="shared" si="10"/>
        <v>197742</v>
      </c>
      <c r="R296" s="1620"/>
      <c r="S296" s="2199">
        <v>602258</v>
      </c>
    </row>
    <row r="297" spans="1:19" s="444" customFormat="1" ht="15.5">
      <c r="A297" s="465"/>
      <c r="B297" s="471" t="s">
        <v>445</v>
      </c>
      <c r="C297" s="1852">
        <v>0</v>
      </c>
      <c r="D297" s="456"/>
      <c r="E297" s="2213">
        <v>4318056211</v>
      </c>
      <c r="F297" s="459"/>
      <c r="G297" s="460">
        <v>560200000</v>
      </c>
      <c r="H297" s="459"/>
      <c r="I297" s="2196">
        <v>52803</v>
      </c>
      <c r="J297" s="452"/>
      <c r="K297" s="2196">
        <v>180528027</v>
      </c>
      <c r="L297" s="459"/>
      <c r="M297" s="2201">
        <v>-105</v>
      </c>
      <c r="N297" s="446"/>
      <c r="O297" s="2199">
        <v>504831105</v>
      </c>
      <c r="P297" s="456"/>
      <c r="Q297" s="446">
        <f t="shared" si="10"/>
        <v>4553900225</v>
      </c>
      <c r="R297" s="1618"/>
      <c r="S297" s="2199">
        <v>504830956</v>
      </c>
    </row>
    <row r="298" spans="1:19" s="444" customFormat="1" ht="15.5">
      <c r="A298" s="465"/>
      <c r="B298" s="471" t="s">
        <v>446</v>
      </c>
      <c r="C298" s="442">
        <v>0</v>
      </c>
      <c r="D298" s="466"/>
      <c r="E298" s="2213">
        <v>606920139</v>
      </c>
      <c r="F298" s="459"/>
      <c r="G298" s="508">
        <v>183000000</v>
      </c>
      <c r="H298" s="459"/>
      <c r="I298" s="2196">
        <v>0</v>
      </c>
      <c r="J298" s="452"/>
      <c r="K298" s="2196">
        <v>0</v>
      </c>
      <c r="L298" s="459"/>
      <c r="M298" s="2197">
        <v>0</v>
      </c>
      <c r="N298" s="446"/>
      <c r="O298" s="2199">
        <v>164475073</v>
      </c>
      <c r="P298" s="456"/>
      <c r="Q298" s="446">
        <f t="shared" si="10"/>
        <v>625445066</v>
      </c>
      <c r="R298" s="1618"/>
      <c r="S298" s="2199">
        <v>165146946</v>
      </c>
    </row>
    <row r="299" spans="1:19" s="444" customFormat="1" ht="15.5">
      <c r="B299" s="471" t="s">
        <v>314</v>
      </c>
      <c r="C299" s="1852">
        <v>0</v>
      </c>
      <c r="D299" s="446"/>
      <c r="E299" s="446">
        <v>0</v>
      </c>
      <c r="F299" s="459"/>
      <c r="G299" s="460">
        <v>0</v>
      </c>
      <c r="H299" s="459"/>
      <c r="I299" s="2203">
        <v>0</v>
      </c>
      <c r="J299" s="452"/>
      <c r="K299" s="2196">
        <v>30750000</v>
      </c>
      <c r="L299" s="459"/>
      <c r="M299" s="2197">
        <v>0</v>
      </c>
      <c r="N299" s="446"/>
      <c r="O299" s="2196">
        <v>20750000</v>
      </c>
      <c r="P299" s="456"/>
      <c r="Q299" s="446">
        <f t="shared" si="10"/>
        <v>10000000</v>
      </c>
      <c r="R299" s="1618"/>
      <c r="S299" s="2199">
        <v>20750000</v>
      </c>
    </row>
    <row r="300" spans="1:19" s="444" customFormat="1" ht="15.5">
      <c r="B300" s="471" t="s">
        <v>435</v>
      </c>
      <c r="C300" s="1852" t="s">
        <v>5</v>
      </c>
      <c r="D300" s="446" t="s">
        <v>5</v>
      </c>
      <c r="E300" s="2200">
        <v>3105810611</v>
      </c>
      <c r="F300" s="446"/>
      <c r="G300" s="446">
        <v>650904000</v>
      </c>
      <c r="H300" s="446"/>
      <c r="I300" s="2196">
        <v>3220573</v>
      </c>
      <c r="J300" s="452"/>
      <c r="K300" s="2196">
        <v>-45865183</v>
      </c>
      <c r="L300" s="446"/>
      <c r="M300" s="2197">
        <v>0</v>
      </c>
      <c r="N300" s="446"/>
      <c r="O300" s="2196">
        <v>357867250</v>
      </c>
      <c r="P300" s="446"/>
      <c r="Q300" s="446">
        <f t="shared" si="10"/>
        <v>3349761605</v>
      </c>
      <c r="R300" s="1614"/>
      <c r="S300" s="2199">
        <v>357593116</v>
      </c>
    </row>
    <row r="301" spans="1:19" s="424" customFormat="1" ht="15.5">
      <c r="A301" s="444"/>
      <c r="B301" s="471" t="s">
        <v>373</v>
      </c>
      <c r="C301" s="1852">
        <v>0</v>
      </c>
      <c r="D301" s="446"/>
      <c r="E301" s="509">
        <v>469650212</v>
      </c>
      <c r="F301" s="446"/>
      <c r="G301" s="2200">
        <v>3000000</v>
      </c>
      <c r="H301" s="446"/>
      <c r="I301" s="475">
        <v>0</v>
      </c>
      <c r="J301" s="452"/>
      <c r="K301" s="2196">
        <v>23093042</v>
      </c>
      <c r="L301" s="446"/>
      <c r="M301" s="2197">
        <v>0</v>
      </c>
      <c r="N301" s="446"/>
      <c r="O301" s="2199">
        <v>28743252</v>
      </c>
      <c r="P301" s="446"/>
      <c r="Q301" s="446">
        <f t="shared" si="10"/>
        <v>467000002</v>
      </c>
      <c r="R301" s="1614"/>
      <c r="S301" s="2199">
        <v>29097211</v>
      </c>
    </row>
    <row r="302" spans="1:19" s="444" customFormat="1" ht="15.5">
      <c r="B302" s="471" t="s">
        <v>374</v>
      </c>
      <c r="C302" s="1852">
        <v>0</v>
      </c>
      <c r="D302" s="447"/>
      <c r="E302" s="2200">
        <v>2660615722</v>
      </c>
      <c r="F302" s="447"/>
      <c r="G302" s="508">
        <v>479200000</v>
      </c>
      <c r="H302" s="447"/>
      <c r="I302" s="2197">
        <v>0</v>
      </c>
      <c r="J302" s="452"/>
      <c r="K302" s="2196">
        <v>43000000</v>
      </c>
      <c r="L302" s="447"/>
      <c r="M302" s="2197">
        <v>0</v>
      </c>
      <c r="N302" s="446"/>
      <c r="O302" s="2199">
        <v>335163141</v>
      </c>
      <c r="P302" s="447"/>
      <c r="Q302" s="446">
        <f t="shared" si="10"/>
        <v>2847652581</v>
      </c>
      <c r="R302" s="1620"/>
      <c r="S302" s="2199">
        <v>335163141</v>
      </c>
    </row>
    <row r="303" spans="1:19" s="444" customFormat="1" ht="15.5">
      <c r="A303" s="424"/>
      <c r="B303" s="471" t="s">
        <v>319</v>
      </c>
      <c r="C303" s="442">
        <v>0</v>
      </c>
      <c r="D303" s="433"/>
      <c r="E303" s="446">
        <v>109999517</v>
      </c>
      <c r="F303" s="446"/>
      <c r="G303" s="446">
        <v>0</v>
      </c>
      <c r="H303" s="446"/>
      <c r="I303" s="2196">
        <v>0</v>
      </c>
      <c r="J303" s="452"/>
      <c r="K303" s="2196">
        <v>-30435000</v>
      </c>
      <c r="L303" s="446"/>
      <c r="M303" s="2197">
        <v>0</v>
      </c>
      <c r="N303" s="446"/>
      <c r="O303" s="2196">
        <v>0</v>
      </c>
      <c r="P303" s="446"/>
      <c r="Q303" s="446">
        <f t="shared" si="10"/>
        <v>79564517</v>
      </c>
      <c r="R303" s="1614"/>
      <c r="S303" s="2199">
        <v>0</v>
      </c>
    </row>
    <row r="304" spans="1:19" s="424" customFormat="1" ht="15.5">
      <c r="A304" s="510"/>
      <c r="B304" s="471" t="s">
        <v>321</v>
      </c>
      <c r="C304" s="1852">
        <v>0</v>
      </c>
      <c r="D304" s="469"/>
      <c r="E304" s="2201">
        <v>113426423</v>
      </c>
      <c r="F304" s="469"/>
      <c r="G304" s="2200">
        <v>85700000</v>
      </c>
      <c r="H304" s="469"/>
      <c r="I304" s="447">
        <v>1056</v>
      </c>
      <c r="J304" s="452"/>
      <c r="K304" s="2196">
        <v>-103000</v>
      </c>
      <c r="L304" s="469"/>
      <c r="M304" s="2197">
        <v>0</v>
      </c>
      <c r="N304" s="446"/>
      <c r="O304" s="2199">
        <v>65966203</v>
      </c>
      <c r="P304" s="469"/>
      <c r="Q304" s="446">
        <f t="shared" si="10"/>
        <v>133056164</v>
      </c>
      <c r="R304" s="1619"/>
      <c r="S304" s="2199">
        <v>65966203</v>
      </c>
    </row>
    <row r="305" spans="1:19" s="424" customFormat="1" ht="15.5">
      <c r="A305" s="444"/>
      <c r="B305" s="471" t="s">
        <v>411</v>
      </c>
      <c r="C305" s="1852">
        <v>0</v>
      </c>
      <c r="D305" s="446"/>
      <c r="E305" s="511">
        <v>3412</v>
      </c>
      <c r="F305" s="446"/>
      <c r="G305" s="511">
        <v>0</v>
      </c>
      <c r="H305" s="446"/>
      <c r="I305" s="2197">
        <v>0</v>
      </c>
      <c r="J305" s="452"/>
      <c r="K305" s="2196">
        <v>575000</v>
      </c>
      <c r="L305" s="446"/>
      <c r="M305" s="2197">
        <v>0</v>
      </c>
      <c r="N305" s="446"/>
      <c r="O305" s="2199">
        <v>573876</v>
      </c>
      <c r="P305" s="446"/>
      <c r="Q305" s="446">
        <f t="shared" si="10"/>
        <v>4536</v>
      </c>
      <c r="R305" s="1614"/>
      <c r="S305" s="2199">
        <v>573876</v>
      </c>
    </row>
    <row r="306" spans="1:19" s="444" customFormat="1" ht="15.5">
      <c r="A306" s="424"/>
      <c r="B306" s="471" t="s">
        <v>2326</v>
      </c>
      <c r="C306" s="1852" t="s">
        <v>5</v>
      </c>
      <c r="D306" s="2080" t="s">
        <v>5</v>
      </c>
      <c r="E306" s="511">
        <v>230000</v>
      </c>
      <c r="F306" s="446"/>
      <c r="G306" s="511">
        <v>0</v>
      </c>
      <c r="H306" s="446"/>
      <c r="I306" s="2197">
        <v>0</v>
      </c>
      <c r="J306" s="452"/>
      <c r="K306" s="2196">
        <v>0</v>
      </c>
      <c r="L306" s="446"/>
      <c r="M306" s="2197">
        <v>0</v>
      </c>
      <c r="N306" s="446"/>
      <c r="O306" s="2199">
        <v>0</v>
      </c>
      <c r="P306" s="446"/>
      <c r="Q306" s="446">
        <f>ROUND(+SUM(E306)+SUM(G306)-SUM(I306)+SUM(K306) +SUM(M306)-SUM(O306),0)</f>
        <v>230000</v>
      </c>
      <c r="R306" s="1614"/>
      <c r="S306" s="2199">
        <v>0</v>
      </c>
    </row>
    <row r="307" spans="1:19" s="444" customFormat="1" ht="15.5">
      <c r="A307" s="424"/>
      <c r="B307" s="471" t="s">
        <v>377</v>
      </c>
      <c r="C307" s="1852">
        <v>0</v>
      </c>
      <c r="D307" s="447"/>
      <c r="E307" s="2200">
        <v>151393</v>
      </c>
      <c r="F307" s="447"/>
      <c r="G307" s="511">
        <v>0</v>
      </c>
      <c r="H307" s="447"/>
      <c r="I307" s="2197">
        <v>0</v>
      </c>
      <c r="J307" s="452"/>
      <c r="K307" s="2196">
        <v>1150000</v>
      </c>
      <c r="L307" s="447"/>
      <c r="M307" s="2197">
        <v>0</v>
      </c>
      <c r="N307" s="446"/>
      <c r="O307" s="2199">
        <v>482740</v>
      </c>
      <c r="P307" s="447"/>
      <c r="Q307" s="446">
        <f>ROUND(+SUM(E307)+SUM(G307)-SUM(I307)+SUM(K307) +SUM(M307)-SUM(O307),0)</f>
        <v>818653</v>
      </c>
      <c r="R307" s="1620"/>
      <c r="S307" s="2199">
        <v>482740</v>
      </c>
    </row>
    <row r="308" spans="1:19">
      <c r="G308" s="512"/>
    </row>
    <row r="309" spans="1:19">
      <c r="A309" s="1715" t="s">
        <v>251</v>
      </c>
      <c r="B309" s="2297" t="s">
        <v>286</v>
      </c>
      <c r="C309" s="2297"/>
      <c r="D309" s="2297"/>
      <c r="E309" s="2297"/>
      <c r="F309" s="2297"/>
      <c r="G309" s="2297"/>
      <c r="H309" s="2297"/>
      <c r="I309" s="2297"/>
      <c r="J309" s="2297"/>
      <c r="K309" s="2297"/>
      <c r="L309" s="2297"/>
      <c r="M309" s="2297"/>
      <c r="N309" s="2297"/>
      <c r="O309" s="2297"/>
      <c r="P309" s="2297"/>
      <c r="Q309" s="2297"/>
      <c r="R309" s="2297"/>
      <c r="S309" s="2297"/>
    </row>
    <row r="310" spans="1:19">
      <c r="A310" s="1715" t="s">
        <v>285</v>
      </c>
      <c r="B310" s="2297" t="s">
        <v>288</v>
      </c>
      <c r="C310" s="2297"/>
      <c r="D310" s="2297"/>
      <c r="E310" s="2297"/>
      <c r="F310" s="2297"/>
      <c r="G310" s="2297"/>
      <c r="H310" s="2297"/>
      <c r="I310" s="2297"/>
      <c r="J310" s="2297"/>
      <c r="K310" s="2297"/>
      <c r="L310" s="2297"/>
      <c r="M310" s="2297"/>
      <c r="N310" s="2297"/>
      <c r="O310" s="2297"/>
      <c r="P310" s="2297"/>
      <c r="Q310" s="2297"/>
      <c r="R310" s="2297"/>
      <c r="S310" s="2297"/>
    </row>
    <row r="311" spans="1:19" ht="20">
      <c r="A311" s="2298" t="s">
        <v>0</v>
      </c>
      <c r="B311" s="2298"/>
      <c r="C311" s="2298"/>
      <c r="D311" s="2298"/>
      <c r="E311" s="2298"/>
      <c r="F311" s="2298"/>
      <c r="G311" s="2298"/>
      <c r="H311" s="2298"/>
      <c r="I311" s="1812"/>
      <c r="J311" s="418"/>
      <c r="K311" s="1812"/>
      <c r="L311" s="418"/>
      <c r="M311" s="1812"/>
      <c r="N311" s="1812"/>
      <c r="O311" s="1812"/>
      <c r="P311" s="418"/>
      <c r="Q311" s="418"/>
      <c r="R311" s="418"/>
      <c r="S311" s="420" t="s">
        <v>289</v>
      </c>
    </row>
    <row r="312" spans="1:19" ht="20">
      <c r="A312" s="2299" t="s">
        <v>290</v>
      </c>
      <c r="B312" s="2299"/>
      <c r="C312" s="2299"/>
      <c r="D312" s="2299"/>
      <c r="E312" s="2299"/>
      <c r="F312" s="2299"/>
      <c r="G312" s="2299"/>
      <c r="H312" s="2299"/>
      <c r="I312" s="1812"/>
      <c r="J312" s="418"/>
      <c r="K312" s="1812"/>
      <c r="L312" s="418"/>
      <c r="M312" s="1812"/>
      <c r="N312" s="1812"/>
      <c r="O312" s="1812"/>
      <c r="P312" s="418"/>
      <c r="Q312" s="418"/>
      <c r="R312" s="418"/>
      <c r="S312" s="418" t="s">
        <v>121</v>
      </c>
    </row>
    <row r="313" spans="1:19" ht="20">
      <c r="A313" s="2299" t="s">
        <v>2150</v>
      </c>
      <c r="B313" s="2299"/>
      <c r="C313" s="2299"/>
      <c r="D313" s="2299"/>
      <c r="E313" s="2299"/>
      <c r="F313" s="2299"/>
      <c r="G313" s="2299"/>
      <c r="H313" s="2299"/>
      <c r="I313" s="1812"/>
      <c r="J313" s="418"/>
      <c r="K313" s="1812"/>
      <c r="L313" s="418"/>
      <c r="M313" s="1812"/>
      <c r="N313" s="1812"/>
      <c r="O313" s="1812"/>
      <c r="P313" s="418"/>
      <c r="Q313" s="418"/>
      <c r="R313" s="418"/>
      <c r="S313" s="419"/>
    </row>
    <row r="314" spans="1:19" ht="20">
      <c r="A314" s="2298" t="s">
        <v>2366</v>
      </c>
      <c r="B314" s="2298"/>
      <c r="C314" s="2298"/>
      <c r="D314" s="2298"/>
      <c r="E314" s="2298"/>
      <c r="F314" s="2298"/>
      <c r="G314" s="2298"/>
      <c r="H314" s="2298"/>
      <c r="I314" s="1812"/>
      <c r="J314" s="1812"/>
      <c r="K314" s="1812"/>
      <c r="L314" s="1812"/>
      <c r="M314" s="1812"/>
      <c r="N314" s="1812"/>
      <c r="O314" s="1812"/>
      <c r="P314" s="1812"/>
      <c r="Q314" s="1812"/>
      <c r="R314" s="1812"/>
      <c r="S314" s="1812"/>
    </row>
    <row r="315" spans="1:19">
      <c r="A315" s="422"/>
      <c r="B315" s="422"/>
      <c r="C315" s="422"/>
      <c r="D315" s="423"/>
      <c r="E315" s="424"/>
      <c r="F315" s="423"/>
      <c r="G315" s="423"/>
      <c r="H315" s="423"/>
      <c r="I315" s="424"/>
      <c r="J315" s="423"/>
      <c r="K315" s="424"/>
      <c r="L315" s="423"/>
      <c r="M315" s="424"/>
      <c r="N315" s="424"/>
      <c r="O315" s="424"/>
      <c r="P315" s="423"/>
      <c r="Q315" s="424"/>
      <c r="R315" s="423"/>
      <c r="S315" s="424"/>
    </row>
    <row r="316" spans="1:19">
      <c r="A316" s="424"/>
      <c r="B316" s="424"/>
      <c r="C316" s="424"/>
      <c r="D316" s="423"/>
      <c r="E316" s="424"/>
      <c r="F316" s="423"/>
      <c r="G316" s="423"/>
      <c r="H316" s="423"/>
      <c r="I316" s="424"/>
      <c r="J316" s="423"/>
      <c r="K316" s="424"/>
      <c r="L316" s="423"/>
      <c r="M316" s="424"/>
      <c r="N316" s="424"/>
      <c r="O316" s="424"/>
      <c r="P316" s="423"/>
      <c r="Q316" s="424"/>
      <c r="R316" s="423"/>
      <c r="S316" s="424"/>
    </row>
    <row r="317" spans="1:19">
      <c r="A317" s="424"/>
      <c r="B317" s="424"/>
      <c r="C317" s="424"/>
      <c r="D317" s="423"/>
      <c r="E317" s="424"/>
      <c r="F317" s="423"/>
      <c r="G317" s="423"/>
      <c r="H317" s="423"/>
      <c r="I317" s="425"/>
      <c r="J317" s="423"/>
      <c r="K317" s="424"/>
      <c r="L317" s="423"/>
      <c r="M317" s="426" t="s">
        <v>256</v>
      </c>
      <c r="N317" s="426"/>
      <c r="O317" s="426"/>
      <c r="P317" s="426"/>
      <c r="Q317" s="427"/>
      <c r="R317" s="423"/>
      <c r="S317" s="424"/>
    </row>
    <row r="318" spans="1:19">
      <c r="A318" s="424"/>
      <c r="B318" s="424"/>
      <c r="C318" s="424"/>
      <c r="D318" s="423"/>
      <c r="E318" s="427" t="s">
        <v>2151</v>
      </c>
      <c r="F318" s="423"/>
      <c r="G318"/>
      <c r="H318" s="423"/>
      <c r="I318" s="427"/>
      <c r="J318" s="423"/>
      <c r="K318" s="424"/>
      <c r="L318" s="423"/>
      <c r="M318" s="424"/>
      <c r="N318" s="1608"/>
      <c r="O318"/>
      <c r="P318" s="423"/>
      <c r="Q318" s="427" t="s">
        <v>2151</v>
      </c>
      <c r="R318" s="1607"/>
      <c r="S318" s="424"/>
    </row>
    <row r="319" spans="1:19">
      <c r="A319" s="1807"/>
      <c r="B319" s="1807"/>
      <c r="C319" s="1807"/>
      <c r="D319" s="423"/>
      <c r="E319" s="427" t="s">
        <v>258</v>
      </c>
      <c r="F319" s="423"/>
      <c r="G319" s="427" t="s">
        <v>257</v>
      </c>
      <c r="H319" s="423"/>
      <c r="I319" s="427" t="s">
        <v>260</v>
      </c>
      <c r="J319" s="423"/>
      <c r="K319" s="427" t="s">
        <v>261</v>
      </c>
      <c r="L319" s="429"/>
      <c r="M319" s="430" t="s">
        <v>262</v>
      </c>
      <c r="N319" s="1608"/>
      <c r="O319" s="1608" t="s">
        <v>2152</v>
      </c>
      <c r="P319" s="423"/>
      <c r="Q319" s="427" t="s">
        <v>258</v>
      </c>
      <c r="R319" s="1607"/>
      <c r="S319" s="427" t="s">
        <v>2152</v>
      </c>
    </row>
    <row r="320" spans="1:19">
      <c r="A320" s="1807"/>
      <c r="B320" s="1807"/>
      <c r="C320" s="1807"/>
      <c r="D320" s="423"/>
      <c r="E320" s="427" t="s">
        <v>263</v>
      </c>
      <c r="F320" s="423"/>
      <c r="G320" s="427" t="s">
        <v>259</v>
      </c>
      <c r="H320" s="423"/>
      <c r="I320" s="427" t="s">
        <v>258</v>
      </c>
      <c r="J320" s="423"/>
      <c r="K320" s="427" t="s">
        <v>264</v>
      </c>
      <c r="L320" s="429"/>
      <c r="M320" s="430" t="s">
        <v>2387</v>
      </c>
      <c r="N320" s="1608"/>
      <c r="O320" s="1609" t="s">
        <v>2363</v>
      </c>
      <c r="P320" s="423"/>
      <c r="Q320" s="427" t="s">
        <v>263</v>
      </c>
      <c r="R320" s="1607"/>
      <c r="S320" s="431" t="s">
        <v>2363</v>
      </c>
    </row>
    <row r="321" spans="1:19">
      <c r="A321" s="432"/>
      <c r="B321" s="432"/>
      <c r="C321" s="432"/>
      <c r="D321" s="433"/>
      <c r="E321" s="1441" t="s">
        <v>2367</v>
      </c>
      <c r="F321" s="433"/>
      <c r="G321" s="1441" t="s">
        <v>2386</v>
      </c>
      <c r="H321" s="433"/>
      <c r="I321" s="1610" t="s">
        <v>265</v>
      </c>
      <c r="J321" s="433"/>
      <c r="K321" s="1610" t="s">
        <v>2202</v>
      </c>
      <c r="L321" s="434"/>
      <c r="M321" s="1613" t="s">
        <v>2203</v>
      </c>
      <c r="N321" s="1716"/>
      <c r="O321" s="1611" t="s">
        <v>2153</v>
      </c>
      <c r="P321" s="423"/>
      <c r="Q321" s="1441" t="s">
        <v>2368</v>
      </c>
      <c r="R321" s="1607"/>
      <c r="S321" s="1610" t="s">
        <v>266</v>
      </c>
    </row>
    <row r="322" spans="1:19">
      <c r="A322" s="435"/>
      <c r="B322" s="435"/>
      <c r="C322" s="435"/>
      <c r="D322" s="423"/>
      <c r="E322" s="436"/>
      <c r="F322" s="423"/>
      <c r="G322" s="423"/>
      <c r="H322" s="423"/>
      <c r="I322" s="436"/>
      <c r="J322" s="423"/>
      <c r="K322" s="436"/>
      <c r="L322" s="433"/>
      <c r="M322" s="436"/>
      <c r="N322" s="444"/>
      <c r="O322" s="444"/>
      <c r="P322" s="423"/>
      <c r="Q322" s="436"/>
      <c r="R322" s="1619"/>
      <c r="S322" s="436"/>
    </row>
    <row r="323" spans="1:19" ht="18">
      <c r="A323" s="437" t="s">
        <v>448</v>
      </c>
      <c r="R323" s="1619"/>
    </row>
    <row r="324" spans="1:19">
      <c r="R324" s="1619"/>
    </row>
    <row r="325" spans="1:19" s="424" customFormat="1" ht="15.5">
      <c r="B325" s="471" t="s">
        <v>378</v>
      </c>
      <c r="C325" s="1852">
        <v>0</v>
      </c>
      <c r="D325" s="469"/>
      <c r="E325" s="2205">
        <v>12533209</v>
      </c>
      <c r="F325" s="469"/>
      <c r="G325" s="511">
        <v>1000000</v>
      </c>
      <c r="H325" s="469"/>
      <c r="I325" s="2197">
        <v>0</v>
      </c>
      <c r="J325" s="452"/>
      <c r="K325" s="2196">
        <v>1654458</v>
      </c>
      <c r="L325" s="469"/>
      <c r="M325" s="2197">
        <v>0</v>
      </c>
      <c r="N325" s="446"/>
      <c r="O325" s="2199">
        <v>7878084</v>
      </c>
      <c r="P325" s="469"/>
      <c r="Q325" s="446">
        <f t="shared" ref="Q325:Q343" si="12">ROUND(+SUM(E325)+SUM(G325)-SUM(I325)+SUM(K325) +SUM(M325)-SUM(O325),0)</f>
        <v>7309583</v>
      </c>
      <c r="R325" s="1619"/>
      <c r="S325" s="2199">
        <v>7878084</v>
      </c>
    </row>
    <row r="326" spans="1:19" s="444" customFormat="1" ht="15.5">
      <c r="A326" s="424"/>
      <c r="B326" s="471" t="s">
        <v>447</v>
      </c>
      <c r="C326" s="1852">
        <v>0</v>
      </c>
      <c r="D326" s="447"/>
      <c r="E326" s="2205">
        <v>2574730625</v>
      </c>
      <c r="F326" s="447"/>
      <c r="G326" s="508">
        <v>434472000</v>
      </c>
      <c r="H326" s="447"/>
      <c r="I326" s="2196">
        <v>3053038</v>
      </c>
      <c r="J326" s="452"/>
      <c r="K326" s="2196">
        <v>25374085</v>
      </c>
      <c r="L326" s="447"/>
      <c r="M326" s="2197">
        <v>0</v>
      </c>
      <c r="N326" s="446"/>
      <c r="O326" s="2199">
        <v>280908744</v>
      </c>
      <c r="P326" s="447"/>
      <c r="Q326" s="446">
        <f t="shared" si="12"/>
        <v>2750614928</v>
      </c>
      <c r="R326" s="1620"/>
      <c r="S326" s="2199">
        <v>280834838</v>
      </c>
    </row>
    <row r="327" spans="1:19" s="424" customFormat="1" ht="15.5">
      <c r="B327" s="471" t="s">
        <v>419</v>
      </c>
      <c r="C327" s="1852">
        <v>0</v>
      </c>
      <c r="D327" s="469"/>
      <c r="E327" s="2205">
        <v>47985422</v>
      </c>
      <c r="F327" s="469"/>
      <c r="G327" s="508">
        <v>37200000</v>
      </c>
      <c r="H327" s="469"/>
      <c r="I327" s="2197">
        <v>0</v>
      </c>
      <c r="J327" s="452"/>
      <c r="K327" s="2196">
        <v>54000000</v>
      </c>
      <c r="L327" s="469"/>
      <c r="M327" s="2197">
        <v>0</v>
      </c>
      <c r="N327" s="446"/>
      <c r="O327" s="2199">
        <v>72962276</v>
      </c>
      <c r="P327" s="469"/>
      <c r="Q327" s="446">
        <f t="shared" si="12"/>
        <v>66223146</v>
      </c>
      <c r="R327" s="1619"/>
      <c r="S327" s="2199">
        <v>72962276</v>
      </c>
    </row>
    <row r="328" spans="1:19" s="424" customFormat="1" ht="15.5">
      <c r="B328" s="442" t="s">
        <v>382</v>
      </c>
      <c r="C328" s="442">
        <v>0</v>
      </c>
      <c r="D328" s="443"/>
      <c r="E328" s="2207">
        <v>7505000708</v>
      </c>
      <c r="F328" s="447"/>
      <c r="G328" s="508">
        <v>765300000</v>
      </c>
      <c r="H328" s="447"/>
      <c r="I328" s="2196">
        <v>70961085</v>
      </c>
      <c r="J328" s="452"/>
      <c r="K328" s="2196">
        <v>-891164572</v>
      </c>
      <c r="L328" s="447"/>
      <c r="M328" s="2201">
        <v>-97000000</v>
      </c>
      <c r="N328" s="446"/>
      <c r="O328" s="2196">
        <v>336281133</v>
      </c>
      <c r="P328" s="447"/>
      <c r="Q328" s="446">
        <f t="shared" si="12"/>
        <v>6874893918</v>
      </c>
      <c r="R328" s="1620"/>
      <c r="S328" s="2199">
        <v>336281133</v>
      </c>
    </row>
    <row r="329" spans="1:19">
      <c r="A329" s="444"/>
      <c r="B329" s="442" t="s">
        <v>383</v>
      </c>
      <c r="C329" s="442">
        <v>0</v>
      </c>
      <c r="D329" s="423"/>
      <c r="E329" s="2205">
        <v>21589629</v>
      </c>
      <c r="F329" s="469"/>
      <c r="G329" s="508">
        <v>234414000</v>
      </c>
      <c r="H329" s="469"/>
      <c r="I329" s="2196">
        <v>9491962</v>
      </c>
      <c r="J329" s="452"/>
      <c r="K329" s="2196">
        <v>2028706</v>
      </c>
      <c r="L329" s="469"/>
      <c r="M329" s="2196">
        <v>0</v>
      </c>
      <c r="N329" s="446"/>
      <c r="O329" s="2196">
        <v>227584764</v>
      </c>
      <c r="P329" s="469"/>
      <c r="Q329" s="446">
        <f t="shared" si="12"/>
        <v>20955609</v>
      </c>
      <c r="R329" s="1619"/>
      <c r="S329" s="2199">
        <v>227591068</v>
      </c>
    </row>
    <row r="330" spans="1:19" s="424" customFormat="1" ht="15.5">
      <c r="B330" s="442" t="s">
        <v>337</v>
      </c>
      <c r="C330" s="442">
        <v>0</v>
      </c>
      <c r="D330" s="443"/>
      <c r="E330" s="446">
        <v>817888</v>
      </c>
      <c r="F330" s="447"/>
      <c r="G330" s="469">
        <v>0</v>
      </c>
      <c r="H330" s="447"/>
      <c r="I330" s="475">
        <v>0</v>
      </c>
      <c r="J330" s="452"/>
      <c r="K330" s="2196">
        <v>87624</v>
      </c>
      <c r="L330" s="447"/>
      <c r="M330" s="2196">
        <v>0</v>
      </c>
      <c r="N330" s="446"/>
      <c r="O330" s="2196">
        <v>726126</v>
      </c>
      <c r="P330" s="447"/>
      <c r="Q330" s="446">
        <f t="shared" si="12"/>
        <v>179386</v>
      </c>
      <c r="R330" s="1620"/>
      <c r="S330" s="2199">
        <v>726126</v>
      </c>
    </row>
    <row r="331" spans="1:19" s="424" customFormat="1" ht="15.5">
      <c r="B331" s="471" t="s">
        <v>422</v>
      </c>
      <c r="C331" s="1852">
        <v>0</v>
      </c>
      <c r="D331" s="469"/>
      <c r="E331" s="446">
        <v>8752798</v>
      </c>
      <c r="F331" s="469"/>
      <c r="G331" s="2197">
        <v>21200000</v>
      </c>
      <c r="H331" s="469"/>
      <c r="I331" s="2196">
        <v>0</v>
      </c>
      <c r="J331" s="452"/>
      <c r="K331" s="2196">
        <v>0</v>
      </c>
      <c r="L331" s="469"/>
      <c r="M331" s="2197">
        <v>0</v>
      </c>
      <c r="N331" s="446"/>
      <c r="O331" s="2196">
        <v>19334896</v>
      </c>
      <c r="P331" s="469"/>
      <c r="Q331" s="446">
        <f t="shared" si="12"/>
        <v>10617902</v>
      </c>
      <c r="R331" s="1619"/>
      <c r="S331" s="2199">
        <v>19334896</v>
      </c>
    </row>
    <row r="332" spans="1:19" s="424" customFormat="1" ht="18">
      <c r="A332" s="437"/>
      <c r="B332" s="2058" t="s">
        <v>338</v>
      </c>
      <c r="C332" s="471">
        <v>0</v>
      </c>
      <c r="D332" s="472"/>
      <c r="E332" s="2189">
        <v>540699937</v>
      </c>
      <c r="F332" s="473"/>
      <c r="G332" s="508">
        <v>180700000</v>
      </c>
      <c r="H332" s="473"/>
      <c r="I332" s="447">
        <v>1</v>
      </c>
      <c r="J332" s="452"/>
      <c r="K332" s="2196">
        <v>109893507</v>
      </c>
      <c r="L332" s="473"/>
      <c r="M332" s="2196">
        <v>0</v>
      </c>
      <c r="N332" s="446"/>
      <c r="O332" s="2196">
        <v>232945365</v>
      </c>
      <c r="P332" s="473"/>
      <c r="Q332" s="446">
        <f t="shared" si="12"/>
        <v>598348078</v>
      </c>
      <c r="R332" s="1621"/>
      <c r="S332" s="2199">
        <v>226066852</v>
      </c>
    </row>
    <row r="333" spans="1:19" s="424" customFormat="1" ht="15.5">
      <c r="B333" s="442" t="s">
        <v>339</v>
      </c>
      <c r="C333" s="442">
        <v>0</v>
      </c>
      <c r="D333" s="423"/>
      <c r="E333" s="2205">
        <v>618672938</v>
      </c>
      <c r="F333" s="469"/>
      <c r="G333" s="508">
        <v>96400000</v>
      </c>
      <c r="H333" s="469"/>
      <c r="I333" s="447">
        <v>419228</v>
      </c>
      <c r="J333" s="452"/>
      <c r="K333" s="2196">
        <v>0</v>
      </c>
      <c r="L333" s="469"/>
      <c r="M333" s="2196">
        <v>0</v>
      </c>
      <c r="N333" s="446"/>
      <c r="O333" s="2196">
        <v>97506955</v>
      </c>
      <c r="P333" s="469"/>
      <c r="Q333" s="446">
        <f t="shared" si="12"/>
        <v>617146755</v>
      </c>
      <c r="R333" s="1619"/>
      <c r="S333" s="2199">
        <v>97506955</v>
      </c>
    </row>
    <row r="334" spans="1:19" s="424" customFormat="1" ht="15.5">
      <c r="B334" s="442" t="s">
        <v>2216</v>
      </c>
      <c r="C334" s="442">
        <v>0</v>
      </c>
      <c r="D334" s="423"/>
      <c r="E334" s="2205">
        <v>14482833487</v>
      </c>
      <c r="F334" s="469"/>
      <c r="G334" s="508">
        <v>3088533000</v>
      </c>
      <c r="H334" s="469"/>
      <c r="I334" s="2196">
        <v>6241348</v>
      </c>
      <c r="J334" s="452"/>
      <c r="K334" s="2196">
        <v>563337379</v>
      </c>
      <c r="L334" s="469"/>
      <c r="M334" s="2196">
        <v>0</v>
      </c>
      <c r="N334" s="446"/>
      <c r="O334" s="2196">
        <v>3089884870</v>
      </c>
      <c r="P334" s="469"/>
      <c r="Q334" s="446">
        <f t="shared" si="12"/>
        <v>15038577648</v>
      </c>
      <c r="R334" s="1619"/>
      <c r="S334" s="2199">
        <v>3089884870</v>
      </c>
    </row>
    <row r="335" spans="1:19" s="424" customFormat="1" ht="15.5">
      <c r="B335" s="442" t="s">
        <v>344</v>
      </c>
      <c r="C335" s="442">
        <v>0</v>
      </c>
      <c r="D335" s="451"/>
      <c r="E335" s="2200">
        <v>3899939</v>
      </c>
      <c r="F335" s="454"/>
      <c r="G335" s="499">
        <v>4724000</v>
      </c>
      <c r="H335" s="454"/>
      <c r="I335" s="475">
        <v>0</v>
      </c>
      <c r="J335" s="452"/>
      <c r="K335" s="2196">
        <v>0</v>
      </c>
      <c r="L335" s="446"/>
      <c r="M335" s="2196">
        <v>0</v>
      </c>
      <c r="N335" s="446"/>
      <c r="O335" s="2196">
        <v>2298500</v>
      </c>
      <c r="P335" s="446"/>
      <c r="Q335" s="446">
        <f t="shared" si="12"/>
        <v>6325439</v>
      </c>
      <c r="R335" s="1614"/>
      <c r="S335" s="2199">
        <v>2298500</v>
      </c>
    </row>
    <row r="336" spans="1:19" s="424" customFormat="1" ht="15.5">
      <c r="B336" s="442" t="s">
        <v>384</v>
      </c>
      <c r="C336" s="442">
        <v>0</v>
      </c>
      <c r="D336" s="423"/>
      <c r="E336" s="2206">
        <v>64981816</v>
      </c>
      <c r="F336" s="469"/>
      <c r="G336" s="508">
        <v>116500000</v>
      </c>
      <c r="H336" s="469"/>
      <c r="I336" s="2196">
        <v>146444</v>
      </c>
      <c r="J336" s="452"/>
      <c r="K336" s="2196">
        <v>11000000</v>
      </c>
      <c r="L336" s="469"/>
      <c r="M336" s="2196">
        <v>0</v>
      </c>
      <c r="N336" s="446"/>
      <c r="O336" s="2196">
        <v>47324355</v>
      </c>
      <c r="P336" s="469"/>
      <c r="Q336" s="446">
        <f t="shared" si="12"/>
        <v>145011017</v>
      </c>
      <c r="R336" s="1619"/>
      <c r="S336" s="2199">
        <v>47324216</v>
      </c>
    </row>
    <row r="337" spans="1:19" s="424" customFormat="1" ht="15.5">
      <c r="B337" s="442" t="s">
        <v>449</v>
      </c>
      <c r="C337" s="442">
        <v>0</v>
      </c>
      <c r="D337" s="423"/>
      <c r="E337" s="2206">
        <v>4507241553</v>
      </c>
      <c r="F337" s="469"/>
      <c r="G337" s="508">
        <v>1152962000</v>
      </c>
      <c r="H337" s="469"/>
      <c r="I337" s="475">
        <v>66837</v>
      </c>
      <c r="J337" s="452"/>
      <c r="K337" s="2196">
        <v>-1505194274</v>
      </c>
      <c r="L337" s="469"/>
      <c r="M337" s="2196">
        <v>-12000000</v>
      </c>
      <c r="N337" s="446"/>
      <c r="O337" s="2196">
        <v>742812692</v>
      </c>
      <c r="P337" s="469"/>
      <c r="Q337" s="446">
        <f>ROUND(+SUM(E337)+SUM(G337)-SUM(I337)+SUM(K337) +SUM(M337)-SUM(O337),0)</f>
        <v>3400129750</v>
      </c>
      <c r="R337" s="1619"/>
      <c r="S337" s="2199">
        <v>741758529</v>
      </c>
    </row>
    <row r="338" spans="1:19" s="424" customFormat="1" ht="15.5">
      <c r="B338" s="442" t="s">
        <v>2219</v>
      </c>
      <c r="C338" s="442">
        <v>0</v>
      </c>
      <c r="D338" s="423"/>
      <c r="E338" s="2206">
        <v>133021628</v>
      </c>
      <c r="F338" s="469"/>
      <c r="G338" s="511">
        <v>74270000</v>
      </c>
      <c r="H338" s="469"/>
      <c r="I338" s="2197">
        <v>2724718</v>
      </c>
      <c r="J338" s="452"/>
      <c r="K338" s="2196">
        <v>1651581109</v>
      </c>
      <c r="L338" s="469"/>
      <c r="M338" s="2196">
        <v>0</v>
      </c>
      <c r="N338" s="446"/>
      <c r="O338" s="2196">
        <v>236743411</v>
      </c>
      <c r="P338" s="469"/>
      <c r="Q338" s="446">
        <f t="shared" si="12"/>
        <v>1619404608</v>
      </c>
      <c r="R338" s="1619"/>
      <c r="S338" s="2199">
        <v>236743411</v>
      </c>
    </row>
    <row r="339" spans="1:19" s="444" customFormat="1" ht="15.5">
      <c r="A339" s="424"/>
      <c r="B339" s="442" t="s">
        <v>450</v>
      </c>
      <c r="C339" s="442">
        <v>0</v>
      </c>
      <c r="D339" s="423"/>
      <c r="E339" s="2206">
        <v>121018679</v>
      </c>
      <c r="F339" s="469"/>
      <c r="G339" s="2200">
        <v>100000000</v>
      </c>
      <c r="H339" s="469"/>
      <c r="I339" s="2197">
        <v>0</v>
      </c>
      <c r="J339" s="452"/>
      <c r="K339" s="2196">
        <v>23340000</v>
      </c>
      <c r="L339" s="469"/>
      <c r="M339" s="2196">
        <v>97000000</v>
      </c>
      <c r="N339" s="446"/>
      <c r="O339" s="2196">
        <v>22061983</v>
      </c>
      <c r="P339" s="469"/>
      <c r="Q339" s="446">
        <f t="shared" si="12"/>
        <v>319296696</v>
      </c>
      <c r="R339" s="1619"/>
      <c r="S339" s="2199">
        <v>19898371</v>
      </c>
    </row>
    <row r="340" spans="1:19" s="444" customFormat="1" ht="15.5">
      <c r="A340" s="424"/>
      <c r="B340" s="442" t="s">
        <v>350</v>
      </c>
      <c r="C340" s="442">
        <v>0</v>
      </c>
      <c r="D340" s="423"/>
      <c r="E340" s="2206">
        <v>168070975</v>
      </c>
      <c r="F340" s="469"/>
      <c r="G340" s="508">
        <v>64000000</v>
      </c>
      <c r="H340" s="469"/>
      <c r="I340" s="2197">
        <v>0</v>
      </c>
      <c r="J340" s="452"/>
      <c r="K340" s="2196">
        <v>20754794</v>
      </c>
      <c r="L340" s="469"/>
      <c r="M340" s="2196">
        <v>0</v>
      </c>
      <c r="N340" s="446"/>
      <c r="O340" s="2196">
        <v>56555064</v>
      </c>
      <c r="P340" s="469"/>
      <c r="Q340" s="446">
        <f t="shared" si="12"/>
        <v>196270705</v>
      </c>
      <c r="R340" s="1619"/>
      <c r="S340" s="2199">
        <v>56555064</v>
      </c>
    </row>
    <row r="341" spans="1:19" s="424" customFormat="1" ht="15.5">
      <c r="B341" s="442" t="s">
        <v>351</v>
      </c>
      <c r="C341" s="442">
        <v>0</v>
      </c>
      <c r="D341" s="423"/>
      <c r="E341" s="2214">
        <v>6522067355</v>
      </c>
      <c r="F341" s="446"/>
      <c r="G341" s="508">
        <v>2999306000</v>
      </c>
      <c r="H341" s="446"/>
      <c r="I341" s="2196">
        <v>6218486</v>
      </c>
      <c r="J341" s="452"/>
      <c r="K341" s="2196">
        <v>63065997</v>
      </c>
      <c r="L341" s="446"/>
      <c r="M341" s="2196">
        <v>0</v>
      </c>
      <c r="N341" s="446"/>
      <c r="O341" s="2196">
        <v>2923800525</v>
      </c>
      <c r="P341" s="446"/>
      <c r="Q341" s="446">
        <f t="shared" si="12"/>
        <v>6654420341</v>
      </c>
      <c r="R341" s="1614"/>
      <c r="S341" s="2199">
        <v>2923648543</v>
      </c>
    </row>
    <row r="342" spans="1:19">
      <c r="A342" s="444"/>
      <c r="B342" s="442" t="s">
        <v>451</v>
      </c>
      <c r="C342" s="442">
        <v>0</v>
      </c>
      <c r="D342" s="444"/>
      <c r="E342" s="2200">
        <v>57862081</v>
      </c>
      <c r="F342" s="452"/>
      <c r="G342" s="511">
        <v>18000000</v>
      </c>
      <c r="H342" s="452"/>
      <c r="I342" s="447">
        <v>69635</v>
      </c>
      <c r="J342" s="452"/>
      <c r="K342" s="2196">
        <v>0</v>
      </c>
      <c r="L342" s="452"/>
      <c r="M342" s="2196">
        <v>0</v>
      </c>
      <c r="N342" s="446"/>
      <c r="O342" s="2196">
        <v>10379146</v>
      </c>
      <c r="P342" s="452"/>
      <c r="Q342" s="446">
        <f t="shared" si="12"/>
        <v>65413300</v>
      </c>
      <c r="R342" s="1624"/>
      <c r="S342" s="2199">
        <v>10373119</v>
      </c>
    </row>
    <row r="343" spans="1:19" s="424" customFormat="1" ht="15.5">
      <c r="A343" s="444"/>
      <c r="B343" s="442" t="s">
        <v>388</v>
      </c>
      <c r="C343" s="442">
        <v>0</v>
      </c>
      <c r="D343" s="423"/>
      <c r="E343" s="2209">
        <v>48306073</v>
      </c>
      <c r="F343" s="469"/>
      <c r="G343" s="1622">
        <v>20000000</v>
      </c>
      <c r="H343" s="469"/>
      <c r="I343" s="475">
        <v>0</v>
      </c>
      <c r="J343" s="452"/>
      <c r="K343" s="2196">
        <v>0</v>
      </c>
      <c r="L343" s="469"/>
      <c r="M343" s="2196">
        <v>0</v>
      </c>
      <c r="N343" s="446"/>
      <c r="O343" s="2196">
        <v>-1</v>
      </c>
      <c r="P343" s="469"/>
      <c r="Q343" s="446">
        <f t="shared" si="12"/>
        <v>68306074</v>
      </c>
      <c r="R343" s="1619"/>
      <c r="S343" s="2199">
        <v>-1</v>
      </c>
    </row>
    <row r="344" spans="1:19" s="424" customFormat="1" ht="15.5">
      <c r="B344" s="480" t="s">
        <v>452</v>
      </c>
      <c r="C344" s="442" t="s">
        <v>5</v>
      </c>
      <c r="D344" s="443"/>
      <c r="E344" s="1717">
        <f>ROUND(SUM(E283:E307,E325:E343),0)</f>
        <v>58773903885</v>
      </c>
      <c r="F344" s="447"/>
      <c r="G344" s="1717">
        <f>ROUND(SUM(G283:G307,G325:G343),0)</f>
        <v>12440987000</v>
      </c>
      <c r="H344" s="447"/>
      <c r="I344" s="1717">
        <f>ROUND(SUM(I283:I307,I325:I343),0)</f>
        <v>110226215</v>
      </c>
      <c r="J344" s="447"/>
      <c r="K344" s="1717">
        <f>ROUND(SUM(K283:K307,K325:K343),0)</f>
        <v>411699298</v>
      </c>
      <c r="L344" s="447"/>
      <c r="M344" s="1717">
        <f>ROUND(SUM(M283:M307,M325:M343),0)</f>
        <v>17282873</v>
      </c>
      <c r="N344" s="446"/>
      <c r="O344" s="1717">
        <f>ROUND(SUM(O283:O307,O325:O343),0)</f>
        <v>10666928733</v>
      </c>
      <c r="P344" s="447"/>
      <c r="Q344" s="1717">
        <f>ROUND(SUM(Q283:Q307,Q325:Q343),0)</f>
        <v>60866718108</v>
      </c>
      <c r="R344" s="1624"/>
      <c r="S344" s="1717">
        <f>ROUND(SUM(S283:S307,S325:S343),0)</f>
        <v>10657040347</v>
      </c>
    </row>
    <row r="345" spans="1:19" s="444" customFormat="1">
      <c r="A345" s="474"/>
      <c r="B345" s="474"/>
      <c r="C345" s="474"/>
      <c r="D345" s="472"/>
      <c r="E345" s="513"/>
      <c r="F345" s="473"/>
      <c r="G345" s="473"/>
      <c r="H345" s="473"/>
      <c r="I345" s="513"/>
      <c r="J345" s="473"/>
      <c r="K345" s="513"/>
      <c r="L345" s="473"/>
      <c r="M345" s="513"/>
      <c r="N345" s="513"/>
      <c r="O345" s="513"/>
      <c r="P345" s="473"/>
      <c r="Q345" s="513"/>
      <c r="R345" s="1624"/>
      <c r="S345" s="513"/>
    </row>
    <row r="346" spans="1:19" s="444" customFormat="1" ht="18">
      <c r="A346" s="437" t="s">
        <v>453</v>
      </c>
      <c r="B346" s="2058"/>
      <c r="C346" s="2058"/>
      <c r="D346" s="423"/>
      <c r="E346" s="481"/>
      <c r="F346" s="446"/>
      <c r="G346" s="446"/>
      <c r="H346" s="469"/>
      <c r="I346" s="2061"/>
      <c r="J346" s="469"/>
      <c r="K346" s="1859"/>
      <c r="L346" s="469"/>
      <c r="M346" s="2061"/>
      <c r="N346" s="2061"/>
      <c r="O346" s="2061"/>
      <c r="P346" s="469"/>
      <c r="Q346" s="2061"/>
      <c r="R346" s="1624"/>
      <c r="S346" s="2061"/>
    </row>
    <row r="347" spans="1:19">
      <c r="A347" s="2058"/>
      <c r="B347" s="2058"/>
      <c r="C347" s="2058"/>
      <c r="D347" s="423"/>
      <c r="E347" s="2061"/>
      <c r="F347" s="469"/>
      <c r="G347" s="469"/>
      <c r="H347" s="469"/>
      <c r="I347" s="2061"/>
      <c r="J347" s="469"/>
      <c r="K347" s="2061"/>
      <c r="L347" s="469"/>
      <c r="M347" s="482"/>
      <c r="N347" s="482"/>
      <c r="O347" s="482"/>
      <c r="P347" s="469"/>
      <c r="Q347" s="482"/>
      <c r="R347" s="1624"/>
      <c r="S347" s="482"/>
    </row>
    <row r="348" spans="1:19" s="424" customFormat="1" ht="15.5">
      <c r="A348" s="444"/>
      <c r="B348" s="471" t="s">
        <v>430</v>
      </c>
      <c r="C348" s="1852">
        <v>0</v>
      </c>
      <c r="D348" s="454"/>
      <c r="E348" s="446">
        <v>1500000000</v>
      </c>
      <c r="F348" s="454"/>
      <c r="G348" s="1625">
        <v>1500000000</v>
      </c>
      <c r="H348" s="454"/>
      <c r="I348" s="1855">
        <v>1500000000</v>
      </c>
      <c r="J348" s="454"/>
      <c r="K348" s="453">
        <v>0</v>
      </c>
      <c r="L348" s="446"/>
      <c r="M348" s="411">
        <v>0</v>
      </c>
      <c r="N348" s="446"/>
      <c r="O348" s="446">
        <v>0</v>
      </c>
      <c r="P348" s="446"/>
      <c r="Q348" s="446">
        <f>ROUND(+SUM(E348)+SUM(G348)-SUM(I348)+SUM(K348) +SUM(M348)-SUM(O348),0)</f>
        <v>1500000000</v>
      </c>
      <c r="R348" s="1614"/>
      <c r="S348" s="453">
        <v>0</v>
      </c>
    </row>
    <row r="349" spans="1:19">
      <c r="A349" s="432"/>
      <c r="B349" s="480" t="s">
        <v>1935</v>
      </c>
      <c r="C349" s="442" t="s">
        <v>5</v>
      </c>
      <c r="D349" s="451"/>
      <c r="E349" s="1857">
        <f>ROUND(SUM(E348:E348),0)</f>
        <v>1500000000</v>
      </c>
      <c r="F349" s="454"/>
      <c r="G349" s="1857">
        <f>ROUND(SUM(G348:G348),0)</f>
        <v>1500000000</v>
      </c>
      <c r="H349" s="454"/>
      <c r="I349" s="1857">
        <f>ROUND(SUM(I348:I348),0)</f>
        <v>1500000000</v>
      </c>
      <c r="J349" s="454"/>
      <c r="K349" s="1857">
        <f>ROUND(SUM(K348:K348),0)</f>
        <v>0</v>
      </c>
      <c r="L349" s="454"/>
      <c r="M349" s="1857">
        <f>ROUND(SUM(M348:M348),0)</f>
        <v>0</v>
      </c>
      <c r="N349" s="446"/>
      <c r="O349" s="1857">
        <f t="shared" ref="O349" si="13">ROUND(SUM(O348:O348),0)</f>
        <v>0</v>
      </c>
      <c r="P349" s="454"/>
      <c r="Q349" s="1857">
        <f>ROUND(SUM(Q348:Q348),0)</f>
        <v>1500000000</v>
      </c>
      <c r="R349" s="1624"/>
      <c r="S349" s="1857">
        <f>ROUND(SUM(S348:S348),0)</f>
        <v>0</v>
      </c>
    </row>
    <row r="350" spans="1:19" s="424" customFormat="1">
      <c r="A350" s="474"/>
      <c r="B350" s="474"/>
      <c r="C350" s="474"/>
      <c r="D350" s="472"/>
      <c r="E350" s="513"/>
      <c r="F350" s="473"/>
      <c r="G350" s="473"/>
      <c r="H350" s="473"/>
      <c r="I350" s="513"/>
      <c r="J350" s="473"/>
      <c r="K350" s="513"/>
      <c r="L350" s="473"/>
      <c r="M350" s="513"/>
      <c r="N350" s="513"/>
      <c r="O350" s="513"/>
      <c r="P350" s="473"/>
      <c r="Q350" s="513"/>
      <c r="R350" s="1624"/>
      <c r="S350" s="513"/>
    </row>
    <row r="351" spans="1:19" s="424" customFormat="1" ht="18" thickBot="1">
      <c r="B351" s="480" t="s">
        <v>454</v>
      </c>
      <c r="C351" s="1449" t="s">
        <v>5</v>
      </c>
      <c r="D351" s="443"/>
      <c r="E351" s="514">
        <f>ROUND(SUM(E108+E161+E260+E265+E279+E344+E349),0)</f>
        <v>397960490874</v>
      </c>
      <c r="F351" s="447"/>
      <c r="G351" s="514">
        <f>ROUND(SUM(G108+G161+G260+G265+G279+G344+G349),0)</f>
        <v>278344907482</v>
      </c>
      <c r="H351" s="447"/>
      <c r="I351" s="514">
        <f>ROUND(SUM(I108+I161+I260+I265+I279+I344+I349),0)</f>
        <v>89575332538</v>
      </c>
      <c r="J351" s="447"/>
      <c r="K351" s="514">
        <f>ROUND(SUM(K108+K161+K260+K265+K279+K344+K349),0)</f>
        <v>-2822020</v>
      </c>
      <c r="L351" s="447"/>
      <c r="M351" s="514">
        <f>ROUND(SUM(M108+M161+M260+M265+M279+M344+M349),0)</f>
        <v>345739338</v>
      </c>
      <c r="N351" s="513"/>
      <c r="O351" s="514">
        <f>ROUND(SUM(O108+O161+O260+O265+O279+O344+O349),0)</f>
        <v>174779430730</v>
      </c>
      <c r="P351" s="447"/>
      <c r="Q351" s="515">
        <f>ROUND(+SUM(Q108)+SUM(Q161)+SUM(Q260)+SUM(Q265) +SUM(Q279)+SUM(Q344)+SUM(Q349),0)</f>
        <v>412293552406</v>
      </c>
      <c r="R351" s="1624"/>
      <c r="S351" s="514">
        <f>ROUND(SUM(S108+S161+S260+S265+S279+S344+S349),0)</f>
        <v>174589112819</v>
      </c>
    </row>
    <row r="352" spans="1:19" s="444" customFormat="1" ht="18" thickTop="1">
      <c r="A352" s="474"/>
      <c r="B352" s="474"/>
      <c r="C352" s="474"/>
      <c r="D352" s="472"/>
      <c r="E352" s="513"/>
      <c r="F352" s="473"/>
      <c r="G352" s="473"/>
      <c r="H352" s="473"/>
      <c r="I352" s="513"/>
      <c r="J352" s="473"/>
      <c r="K352" s="513"/>
      <c r="L352" s="473"/>
      <c r="M352" s="513"/>
      <c r="N352" s="513"/>
      <c r="O352" s="513"/>
      <c r="P352" s="473"/>
      <c r="Q352" s="513"/>
      <c r="R352" s="1624"/>
      <c r="S352" s="513"/>
    </row>
    <row r="353" spans="1:19" s="444" customFormat="1" ht="18">
      <c r="A353" s="2059" t="s">
        <v>455</v>
      </c>
      <c r="B353" s="2058"/>
      <c r="C353" s="2058"/>
      <c r="D353" s="423"/>
      <c r="E353" s="481"/>
      <c r="F353" s="446"/>
      <c r="G353" s="446"/>
      <c r="H353" s="469"/>
      <c r="I353" s="2061"/>
      <c r="J353" s="469"/>
      <c r="K353" s="2061"/>
      <c r="L353" s="469"/>
      <c r="M353" s="2061"/>
      <c r="N353" s="2061"/>
      <c r="O353" s="2061"/>
      <c r="P353" s="469"/>
      <c r="Q353" s="2061"/>
      <c r="R353" s="1624"/>
      <c r="S353" s="2061"/>
    </row>
    <row r="354" spans="1:19" s="444" customFormat="1" ht="15.5">
      <c r="A354" s="2058"/>
      <c r="B354" s="2058"/>
      <c r="C354" s="2058"/>
      <c r="D354" s="423"/>
      <c r="E354" s="2061"/>
      <c r="F354" s="469"/>
      <c r="G354" s="469"/>
      <c r="H354" s="469"/>
      <c r="I354" s="2061"/>
      <c r="J354" s="469"/>
      <c r="K354" s="2061"/>
      <c r="L354" s="469"/>
      <c r="M354" s="482"/>
      <c r="N354" s="482"/>
      <c r="O354" s="482"/>
      <c r="P354" s="469"/>
      <c r="Q354" s="482"/>
      <c r="R354" s="1624"/>
      <c r="S354" s="482"/>
    </row>
    <row r="355" spans="1:19" s="444" customFormat="1" ht="15.5">
      <c r="A355" s="441"/>
      <c r="B355" s="442" t="s">
        <v>392</v>
      </c>
      <c r="C355" s="442">
        <v>0</v>
      </c>
      <c r="D355" s="443"/>
      <c r="E355" s="2200">
        <v>100000</v>
      </c>
      <c r="F355" s="447"/>
      <c r="G355" s="446">
        <v>100000</v>
      </c>
      <c r="H355" s="447"/>
      <c r="I355" s="2196">
        <v>0</v>
      </c>
      <c r="J355" s="452"/>
      <c r="K355" s="2196">
        <v>0</v>
      </c>
      <c r="L355" s="447"/>
      <c r="M355" s="2197">
        <v>0</v>
      </c>
      <c r="N355" s="446"/>
      <c r="O355" s="2199">
        <v>0</v>
      </c>
      <c r="P355" s="447"/>
      <c r="Q355" s="446">
        <f t="shared" ref="Q355:Q366" si="14">ROUND(+SUM(E355)+SUM(G355)-SUM(I355)+SUM(K355) +SUM(M355)-SUM(O355),0)</f>
        <v>200000</v>
      </c>
      <c r="R355" s="1620"/>
      <c r="S355" s="2199">
        <v>0</v>
      </c>
    </row>
    <row r="356" spans="1:19" s="444" customFormat="1" ht="15.5">
      <c r="A356" s="435"/>
      <c r="B356" s="442" t="s">
        <v>359</v>
      </c>
      <c r="C356" s="442">
        <v>0</v>
      </c>
      <c r="D356" s="449"/>
      <c r="E356" s="2200">
        <v>19743912</v>
      </c>
      <c r="F356" s="450"/>
      <c r="G356" s="447">
        <v>21261000</v>
      </c>
      <c r="H356" s="450"/>
      <c r="I356" s="475">
        <v>5940649</v>
      </c>
      <c r="J356" s="452"/>
      <c r="K356" s="2196">
        <v>0</v>
      </c>
      <c r="L356" s="448"/>
      <c r="M356" s="2197">
        <v>0</v>
      </c>
      <c r="N356" s="446"/>
      <c r="O356" s="2199">
        <v>14273355</v>
      </c>
      <c r="P356" s="448"/>
      <c r="Q356" s="446">
        <f t="shared" si="14"/>
        <v>20790908</v>
      </c>
      <c r="R356" s="1615"/>
      <c r="S356" s="2199">
        <v>14273355</v>
      </c>
    </row>
    <row r="357" spans="1:19" s="444" customFormat="1" ht="15.5">
      <c r="A357" s="432"/>
      <c r="B357" s="442" t="s">
        <v>397</v>
      </c>
      <c r="C357" s="442">
        <v>0</v>
      </c>
      <c r="D357" s="433"/>
      <c r="E357" s="2200">
        <v>1010823</v>
      </c>
      <c r="F357" s="446"/>
      <c r="G357" s="446">
        <v>475000</v>
      </c>
      <c r="H357" s="446"/>
      <c r="I357" s="2196">
        <v>201742</v>
      </c>
      <c r="J357" s="452"/>
      <c r="K357" s="2196">
        <v>0</v>
      </c>
      <c r="L357" s="446"/>
      <c r="M357" s="2197">
        <v>0</v>
      </c>
      <c r="N357" s="446"/>
      <c r="O357" s="2199">
        <v>34273</v>
      </c>
      <c r="P357" s="446"/>
      <c r="Q357" s="446">
        <f t="shared" si="14"/>
        <v>1249808</v>
      </c>
      <c r="R357" s="1614"/>
      <c r="S357" s="2199">
        <v>34273</v>
      </c>
    </row>
    <row r="358" spans="1:19" s="461" customFormat="1" ht="15.5">
      <c r="A358" s="444"/>
      <c r="B358" s="442" t="s">
        <v>456</v>
      </c>
      <c r="C358" s="442">
        <v>0</v>
      </c>
      <c r="D358" s="433"/>
      <c r="E358" s="2200">
        <v>239880</v>
      </c>
      <c r="F358" s="446"/>
      <c r="G358" s="2200">
        <v>742000</v>
      </c>
      <c r="H358" s="446"/>
      <c r="I358" s="2196">
        <v>177915</v>
      </c>
      <c r="J358" s="452"/>
      <c r="K358" s="2196">
        <v>0</v>
      </c>
      <c r="L358" s="446"/>
      <c r="M358" s="2197">
        <v>0</v>
      </c>
      <c r="N358" s="446"/>
      <c r="O358" s="2199">
        <v>644187</v>
      </c>
      <c r="P358" s="446"/>
      <c r="Q358" s="446">
        <f t="shared" si="14"/>
        <v>159778</v>
      </c>
      <c r="R358" s="1614"/>
      <c r="S358" s="2199">
        <v>644311</v>
      </c>
    </row>
    <row r="359" spans="1:19" s="424" customFormat="1" ht="15.5">
      <c r="A359" s="435"/>
      <c r="B359" s="442" t="s">
        <v>302</v>
      </c>
      <c r="C359" s="442">
        <v>0</v>
      </c>
      <c r="D359" s="451"/>
      <c r="E359" s="2200">
        <v>6425996</v>
      </c>
      <c r="F359" s="446"/>
      <c r="G359" s="446">
        <v>42601000</v>
      </c>
      <c r="H359" s="446"/>
      <c r="I359" s="2196">
        <v>3161201</v>
      </c>
      <c r="J359" s="452"/>
      <c r="K359" s="2196">
        <v>0</v>
      </c>
      <c r="L359" s="446"/>
      <c r="M359" s="2197">
        <v>0</v>
      </c>
      <c r="N359" s="446"/>
      <c r="O359" s="2199">
        <v>41246754</v>
      </c>
      <c r="P359" s="446"/>
      <c r="Q359" s="446">
        <f t="shared" si="14"/>
        <v>4619041</v>
      </c>
      <c r="R359" s="1614"/>
      <c r="S359" s="2199">
        <v>40980168</v>
      </c>
    </row>
    <row r="360" spans="1:19" s="444" customFormat="1" ht="15.5">
      <c r="A360" s="483"/>
      <c r="B360" s="442" t="s">
        <v>457</v>
      </c>
      <c r="C360" s="442">
        <v>0</v>
      </c>
      <c r="D360" s="433"/>
      <c r="E360" s="2200">
        <v>10000</v>
      </c>
      <c r="F360" s="446"/>
      <c r="G360" s="469">
        <v>10000</v>
      </c>
      <c r="H360" s="446"/>
      <c r="I360" s="2196">
        <v>10000</v>
      </c>
      <c r="J360" s="452"/>
      <c r="K360" s="2196">
        <v>0</v>
      </c>
      <c r="L360" s="446"/>
      <c r="M360" s="2197">
        <v>0</v>
      </c>
      <c r="N360" s="446"/>
      <c r="O360" s="2199">
        <v>0</v>
      </c>
      <c r="P360" s="446"/>
      <c r="Q360" s="446">
        <f t="shared" si="14"/>
        <v>10000</v>
      </c>
      <c r="R360" s="1614"/>
      <c r="S360" s="2199">
        <v>0</v>
      </c>
    </row>
    <row r="361" spans="1:19" s="424" customFormat="1" ht="15.5">
      <c r="A361" s="465"/>
      <c r="B361" s="442" t="s">
        <v>458</v>
      </c>
      <c r="C361" s="442">
        <v>0</v>
      </c>
      <c r="D361" s="466"/>
      <c r="E361" s="2203">
        <v>785300</v>
      </c>
      <c r="F361" s="459"/>
      <c r="G361" s="492">
        <v>2662000</v>
      </c>
      <c r="H361" s="459"/>
      <c r="I361" s="2196">
        <v>588358</v>
      </c>
      <c r="J361" s="452"/>
      <c r="K361" s="2196">
        <v>0</v>
      </c>
      <c r="L361" s="459"/>
      <c r="M361" s="2197">
        <v>0</v>
      </c>
      <c r="N361" s="446"/>
      <c r="O361" s="2199">
        <v>2049521</v>
      </c>
      <c r="P361" s="456"/>
      <c r="Q361" s="446">
        <f t="shared" si="14"/>
        <v>809421</v>
      </c>
      <c r="R361" s="1618"/>
      <c r="S361" s="2199">
        <v>2049521</v>
      </c>
    </row>
    <row r="362" spans="1:19" s="424" customFormat="1" ht="15.5">
      <c r="B362" s="442" t="s">
        <v>321</v>
      </c>
      <c r="C362" s="442">
        <v>0</v>
      </c>
      <c r="D362" s="423"/>
      <c r="E362" s="2201">
        <v>4000000</v>
      </c>
      <c r="F362" s="469"/>
      <c r="G362" s="469">
        <v>4000000</v>
      </c>
      <c r="H362" s="469"/>
      <c r="I362" s="2196">
        <v>4000000</v>
      </c>
      <c r="J362" s="452"/>
      <c r="K362" s="2196">
        <v>0</v>
      </c>
      <c r="L362" s="469"/>
      <c r="M362" s="2197">
        <v>0</v>
      </c>
      <c r="N362" s="446"/>
      <c r="O362" s="2199">
        <v>0</v>
      </c>
      <c r="P362" s="469"/>
      <c r="Q362" s="446">
        <f t="shared" si="14"/>
        <v>4000000</v>
      </c>
      <c r="R362" s="1619"/>
      <c r="S362" s="2199">
        <v>0</v>
      </c>
    </row>
    <row r="363" spans="1:19" s="424" customFormat="1" ht="15.5">
      <c r="A363" s="444"/>
      <c r="B363" s="442" t="s">
        <v>327</v>
      </c>
      <c r="C363" s="442">
        <v>0</v>
      </c>
      <c r="D363" s="433"/>
      <c r="E363" s="2197">
        <v>500000</v>
      </c>
      <c r="F363" s="446"/>
      <c r="G363" s="469">
        <v>500000</v>
      </c>
      <c r="H363" s="446"/>
      <c r="I363" s="2196">
        <v>500000</v>
      </c>
      <c r="J363" s="452"/>
      <c r="K363" s="2196">
        <v>0</v>
      </c>
      <c r="L363" s="446"/>
      <c r="M363" s="2197">
        <v>0</v>
      </c>
      <c r="N363" s="446"/>
      <c r="O363" s="2199">
        <v>0</v>
      </c>
      <c r="P363" s="446"/>
      <c r="Q363" s="446">
        <f t="shared" si="14"/>
        <v>500000</v>
      </c>
      <c r="R363" s="1614"/>
      <c r="S363" s="2199">
        <v>0</v>
      </c>
    </row>
    <row r="364" spans="1:19" s="424" customFormat="1" ht="15.5">
      <c r="B364" s="442" t="s">
        <v>459</v>
      </c>
      <c r="C364" s="442">
        <v>0</v>
      </c>
      <c r="D364" s="423"/>
      <c r="E364" s="2205">
        <v>3716895466</v>
      </c>
      <c r="F364" s="469"/>
      <c r="G364" s="469">
        <v>2850000000</v>
      </c>
      <c r="H364" s="469"/>
      <c r="I364" s="2196">
        <v>139025110</v>
      </c>
      <c r="J364" s="452"/>
      <c r="K364" s="2196">
        <v>0</v>
      </c>
      <c r="L364" s="469"/>
      <c r="M364" s="2197">
        <v>0</v>
      </c>
      <c r="N364" s="446"/>
      <c r="O364" s="2199">
        <v>2030811063</v>
      </c>
      <c r="P364" s="469"/>
      <c r="Q364" s="446">
        <f t="shared" si="14"/>
        <v>4397059293</v>
      </c>
      <c r="R364" s="1619"/>
      <c r="S364" s="2199">
        <v>2027271543</v>
      </c>
    </row>
    <row r="365" spans="1:19">
      <c r="A365" s="424"/>
      <c r="B365" s="442" t="s">
        <v>460</v>
      </c>
      <c r="C365" s="442">
        <v>0</v>
      </c>
      <c r="D365" s="423"/>
      <c r="E365" s="2205">
        <v>7216384</v>
      </c>
      <c r="F365" s="469"/>
      <c r="G365" s="469">
        <v>8606000</v>
      </c>
      <c r="H365" s="469"/>
      <c r="I365" s="2196">
        <v>7094507</v>
      </c>
      <c r="J365" s="452"/>
      <c r="K365" s="2196">
        <v>0</v>
      </c>
      <c r="L365" s="469"/>
      <c r="M365" s="2197">
        <v>0</v>
      </c>
      <c r="N365" s="446"/>
      <c r="O365" s="2199">
        <v>1280646</v>
      </c>
      <c r="P365" s="469"/>
      <c r="Q365" s="446">
        <f t="shared" si="14"/>
        <v>7447231</v>
      </c>
      <c r="R365" s="1619"/>
      <c r="S365" s="2199">
        <v>1279075</v>
      </c>
    </row>
    <row r="366" spans="1:19" s="424" customFormat="1" ht="15.5">
      <c r="B366" s="442" t="s">
        <v>339</v>
      </c>
      <c r="C366" s="442">
        <v>0</v>
      </c>
      <c r="D366" s="423"/>
      <c r="E366" s="2205">
        <v>1957314</v>
      </c>
      <c r="F366" s="469"/>
      <c r="G366" s="469">
        <v>2657000</v>
      </c>
      <c r="H366" s="469"/>
      <c r="I366" s="2196">
        <v>1873413</v>
      </c>
      <c r="J366" s="452"/>
      <c r="K366" s="2196">
        <v>0</v>
      </c>
      <c r="L366" s="469"/>
      <c r="M366" s="2197">
        <v>0</v>
      </c>
      <c r="N366" s="446"/>
      <c r="O366" s="2199">
        <v>1210599</v>
      </c>
      <c r="P366" s="469"/>
      <c r="Q366" s="446">
        <f t="shared" si="14"/>
        <v>1530302</v>
      </c>
      <c r="R366" s="1619"/>
      <c r="S366" s="2199">
        <v>1210599</v>
      </c>
    </row>
    <row r="367" spans="1:19" s="424" customFormat="1" ht="15.5">
      <c r="B367" s="517" t="s">
        <v>1936</v>
      </c>
      <c r="C367" s="442" t="s">
        <v>5</v>
      </c>
      <c r="D367" s="443"/>
      <c r="E367" s="1857">
        <f>ROUND(SUM(E355:E366),0)</f>
        <v>3758885075</v>
      </c>
      <c r="F367" s="447"/>
      <c r="G367" s="1857">
        <f>ROUND(SUM(G355:G366),0)</f>
        <v>2933614000</v>
      </c>
      <c r="H367" s="447"/>
      <c r="I367" s="1857">
        <f>ROUND(SUM(I355:I366),0)</f>
        <v>162572895</v>
      </c>
      <c r="J367" s="447"/>
      <c r="K367" s="1857">
        <f>ROUND(SUM(K355:K366),0)</f>
        <v>0</v>
      </c>
      <c r="L367" s="447"/>
      <c r="M367" s="1857">
        <f>ROUND(SUM(M355:M366),0)</f>
        <v>0</v>
      </c>
      <c r="N367" s="446"/>
      <c r="O367" s="1857">
        <f>ROUND(SUM(O355:O366),0)</f>
        <v>2091550398</v>
      </c>
      <c r="P367" s="1857">
        <f>ROUND(SUM(P355:P366),0)</f>
        <v>0</v>
      </c>
      <c r="Q367" s="1858">
        <f>ROUND(+SUM(E367)+SUM(G367)-SUM(I367)+SUM(K367) +SUM(M367)-SUM(O367),0)</f>
        <v>4438375782</v>
      </c>
      <c r="R367" s="1619"/>
      <c r="S367" s="1857">
        <f>ROUND(SUM(S355:S366),0)</f>
        <v>2087742845</v>
      </c>
    </row>
    <row r="368" spans="1:19" s="444" customFormat="1">
      <c r="A368" s="474"/>
      <c r="B368" s="474"/>
      <c r="C368" s="474"/>
      <c r="D368" s="472"/>
      <c r="E368" s="513"/>
      <c r="F368" s="473"/>
      <c r="G368" s="473"/>
      <c r="H368" s="473"/>
      <c r="I368" s="513"/>
      <c r="J368" s="473"/>
      <c r="K368" s="513"/>
      <c r="L368" s="473"/>
      <c r="M368" s="513"/>
      <c r="N368" s="513"/>
      <c r="O368" s="513"/>
      <c r="P368" s="473"/>
      <c r="Q368" s="513"/>
      <c r="R368" s="1619"/>
      <c r="S368" s="513"/>
    </row>
    <row r="369" spans="1:19" s="444" customFormat="1" ht="18">
      <c r="A369" s="2059" t="s">
        <v>461</v>
      </c>
      <c r="B369" s="442"/>
      <c r="C369" s="442"/>
      <c r="D369" s="423"/>
      <c r="E369" s="518"/>
      <c r="F369" s="469"/>
      <c r="G369" s="446"/>
      <c r="H369" s="469"/>
      <c r="I369" s="452"/>
      <c r="J369" s="469"/>
      <c r="K369" s="452"/>
      <c r="L369" s="469"/>
      <c r="M369" s="452"/>
      <c r="N369" s="452"/>
      <c r="O369" s="452"/>
      <c r="P369" s="469"/>
      <c r="Q369" s="446"/>
      <c r="R369" s="1619"/>
      <c r="S369" s="452"/>
    </row>
    <row r="370" spans="1:19" s="444" customFormat="1" ht="15.5">
      <c r="A370" s="424"/>
      <c r="B370" s="442"/>
      <c r="C370" s="442">
        <v>0</v>
      </c>
      <c r="D370" s="423"/>
      <c r="E370" s="412"/>
      <c r="F370" s="469"/>
      <c r="G370" s="446"/>
      <c r="H370" s="469"/>
      <c r="I370" s="452"/>
      <c r="J370" s="469"/>
      <c r="K370" s="452"/>
      <c r="L370" s="469"/>
      <c r="M370" s="452"/>
      <c r="N370" s="452"/>
      <c r="O370" s="452"/>
      <c r="P370" s="469"/>
      <c r="Q370" s="446"/>
      <c r="R370" s="1619"/>
      <c r="S370" s="452"/>
    </row>
    <row r="371" spans="1:19" s="444" customFormat="1" ht="15.5">
      <c r="A371" s="435"/>
      <c r="B371" s="442" t="s">
        <v>396</v>
      </c>
      <c r="C371" s="442">
        <v>0</v>
      </c>
      <c r="D371" s="443"/>
      <c r="E371" s="2200">
        <v>319452</v>
      </c>
      <c r="F371" s="447"/>
      <c r="G371" s="446">
        <v>1650000</v>
      </c>
      <c r="H371" s="447"/>
      <c r="I371" s="2196">
        <v>319452</v>
      </c>
      <c r="J371" s="452"/>
      <c r="K371" s="2196">
        <v>0</v>
      </c>
      <c r="L371" s="447"/>
      <c r="M371" s="2197">
        <v>0</v>
      </c>
      <c r="N371" s="446"/>
      <c r="O371" s="2199">
        <v>1451406</v>
      </c>
      <c r="P371" s="447"/>
      <c r="Q371" s="446">
        <f t="shared" ref="Q371:Q381" si="15">ROUND(+SUM(E371)+SUM(G371)-SUM(I371)+SUM(K371) +SUM(M371)-SUM(O371),0)</f>
        <v>198594</v>
      </c>
      <c r="R371" s="1620"/>
      <c r="S371" s="2199">
        <v>1451406</v>
      </c>
    </row>
    <row r="372" spans="1:19" s="444" customFormat="1" ht="15.5">
      <c r="A372" s="432"/>
      <c r="B372" s="442" t="s">
        <v>397</v>
      </c>
      <c r="C372" s="442">
        <v>0</v>
      </c>
      <c r="D372" s="433"/>
      <c r="E372" s="2200">
        <v>11707181</v>
      </c>
      <c r="F372" s="446"/>
      <c r="G372" s="446">
        <v>22162000</v>
      </c>
      <c r="H372" s="446"/>
      <c r="I372" s="2196">
        <v>11495749</v>
      </c>
      <c r="J372" s="452"/>
      <c r="K372" s="2196">
        <v>0</v>
      </c>
      <c r="L372" s="446"/>
      <c r="M372" s="2197">
        <v>0</v>
      </c>
      <c r="N372" s="446"/>
      <c r="O372" s="2199">
        <v>13034679</v>
      </c>
      <c r="P372" s="446"/>
      <c r="Q372" s="446">
        <f t="shared" si="15"/>
        <v>9338753</v>
      </c>
      <c r="R372" s="1614"/>
      <c r="S372" s="2199">
        <v>13034679</v>
      </c>
    </row>
    <row r="373" spans="1:19" s="461" customFormat="1" ht="15.5">
      <c r="A373" s="444"/>
      <c r="B373" s="442" t="s">
        <v>462</v>
      </c>
      <c r="C373" s="442">
        <v>0</v>
      </c>
      <c r="D373" s="451"/>
      <c r="E373" s="2207">
        <v>16709753</v>
      </c>
      <c r="F373" s="454"/>
      <c r="G373" s="454">
        <v>39039000</v>
      </c>
      <c r="H373" s="454"/>
      <c r="I373" s="2196">
        <v>16408985</v>
      </c>
      <c r="J373" s="452"/>
      <c r="K373" s="2196">
        <v>-1773000</v>
      </c>
      <c r="L373" s="454"/>
      <c r="M373" s="2197">
        <v>0</v>
      </c>
      <c r="N373" s="446"/>
      <c r="O373" s="2199">
        <v>22947760</v>
      </c>
      <c r="P373" s="454"/>
      <c r="Q373" s="446">
        <f t="shared" si="15"/>
        <v>14619008</v>
      </c>
      <c r="R373" s="1616"/>
      <c r="S373" s="2199">
        <v>22947760</v>
      </c>
    </row>
    <row r="374" spans="1:19" s="461" customFormat="1" ht="15.5">
      <c r="A374" s="444"/>
      <c r="B374" s="442" t="s">
        <v>2220</v>
      </c>
      <c r="C374" s="442">
        <v>0</v>
      </c>
      <c r="D374" s="451"/>
      <c r="E374" s="2207">
        <v>6386724</v>
      </c>
      <c r="F374" s="454"/>
      <c r="G374" s="454">
        <v>74895000</v>
      </c>
      <c r="H374" s="454"/>
      <c r="I374" s="2196">
        <v>1936359</v>
      </c>
      <c r="J374" s="452"/>
      <c r="K374" s="2196">
        <v>0</v>
      </c>
      <c r="L374" s="454"/>
      <c r="M374" s="2197">
        <v>0</v>
      </c>
      <c r="N374" s="446"/>
      <c r="O374" s="2199">
        <v>74495552</v>
      </c>
      <c r="P374" s="454"/>
      <c r="Q374" s="446">
        <f t="shared" si="15"/>
        <v>4849813</v>
      </c>
      <c r="R374" s="1616"/>
      <c r="S374" s="2199">
        <v>74401132</v>
      </c>
    </row>
    <row r="375" spans="1:19" s="461" customFormat="1" ht="15.5">
      <c r="A375" s="435"/>
      <c r="B375" s="442" t="s">
        <v>302</v>
      </c>
      <c r="C375" s="442">
        <v>0</v>
      </c>
      <c r="D375" s="451"/>
      <c r="E375" s="2200">
        <v>37796864</v>
      </c>
      <c r="F375" s="446"/>
      <c r="G375" s="446">
        <v>9000000</v>
      </c>
      <c r="H375" s="446"/>
      <c r="I375" s="2197">
        <v>0</v>
      </c>
      <c r="J375" s="452"/>
      <c r="K375" s="2196">
        <v>0</v>
      </c>
      <c r="L375" s="446"/>
      <c r="M375" s="2197">
        <v>0</v>
      </c>
      <c r="N375" s="446"/>
      <c r="O375" s="2199">
        <v>1881437</v>
      </c>
      <c r="P375" s="446"/>
      <c r="Q375" s="446">
        <f t="shared" si="15"/>
        <v>44915427</v>
      </c>
      <c r="R375" s="1614"/>
      <c r="S375" s="2199">
        <v>1881437</v>
      </c>
    </row>
    <row r="376" spans="1:19" s="461" customFormat="1" ht="15.5">
      <c r="A376" s="457"/>
      <c r="B376" s="442" t="s">
        <v>463</v>
      </c>
      <c r="C376" s="442">
        <v>0</v>
      </c>
      <c r="D376" s="458"/>
      <c r="E376" s="2200">
        <v>21857610</v>
      </c>
      <c r="F376" s="459"/>
      <c r="G376" s="460">
        <v>33663000</v>
      </c>
      <c r="H376" s="459"/>
      <c r="I376" s="2196">
        <v>20024446</v>
      </c>
      <c r="J376" s="452"/>
      <c r="K376" s="2196">
        <v>0</v>
      </c>
      <c r="L376" s="459"/>
      <c r="M376" s="2197">
        <v>0</v>
      </c>
      <c r="N376" s="446"/>
      <c r="O376" s="2199">
        <v>22305011</v>
      </c>
      <c r="P376" s="459"/>
      <c r="Q376" s="446">
        <f t="shared" si="15"/>
        <v>13191153</v>
      </c>
      <c r="R376" s="1617"/>
      <c r="S376" s="2199">
        <v>21794877</v>
      </c>
    </row>
    <row r="377" spans="1:19" s="424" customFormat="1" ht="15.5">
      <c r="A377" s="465"/>
      <c r="B377" s="442" t="s">
        <v>464</v>
      </c>
      <c r="C377" s="442">
        <v>0</v>
      </c>
      <c r="D377" s="435"/>
      <c r="E377" s="2203">
        <v>1285254</v>
      </c>
      <c r="F377" s="459"/>
      <c r="G377" s="460">
        <v>1947000</v>
      </c>
      <c r="H377" s="459"/>
      <c r="I377" s="2196">
        <v>1175547</v>
      </c>
      <c r="J377" s="452"/>
      <c r="K377" s="2196">
        <v>20</v>
      </c>
      <c r="L377" s="459"/>
      <c r="M377" s="2197">
        <v>0</v>
      </c>
      <c r="N377" s="446"/>
      <c r="O377" s="2199">
        <v>1731951</v>
      </c>
      <c r="P377" s="456"/>
      <c r="Q377" s="446">
        <f t="shared" si="15"/>
        <v>324776</v>
      </c>
      <c r="R377" s="1618"/>
      <c r="S377" s="2199">
        <v>1731951</v>
      </c>
    </row>
    <row r="378" spans="1:19" s="444" customFormat="1" ht="15.5">
      <c r="A378" s="465"/>
      <c r="B378" s="442" t="s">
        <v>465</v>
      </c>
      <c r="C378" s="442">
        <v>0</v>
      </c>
      <c r="D378" s="466"/>
      <c r="E378" s="2203">
        <v>95000</v>
      </c>
      <c r="F378" s="459"/>
      <c r="G378" s="460">
        <v>95000</v>
      </c>
      <c r="H378" s="459"/>
      <c r="I378" s="2196">
        <v>95000</v>
      </c>
      <c r="J378" s="452"/>
      <c r="K378" s="2196">
        <v>0</v>
      </c>
      <c r="L378" s="459"/>
      <c r="M378" s="2197">
        <v>0</v>
      </c>
      <c r="N378" s="446"/>
      <c r="O378" s="2199">
        <v>0</v>
      </c>
      <c r="P378" s="456"/>
      <c r="Q378" s="446">
        <f t="shared" si="15"/>
        <v>95000</v>
      </c>
      <c r="R378" s="1618"/>
      <c r="S378" s="2199">
        <v>0</v>
      </c>
    </row>
    <row r="379" spans="1:19" s="461" customFormat="1" ht="15.5">
      <c r="A379" s="465"/>
      <c r="B379" s="442" t="s">
        <v>458</v>
      </c>
      <c r="C379" s="442">
        <v>0</v>
      </c>
      <c r="D379" s="443"/>
      <c r="E379" s="2203">
        <v>493469691</v>
      </c>
      <c r="F379" s="447"/>
      <c r="G379" s="492">
        <v>831898000</v>
      </c>
      <c r="H379" s="447"/>
      <c r="I379" s="2196">
        <v>466068208</v>
      </c>
      <c r="J379" s="452"/>
      <c r="K379" s="2196">
        <v>0</v>
      </c>
      <c r="L379" s="447"/>
      <c r="M379" s="2197">
        <v>0</v>
      </c>
      <c r="N379" s="446"/>
      <c r="O379" s="2199">
        <v>362175464</v>
      </c>
      <c r="P379" s="447"/>
      <c r="Q379" s="446">
        <f t="shared" si="15"/>
        <v>497124019</v>
      </c>
      <c r="R379" s="1620"/>
      <c r="S379" s="2199">
        <v>362165214</v>
      </c>
    </row>
    <row r="380" spans="1:19" s="461" customFormat="1" ht="15.5">
      <c r="A380" s="424"/>
      <c r="B380" s="442" t="s">
        <v>321</v>
      </c>
      <c r="C380" s="442">
        <v>0</v>
      </c>
      <c r="D380" s="423"/>
      <c r="E380" s="2206">
        <v>296563668</v>
      </c>
      <c r="F380" s="469"/>
      <c r="G380" s="469">
        <v>151636000</v>
      </c>
      <c r="H380" s="469"/>
      <c r="I380" s="2196">
        <v>80546148</v>
      </c>
      <c r="J380" s="452"/>
      <c r="K380" s="2196">
        <v>-225000</v>
      </c>
      <c r="L380" s="469"/>
      <c r="M380" s="2197">
        <v>0</v>
      </c>
      <c r="N380" s="446"/>
      <c r="O380" s="2199">
        <v>73402092</v>
      </c>
      <c r="P380" s="469"/>
      <c r="Q380" s="446">
        <f t="shared" si="15"/>
        <v>294026428</v>
      </c>
      <c r="R380" s="1619"/>
      <c r="S380" s="2199">
        <v>73402092</v>
      </c>
    </row>
    <row r="381" spans="1:19" s="461" customFormat="1" ht="15.5">
      <c r="A381" s="424"/>
      <c r="B381" s="442" t="s">
        <v>2221</v>
      </c>
      <c r="C381" s="442">
        <v>0</v>
      </c>
      <c r="D381" s="433"/>
      <c r="E381" s="516">
        <v>4943164</v>
      </c>
      <c r="F381" s="446"/>
      <c r="G381" s="446">
        <v>4260000</v>
      </c>
      <c r="H381" s="446"/>
      <c r="I381" s="2196">
        <v>2307078</v>
      </c>
      <c r="J381" s="452"/>
      <c r="K381" s="2196">
        <v>0</v>
      </c>
      <c r="L381" s="446"/>
      <c r="M381" s="2197">
        <v>0</v>
      </c>
      <c r="N381" s="446"/>
      <c r="O381" s="2199">
        <v>2257373</v>
      </c>
      <c r="P381" s="446"/>
      <c r="Q381" s="446">
        <f t="shared" si="15"/>
        <v>4638713</v>
      </c>
      <c r="R381" s="1614"/>
      <c r="S381" s="2199">
        <v>2259323</v>
      </c>
    </row>
    <row r="382" spans="1:19" s="461" customFormat="1" ht="15.5">
      <c r="A382" s="465"/>
      <c r="B382" s="442"/>
      <c r="C382" s="442"/>
      <c r="D382" s="466"/>
      <c r="E382" s="463"/>
      <c r="F382" s="459"/>
      <c r="G382" s="460"/>
      <c r="H382" s="459"/>
      <c r="I382" s="464"/>
      <c r="J382" s="467"/>
      <c r="K382" s="453"/>
      <c r="L382" s="459"/>
      <c r="M382" s="411"/>
      <c r="N382" s="411"/>
      <c r="O382" s="411"/>
      <c r="P382" s="446"/>
      <c r="Q382" s="446"/>
      <c r="R382" s="456"/>
      <c r="S382" s="453"/>
    </row>
    <row r="383" spans="1:19" s="461" customFormat="1" ht="15.5">
      <c r="A383" s="465"/>
      <c r="B383" s="442"/>
      <c r="C383" s="442"/>
      <c r="D383" s="466"/>
      <c r="E383" s="463"/>
      <c r="F383" s="459"/>
      <c r="G383" s="460"/>
      <c r="H383" s="459"/>
      <c r="I383" s="464"/>
      <c r="J383" s="467"/>
      <c r="K383" s="453"/>
      <c r="L383" s="459"/>
      <c r="M383" s="411"/>
      <c r="N383" s="411"/>
      <c r="O383" s="411"/>
      <c r="P383" s="446"/>
      <c r="Q383" s="446"/>
      <c r="R383" s="456"/>
      <c r="S383" s="453"/>
    </row>
    <row r="385" spans="1:19">
      <c r="A385" s="1715" t="s">
        <v>251</v>
      </c>
      <c r="B385" s="2297" t="s">
        <v>286</v>
      </c>
      <c r="C385" s="2297"/>
      <c r="D385" s="2297"/>
      <c r="E385" s="2297"/>
      <c r="F385" s="2297"/>
      <c r="G385" s="2297"/>
      <c r="H385" s="2297"/>
      <c r="I385" s="2297"/>
      <c r="J385" s="2297"/>
      <c r="K385" s="2297"/>
      <c r="L385" s="2297"/>
      <c r="M385" s="2297"/>
      <c r="N385" s="2297"/>
      <c r="O385" s="2297"/>
      <c r="P385" s="2297"/>
      <c r="Q385" s="2297"/>
      <c r="R385" s="2297"/>
      <c r="S385" s="2297"/>
    </row>
    <row r="386" spans="1:19">
      <c r="A386" s="1715" t="s">
        <v>285</v>
      </c>
      <c r="B386" s="2297" t="s">
        <v>288</v>
      </c>
      <c r="C386" s="2297"/>
      <c r="D386" s="2297"/>
      <c r="E386" s="2297"/>
      <c r="F386" s="2297"/>
      <c r="G386" s="2297"/>
      <c r="H386" s="2297"/>
      <c r="I386" s="2297"/>
      <c r="J386" s="2297"/>
      <c r="K386" s="2297"/>
      <c r="L386" s="2297"/>
      <c r="M386" s="2297"/>
      <c r="N386" s="2297"/>
      <c r="O386" s="2297"/>
      <c r="P386" s="2297"/>
      <c r="Q386" s="2297"/>
      <c r="R386" s="2297"/>
      <c r="S386" s="2297"/>
    </row>
    <row r="387" spans="1:19" ht="20">
      <c r="A387" s="2298" t="s">
        <v>0</v>
      </c>
      <c r="B387" s="2298"/>
      <c r="C387" s="2298"/>
      <c r="D387" s="2298"/>
      <c r="E387" s="2298"/>
      <c r="F387" s="2298"/>
      <c r="G387" s="2298"/>
      <c r="H387" s="2298"/>
      <c r="I387" s="1812"/>
      <c r="J387" s="418"/>
      <c r="K387" s="1812"/>
      <c r="L387" s="418"/>
      <c r="M387" s="1812"/>
      <c r="N387" s="1812"/>
      <c r="O387" s="1812"/>
      <c r="P387" s="418"/>
      <c r="Q387" s="418"/>
      <c r="R387" s="418"/>
      <c r="S387" s="420" t="s">
        <v>289</v>
      </c>
    </row>
    <row r="388" spans="1:19" ht="20">
      <c r="A388" s="2299" t="s">
        <v>290</v>
      </c>
      <c r="B388" s="2299"/>
      <c r="C388" s="2299"/>
      <c r="D388" s="2299"/>
      <c r="E388" s="2299"/>
      <c r="F388" s="2299"/>
      <c r="G388" s="2299"/>
      <c r="H388" s="2299"/>
      <c r="I388" s="1812"/>
      <c r="J388" s="418"/>
      <c r="K388" s="1812"/>
      <c r="L388" s="418"/>
      <c r="M388" s="1812"/>
      <c r="N388" s="1812"/>
      <c r="O388" s="1812"/>
      <c r="P388" s="418"/>
      <c r="Q388" s="418"/>
      <c r="R388" s="418"/>
      <c r="S388" s="418" t="s">
        <v>121</v>
      </c>
    </row>
    <row r="389" spans="1:19" ht="20">
      <c r="A389" s="2299" t="s">
        <v>2150</v>
      </c>
      <c r="B389" s="2299"/>
      <c r="C389" s="2299"/>
      <c r="D389" s="2299"/>
      <c r="E389" s="2299"/>
      <c r="F389" s="2299"/>
      <c r="G389" s="2299"/>
      <c r="H389" s="2299"/>
      <c r="I389" s="1812"/>
      <c r="J389" s="418"/>
      <c r="K389" s="1812"/>
      <c r="L389" s="418"/>
      <c r="M389" s="1812"/>
      <c r="N389" s="1812"/>
      <c r="O389" s="1812"/>
      <c r="P389" s="418"/>
      <c r="Q389" s="418"/>
      <c r="R389" s="418"/>
      <c r="S389" s="419"/>
    </row>
    <row r="390" spans="1:19" ht="20">
      <c r="A390" s="2298" t="s">
        <v>2366</v>
      </c>
      <c r="B390" s="2298"/>
      <c r="C390" s="2298"/>
      <c r="D390" s="2298"/>
      <c r="E390" s="2298"/>
      <c r="F390" s="2298"/>
      <c r="G390" s="2298"/>
      <c r="H390" s="2298"/>
      <c r="I390" s="1812"/>
      <c r="J390" s="1812"/>
      <c r="K390" s="1812"/>
      <c r="L390" s="1812"/>
      <c r="M390" s="1812"/>
      <c r="N390" s="1812"/>
      <c r="O390" s="1812"/>
      <c r="P390" s="1812"/>
      <c r="Q390" s="1812"/>
      <c r="R390" s="1812"/>
      <c r="S390" s="1812"/>
    </row>
    <row r="391" spans="1:19">
      <c r="A391" s="422"/>
      <c r="B391" s="422"/>
      <c r="C391" s="422"/>
      <c r="D391" s="423"/>
      <c r="E391" s="424"/>
      <c r="F391" s="423"/>
      <c r="G391" s="423"/>
      <c r="H391" s="423"/>
      <c r="I391" s="424"/>
      <c r="J391" s="423"/>
      <c r="K391" s="424"/>
      <c r="L391" s="423"/>
      <c r="M391" s="424"/>
      <c r="N391" s="424"/>
      <c r="O391" s="424"/>
      <c r="P391" s="423"/>
      <c r="Q391" s="424"/>
      <c r="R391" s="423"/>
      <c r="S391" s="424"/>
    </row>
    <row r="392" spans="1:19">
      <c r="A392" s="424"/>
      <c r="B392" s="424"/>
      <c r="C392" s="424"/>
      <c r="D392" s="423"/>
      <c r="E392" s="424"/>
      <c r="F392" s="423"/>
      <c r="G392" s="423"/>
      <c r="H392" s="423"/>
      <c r="I392" s="424"/>
      <c r="J392" s="423"/>
      <c r="K392" s="424"/>
      <c r="L392" s="423"/>
      <c r="M392" s="424"/>
      <c r="N392" s="424"/>
      <c r="O392" s="424"/>
      <c r="P392" s="423"/>
      <c r="Q392" s="424"/>
      <c r="R392" s="423"/>
      <c r="S392" s="424"/>
    </row>
    <row r="393" spans="1:19">
      <c r="A393" s="424"/>
      <c r="B393" s="424"/>
      <c r="C393" s="424"/>
      <c r="D393" s="423"/>
      <c r="E393" s="424"/>
      <c r="F393" s="423"/>
      <c r="G393" s="423"/>
      <c r="H393" s="423"/>
      <c r="I393" s="425"/>
      <c r="J393" s="423"/>
      <c r="K393" s="424"/>
      <c r="L393" s="423"/>
      <c r="M393" s="426" t="s">
        <v>256</v>
      </c>
      <c r="N393" s="426"/>
      <c r="O393" s="426"/>
      <c r="P393" s="426"/>
      <c r="Q393" s="427"/>
      <c r="R393" s="423"/>
      <c r="S393" s="424"/>
    </row>
    <row r="394" spans="1:19">
      <c r="A394" s="424"/>
      <c r="B394" s="424"/>
      <c r="C394" s="424"/>
      <c r="D394" s="423"/>
      <c r="E394" s="427" t="s">
        <v>2151</v>
      </c>
      <c r="F394" s="423"/>
      <c r="G394"/>
      <c r="H394" s="423"/>
      <c r="I394" s="427"/>
      <c r="J394" s="423"/>
      <c r="K394" s="424"/>
      <c r="L394" s="423"/>
      <c r="M394" s="424"/>
      <c r="N394" s="1608"/>
      <c r="O394"/>
      <c r="P394" s="423"/>
      <c r="Q394" s="427" t="s">
        <v>2151</v>
      </c>
      <c r="R394" s="1607"/>
      <c r="S394" s="424"/>
    </row>
    <row r="395" spans="1:19">
      <c r="A395" s="1807"/>
      <c r="B395" s="1807"/>
      <c r="C395" s="1807"/>
      <c r="D395" s="423"/>
      <c r="E395" s="427" t="s">
        <v>258</v>
      </c>
      <c r="F395" s="423"/>
      <c r="G395" s="427" t="s">
        <v>257</v>
      </c>
      <c r="H395" s="423"/>
      <c r="I395" s="427" t="s">
        <v>260</v>
      </c>
      <c r="J395" s="423"/>
      <c r="K395" s="427" t="s">
        <v>261</v>
      </c>
      <c r="L395" s="429"/>
      <c r="M395" s="430" t="s">
        <v>262</v>
      </c>
      <c r="N395" s="1608"/>
      <c r="O395" s="1608" t="s">
        <v>2152</v>
      </c>
      <c r="P395" s="423"/>
      <c r="Q395" s="427" t="s">
        <v>258</v>
      </c>
      <c r="R395" s="1607"/>
      <c r="S395" s="427" t="s">
        <v>2152</v>
      </c>
    </row>
    <row r="396" spans="1:19">
      <c r="A396" s="1807"/>
      <c r="B396" s="1807"/>
      <c r="C396" s="1807"/>
      <c r="D396" s="423"/>
      <c r="E396" s="427" t="s">
        <v>263</v>
      </c>
      <c r="F396" s="423"/>
      <c r="G396" s="427" t="s">
        <v>259</v>
      </c>
      <c r="H396" s="423"/>
      <c r="I396" s="427" t="s">
        <v>258</v>
      </c>
      <c r="J396" s="423"/>
      <c r="K396" s="427" t="s">
        <v>264</v>
      </c>
      <c r="L396" s="429"/>
      <c r="M396" s="430" t="s">
        <v>2387</v>
      </c>
      <c r="N396" s="1608"/>
      <c r="O396" s="1609" t="s">
        <v>2363</v>
      </c>
      <c r="P396" s="423"/>
      <c r="Q396" s="427" t="s">
        <v>263</v>
      </c>
      <c r="R396" s="1607"/>
      <c r="S396" s="431" t="s">
        <v>2363</v>
      </c>
    </row>
    <row r="397" spans="1:19">
      <c r="A397" s="432"/>
      <c r="B397" s="432"/>
      <c r="C397" s="432"/>
      <c r="D397" s="433"/>
      <c r="E397" s="1441" t="s">
        <v>2367</v>
      </c>
      <c r="F397" s="433"/>
      <c r="G397" s="1441" t="s">
        <v>2386</v>
      </c>
      <c r="H397" s="433"/>
      <c r="I397" s="1610" t="s">
        <v>265</v>
      </c>
      <c r="J397" s="433"/>
      <c r="K397" s="1610" t="s">
        <v>2202</v>
      </c>
      <c r="L397" s="434"/>
      <c r="M397" s="1613" t="s">
        <v>2203</v>
      </c>
      <c r="N397" s="1716"/>
      <c r="O397" s="1611" t="s">
        <v>2153</v>
      </c>
      <c r="P397" s="423"/>
      <c r="Q397" s="1441" t="s">
        <v>2368</v>
      </c>
      <c r="R397" s="1607"/>
      <c r="S397" s="1610" t="s">
        <v>266</v>
      </c>
    </row>
    <row r="398" spans="1:19">
      <c r="A398" s="435"/>
      <c r="B398" s="435"/>
      <c r="C398" s="435"/>
      <c r="D398" s="423"/>
      <c r="E398" s="436"/>
      <c r="F398" s="423"/>
      <c r="G398" s="423"/>
      <c r="H398" s="423"/>
      <c r="I398" s="436"/>
      <c r="J398" s="423"/>
      <c r="K398" s="436"/>
      <c r="L398" s="433"/>
      <c r="M398" s="436"/>
      <c r="N398" s="444"/>
      <c r="O398" s="444"/>
      <c r="P398" s="423"/>
      <c r="Q398" s="436"/>
      <c r="R398" s="1619"/>
      <c r="S398" s="436"/>
    </row>
    <row r="399" spans="1:19" ht="18">
      <c r="A399" s="437" t="s">
        <v>466</v>
      </c>
      <c r="R399" s="1619"/>
    </row>
    <row r="400" spans="1:19">
      <c r="R400" s="1619"/>
    </row>
    <row r="401" spans="1:19" s="424" customFormat="1" ht="15.5">
      <c r="B401" s="442" t="s">
        <v>378</v>
      </c>
      <c r="C401" s="442">
        <v>0</v>
      </c>
      <c r="D401" s="423"/>
      <c r="E401" s="2205">
        <v>10819820</v>
      </c>
      <c r="F401" s="469"/>
      <c r="G401" s="511">
        <v>20530000</v>
      </c>
      <c r="H401" s="469"/>
      <c r="I401" s="2197">
        <v>1511800</v>
      </c>
      <c r="J401" s="452"/>
      <c r="K401" s="2196">
        <v>-6453000</v>
      </c>
      <c r="L401" s="469"/>
      <c r="M401" s="2197">
        <v>0</v>
      </c>
      <c r="N401" s="446"/>
      <c r="O401" s="2196">
        <v>17687236</v>
      </c>
      <c r="P401" s="469"/>
      <c r="Q401" s="446">
        <f t="shared" ref="Q401:Q408" si="16">ROUND(+SUM(E401)+SUM(G401)-SUM(I401)+SUM(K401) +SUM(M401)-SUM(O401),0)</f>
        <v>5697784</v>
      </c>
      <c r="R401" s="1619"/>
      <c r="S401" s="2199">
        <v>17687236</v>
      </c>
    </row>
    <row r="402" spans="1:19" s="424" customFormat="1" ht="15.5">
      <c r="B402" s="442" t="s">
        <v>2222</v>
      </c>
      <c r="C402" s="442">
        <v>0</v>
      </c>
      <c r="D402" s="423"/>
      <c r="E402" s="2205">
        <v>1497266</v>
      </c>
      <c r="F402" s="469"/>
      <c r="G402" s="2207">
        <v>2597000</v>
      </c>
      <c r="H402" s="469"/>
      <c r="I402" s="2196">
        <v>1333682</v>
      </c>
      <c r="J402" s="452"/>
      <c r="K402" s="2196">
        <v>0</v>
      </c>
      <c r="L402" s="469"/>
      <c r="M402" s="2197">
        <v>0</v>
      </c>
      <c r="N402" s="446"/>
      <c r="O402" s="2199">
        <v>964961</v>
      </c>
      <c r="P402" s="469"/>
      <c r="Q402" s="446">
        <f t="shared" si="16"/>
        <v>1795623</v>
      </c>
      <c r="R402" s="1619"/>
      <c r="S402" s="2199">
        <v>964961</v>
      </c>
    </row>
    <row r="403" spans="1:19" s="424" customFormat="1" ht="15.5">
      <c r="B403" s="442" t="s">
        <v>468</v>
      </c>
      <c r="C403" s="442">
        <v>0</v>
      </c>
      <c r="D403" s="443"/>
      <c r="E403" s="2205">
        <v>4464672</v>
      </c>
      <c r="F403" s="447"/>
      <c r="G403" s="469">
        <v>5300000</v>
      </c>
      <c r="H403" s="447"/>
      <c r="I403" s="2196">
        <v>4381457</v>
      </c>
      <c r="J403" s="452"/>
      <c r="K403" s="2196">
        <v>0</v>
      </c>
      <c r="L403" s="447"/>
      <c r="M403" s="2197">
        <v>0</v>
      </c>
      <c r="N403" s="446"/>
      <c r="O403" s="2199">
        <v>1659919</v>
      </c>
      <c r="P403" s="447"/>
      <c r="Q403" s="446">
        <f t="shared" si="16"/>
        <v>3723296</v>
      </c>
      <c r="R403" s="1620"/>
      <c r="S403" s="2199">
        <v>1659919</v>
      </c>
    </row>
    <row r="404" spans="1:19" s="424" customFormat="1" ht="15.5">
      <c r="B404" s="442" t="s">
        <v>339</v>
      </c>
      <c r="C404" s="442">
        <v>0</v>
      </c>
      <c r="D404" s="423"/>
      <c r="E404" s="2205">
        <v>348001</v>
      </c>
      <c r="F404" s="469"/>
      <c r="G404" s="2207">
        <v>348000</v>
      </c>
      <c r="H404" s="469"/>
      <c r="I404" s="2196">
        <v>348000</v>
      </c>
      <c r="J404" s="452"/>
      <c r="K404" s="2196">
        <v>0</v>
      </c>
      <c r="L404" s="469"/>
      <c r="M404" s="2197">
        <v>0</v>
      </c>
      <c r="N404" s="446"/>
      <c r="O404" s="2199">
        <v>0</v>
      </c>
      <c r="P404" s="469"/>
      <c r="Q404" s="446">
        <f t="shared" si="16"/>
        <v>348001</v>
      </c>
      <c r="R404" s="1619"/>
      <c r="S404" s="2199">
        <v>0</v>
      </c>
    </row>
    <row r="405" spans="1:19" s="444" customFormat="1" ht="15.5">
      <c r="A405" s="424"/>
      <c r="B405" s="442" t="s">
        <v>340</v>
      </c>
      <c r="C405" s="442">
        <v>0</v>
      </c>
      <c r="D405" s="423"/>
      <c r="E405" s="2206">
        <v>362394</v>
      </c>
      <c r="F405" s="469"/>
      <c r="G405" s="469">
        <v>904000</v>
      </c>
      <c r="H405" s="469"/>
      <c r="I405" s="2196">
        <v>345128</v>
      </c>
      <c r="J405" s="452"/>
      <c r="K405" s="2196">
        <v>0</v>
      </c>
      <c r="L405" s="469"/>
      <c r="M405" s="2197">
        <v>0</v>
      </c>
      <c r="N405" s="446"/>
      <c r="O405" s="2199">
        <v>461929</v>
      </c>
      <c r="P405" s="469"/>
      <c r="Q405" s="446">
        <f t="shared" si="16"/>
        <v>459337</v>
      </c>
      <c r="R405" s="1619"/>
      <c r="S405" s="2199">
        <v>461929</v>
      </c>
    </row>
    <row r="406" spans="1:19" s="424" customFormat="1" ht="15.5">
      <c r="A406" s="444"/>
      <c r="B406" s="442" t="s">
        <v>344</v>
      </c>
      <c r="C406" s="442">
        <v>0</v>
      </c>
      <c r="D406" s="443"/>
      <c r="E406" s="2200">
        <v>7928437</v>
      </c>
      <c r="F406" s="447"/>
      <c r="G406" s="454">
        <v>36269000</v>
      </c>
      <c r="H406" s="447"/>
      <c r="I406" s="2196">
        <v>6246647</v>
      </c>
      <c r="J406" s="452"/>
      <c r="K406" s="2196">
        <v>698000</v>
      </c>
      <c r="L406" s="447"/>
      <c r="M406" s="2197">
        <v>0</v>
      </c>
      <c r="N406" s="446"/>
      <c r="O406" s="2199">
        <v>28961962</v>
      </c>
      <c r="P406" s="447"/>
      <c r="Q406" s="446">
        <f t="shared" si="16"/>
        <v>9686828</v>
      </c>
      <c r="R406" s="1620"/>
      <c r="S406" s="2199">
        <v>28961962</v>
      </c>
    </row>
    <row r="407" spans="1:19" s="424" customFormat="1" ht="15.5">
      <c r="B407" s="442" t="s">
        <v>469</v>
      </c>
      <c r="C407" s="442">
        <v>0</v>
      </c>
      <c r="D407" s="423"/>
      <c r="E407" s="2206">
        <v>8564621</v>
      </c>
      <c r="F407" s="469"/>
      <c r="G407" s="469">
        <v>24300000</v>
      </c>
      <c r="H407" s="469"/>
      <c r="I407" s="475">
        <v>3447138</v>
      </c>
      <c r="J407" s="452"/>
      <c r="K407" s="2196">
        <v>0</v>
      </c>
      <c r="L407" s="469"/>
      <c r="M407" s="2197">
        <v>0</v>
      </c>
      <c r="N407" s="446"/>
      <c r="O407" s="2199">
        <v>21188062</v>
      </c>
      <c r="P407" s="469"/>
      <c r="Q407" s="446">
        <f t="shared" si="16"/>
        <v>8229421</v>
      </c>
      <c r="R407" s="1619"/>
      <c r="S407" s="2199">
        <v>21198426</v>
      </c>
    </row>
    <row r="408" spans="1:19" s="424" customFormat="1" ht="15.5">
      <c r="B408" s="442" t="s">
        <v>349</v>
      </c>
      <c r="C408" s="442">
        <v>0</v>
      </c>
      <c r="D408" s="423"/>
      <c r="E408" s="2206">
        <v>72748687</v>
      </c>
      <c r="F408" s="469"/>
      <c r="G408" s="469">
        <v>74642400</v>
      </c>
      <c r="H408" s="469"/>
      <c r="I408" s="2196">
        <v>61362349</v>
      </c>
      <c r="J408" s="452"/>
      <c r="K408" s="2196">
        <v>0</v>
      </c>
      <c r="L408" s="469"/>
      <c r="M408" s="2197">
        <v>0</v>
      </c>
      <c r="N408" s="446"/>
      <c r="O408" s="2199">
        <v>18904508</v>
      </c>
      <c r="P408" s="469"/>
      <c r="Q408" s="446">
        <f t="shared" si="16"/>
        <v>67124230</v>
      </c>
      <c r="R408" s="1619"/>
      <c r="S408" s="2199">
        <v>18904508</v>
      </c>
    </row>
    <row r="409" spans="1:19" s="424" customFormat="1" ht="15.5">
      <c r="B409" s="480" t="s">
        <v>1719</v>
      </c>
      <c r="C409" s="442" t="s">
        <v>5</v>
      </c>
      <c r="D409" s="423"/>
      <c r="E409" s="1857">
        <f>ROUND(SUM(E371:E381,E401:E408),0)</f>
        <v>997868259</v>
      </c>
      <c r="F409" s="469"/>
      <c r="G409" s="1857">
        <f>ROUND(SUM(G371:G381,G401:G408),0)</f>
        <v>1335135400</v>
      </c>
      <c r="H409" s="469"/>
      <c r="I409" s="1857">
        <f>ROUND(SUM(I371:I381,I401:I408),0)</f>
        <v>679353173</v>
      </c>
      <c r="J409" s="469"/>
      <c r="K409" s="1857">
        <f>SUM(K401:K408,K371:K381)</f>
        <v>-7752980</v>
      </c>
      <c r="L409" s="469"/>
      <c r="M409" s="1857">
        <f>ROUND(SUM(M371:M381,M401:M408),0)</f>
        <v>0</v>
      </c>
      <c r="N409" s="446"/>
      <c r="O409" s="1857">
        <f>ROUND(SUM(O371:O381,O401:O408),0)</f>
        <v>665511302</v>
      </c>
      <c r="P409" s="469"/>
      <c r="Q409" s="1858">
        <f>ROUND(+SUM(E409)+SUM(G409)-SUM(I409)+SUM(K409) +SUM(M409)-SUM(O409),0)</f>
        <v>980386204</v>
      </c>
      <c r="R409" s="1619"/>
      <c r="S409" s="1857">
        <f>ROUND(SUM(S371:S381,S401:S408),0)</f>
        <v>664908812</v>
      </c>
    </row>
    <row r="410" spans="1:19">
      <c r="A410" s="424"/>
      <c r="B410" s="442"/>
      <c r="C410" s="442"/>
      <c r="D410" s="423"/>
      <c r="E410" s="412"/>
      <c r="F410" s="469"/>
      <c r="G410" s="446"/>
      <c r="H410" s="469"/>
      <c r="I410" s="452"/>
      <c r="J410" s="469"/>
      <c r="K410" s="452"/>
      <c r="L410" s="469"/>
      <c r="M410" s="452"/>
      <c r="N410" s="446"/>
      <c r="O410" s="452"/>
      <c r="P410" s="469"/>
      <c r="Q410" s="446"/>
      <c r="R410" s="1619"/>
      <c r="S410" s="452"/>
    </row>
    <row r="411" spans="1:19" ht="18" thickBot="1">
      <c r="A411" s="422"/>
      <c r="B411" s="480" t="s">
        <v>470</v>
      </c>
      <c r="C411" s="474" t="s">
        <v>5</v>
      </c>
      <c r="D411" s="443"/>
      <c r="E411" s="514">
        <f>ROUND(SUM(E367+E409),0)</f>
        <v>4756753334</v>
      </c>
      <c r="F411" s="447"/>
      <c r="G411" s="514">
        <f>ROUND(SUM(G367+G409),0)</f>
        <v>4268749400</v>
      </c>
      <c r="H411" s="447"/>
      <c r="I411" s="514">
        <f>ROUND(SUM(I367+I409),0)</f>
        <v>841926068</v>
      </c>
      <c r="J411" s="447"/>
      <c r="K411" s="514">
        <f>ROUND(SUM(K367+K409),0)</f>
        <v>-7752980</v>
      </c>
      <c r="L411" s="447"/>
      <c r="M411" s="514">
        <f>ROUND(SUM(M367+M409),0)</f>
        <v>0</v>
      </c>
      <c r="N411" s="446"/>
      <c r="O411" s="514">
        <f>ROUND(SUM(O367+O409),0)</f>
        <v>2757061700</v>
      </c>
      <c r="P411" s="447"/>
      <c r="Q411" s="515">
        <f>ROUND(+SUM(E411)+SUM(G411)-SUM(I411)+SUM(K411) +SUM(M411)-SUM(O411),0)</f>
        <v>5418761986</v>
      </c>
      <c r="R411" s="1619"/>
      <c r="S411" s="514">
        <f>ROUND(SUM(S367+S409),0)</f>
        <v>2752651657</v>
      </c>
    </row>
    <row r="412" spans="1:19" s="424" customFormat="1" ht="18" thickTop="1">
      <c r="A412" s="474"/>
      <c r="B412" s="474"/>
      <c r="C412" s="474"/>
      <c r="D412" s="472"/>
      <c r="E412" s="513"/>
      <c r="F412" s="473"/>
      <c r="G412" s="473"/>
      <c r="H412" s="473"/>
      <c r="I412" s="513"/>
      <c r="J412" s="473"/>
      <c r="K412" s="513"/>
      <c r="L412" s="473"/>
      <c r="M412" s="513"/>
      <c r="N412" s="446"/>
      <c r="O412" s="513"/>
      <c r="P412" s="473"/>
      <c r="Q412" s="513"/>
      <c r="R412" s="1619"/>
      <c r="S412" s="513"/>
    </row>
    <row r="413" spans="1:19" s="424" customFormat="1" ht="18">
      <c r="A413" s="519" t="s">
        <v>471</v>
      </c>
      <c r="B413" s="2058"/>
      <c r="C413" s="2058"/>
      <c r="D413" s="423"/>
      <c r="E413" s="2061"/>
      <c r="F413" s="469"/>
      <c r="G413" s="469"/>
      <c r="H413" s="469"/>
      <c r="I413" s="2061"/>
      <c r="J413" s="469"/>
      <c r="K413" s="2061"/>
      <c r="L413" s="469"/>
      <c r="M413" s="2061"/>
      <c r="N413" s="446"/>
      <c r="O413" s="2061"/>
      <c r="P413" s="469"/>
      <c r="Q413" s="2061"/>
      <c r="R413" s="1619"/>
      <c r="S413" s="2061"/>
    </row>
    <row r="414" spans="1:19" s="444" customFormat="1" ht="15.5">
      <c r="A414" s="2058"/>
      <c r="B414" s="2058"/>
      <c r="C414" s="2058"/>
      <c r="D414" s="423"/>
      <c r="E414" s="2061"/>
      <c r="F414" s="469"/>
      <c r="G414" s="469"/>
      <c r="H414" s="469"/>
      <c r="I414" s="2061"/>
      <c r="J414" s="469"/>
      <c r="K414" s="2061"/>
      <c r="L414" s="469"/>
      <c r="M414" s="482"/>
      <c r="N414" s="446"/>
      <c r="O414" s="482"/>
      <c r="P414" s="469"/>
      <c r="Q414" s="482"/>
      <c r="R414" s="1619"/>
      <c r="S414" s="482"/>
    </row>
    <row r="415" spans="1:19">
      <c r="A415" s="435"/>
      <c r="B415" s="442" t="s">
        <v>472</v>
      </c>
      <c r="C415" s="442">
        <v>0</v>
      </c>
      <c r="D415" s="443"/>
      <c r="E415" s="2200">
        <v>1544955</v>
      </c>
      <c r="F415" s="447"/>
      <c r="G415" s="475">
        <v>1836000</v>
      </c>
      <c r="H415" s="447"/>
      <c r="I415" s="2196">
        <v>1562568</v>
      </c>
      <c r="J415" s="447"/>
      <c r="K415" s="2196">
        <v>0</v>
      </c>
      <c r="L415" s="447"/>
      <c r="M415" s="2197">
        <v>0</v>
      </c>
      <c r="N415" s="446"/>
      <c r="O415" s="2199">
        <v>211608</v>
      </c>
      <c r="P415" s="447"/>
      <c r="Q415" s="446">
        <f>ROUND(+SUM(E415)+SUM(G415)-SUM(I415)+SUM(K415) +SUM(M415)-SUM(O415),0)</f>
        <v>1606779</v>
      </c>
      <c r="R415" s="1620"/>
      <c r="S415" s="2199">
        <v>211608</v>
      </c>
    </row>
    <row r="416" spans="1:19">
      <c r="A416" s="520"/>
      <c r="B416" s="520" t="s">
        <v>473</v>
      </c>
      <c r="C416" s="474" t="s">
        <v>5</v>
      </c>
      <c r="D416" s="443"/>
      <c r="E416" s="1717">
        <f>ROUND(SUM(E415:E415),0)</f>
        <v>1544955</v>
      </c>
      <c r="F416" s="447"/>
      <c r="G416" s="1717">
        <f>ROUND(SUM(G415:G415),0)</f>
        <v>1836000</v>
      </c>
      <c r="H416" s="447"/>
      <c r="I416" s="1717">
        <f>ROUND(SUM(I415:I415),0)</f>
        <v>1562568</v>
      </c>
      <c r="J416" s="447"/>
      <c r="K416" s="1717">
        <f>ROUND(SUM(K415:K415),0)</f>
        <v>0</v>
      </c>
      <c r="L416" s="447"/>
      <c r="M416" s="1717">
        <f>ROUND(SUM(M415:M415),0)</f>
        <v>0</v>
      </c>
      <c r="N416" s="446"/>
      <c r="O416" s="1717">
        <f t="shared" ref="O416" si="17">ROUND(SUM(O415:O415),0)</f>
        <v>211608</v>
      </c>
      <c r="P416" s="447"/>
      <c r="Q416" s="1858">
        <f>ROUND(+SUM(E416)+SUM(G416)-SUM(I416)+SUM(K416) +SUM(M416)-SUM(O416),0)</f>
        <v>1606779</v>
      </c>
      <c r="R416" s="1619"/>
      <c r="S416" s="1717">
        <f>ROUND(SUM(S415:S415),0)</f>
        <v>211608</v>
      </c>
    </row>
    <row r="417" spans="1:19">
      <c r="A417" s="520"/>
      <c r="C417" s="474">
        <v>0</v>
      </c>
      <c r="D417" s="443"/>
      <c r="E417" s="481"/>
      <c r="F417" s="447"/>
      <c r="G417" s="481"/>
      <c r="H417" s="447"/>
      <c r="I417" s="481"/>
      <c r="J417" s="447"/>
      <c r="K417" s="481"/>
      <c r="L417" s="447"/>
      <c r="M417" s="481"/>
      <c r="N417" s="446"/>
      <c r="O417" s="481"/>
      <c r="P417" s="447"/>
      <c r="Q417" s="481"/>
      <c r="R417" s="1619"/>
      <c r="S417" s="481"/>
    </row>
    <row r="418" spans="1:19" ht="18">
      <c r="A418" s="519" t="s">
        <v>474</v>
      </c>
      <c r="C418" s="474">
        <v>0</v>
      </c>
      <c r="D418" s="443"/>
      <c r="E418" s="481"/>
      <c r="F418" s="447"/>
      <c r="G418" s="481"/>
      <c r="H418" s="447"/>
      <c r="I418" s="481"/>
      <c r="J418" s="447"/>
      <c r="K418" s="481"/>
      <c r="L418" s="447"/>
      <c r="M418" s="481"/>
      <c r="N418" s="446"/>
      <c r="O418" s="481"/>
      <c r="P418" s="447"/>
      <c r="Q418" s="481"/>
      <c r="R418" s="1619"/>
      <c r="S418" s="481"/>
    </row>
    <row r="419" spans="1:19" s="444" customFormat="1">
      <c r="A419" s="520"/>
      <c r="B419" s="474"/>
      <c r="C419" s="474">
        <v>0</v>
      </c>
      <c r="D419" s="443"/>
      <c r="E419" s="481"/>
      <c r="F419" s="447"/>
      <c r="G419" s="481"/>
      <c r="H419" s="447"/>
      <c r="I419" s="481"/>
      <c r="J419" s="447"/>
      <c r="K419" s="481"/>
      <c r="L419" s="447"/>
      <c r="M419" s="481"/>
      <c r="N419" s="446"/>
      <c r="O419" s="481"/>
      <c r="P419" s="447"/>
      <c r="Q419" s="481"/>
      <c r="R419" s="1619"/>
      <c r="S419" s="481"/>
    </row>
    <row r="420" spans="1:19">
      <c r="A420" s="444"/>
      <c r="B420" s="442" t="s">
        <v>344</v>
      </c>
      <c r="C420" s="442">
        <v>0</v>
      </c>
      <c r="D420" s="451"/>
      <c r="E420" s="446">
        <v>18647510</v>
      </c>
      <c r="F420" s="454"/>
      <c r="G420" s="454">
        <v>124271000</v>
      </c>
      <c r="H420" s="454"/>
      <c r="I420" s="2196">
        <v>7466683</v>
      </c>
      <c r="J420" s="446"/>
      <c r="K420" s="2196">
        <v>10575000</v>
      </c>
      <c r="L420" s="446"/>
      <c r="M420" s="2197">
        <v>0</v>
      </c>
      <c r="N420" s="446"/>
      <c r="O420" s="2199">
        <v>133424878</v>
      </c>
      <c r="P420" s="446"/>
      <c r="Q420" s="446">
        <f>ROUND(+SUM(E420)+SUM(G420)-SUM(I420)+SUM(K420) +SUM(M420)-SUM(O420),0)</f>
        <v>12601949</v>
      </c>
      <c r="R420" s="1614"/>
      <c r="S420" s="2199">
        <v>133424878</v>
      </c>
    </row>
    <row r="421" spans="1:19">
      <c r="A421" s="520"/>
      <c r="B421" s="520" t="s">
        <v>475</v>
      </c>
      <c r="C421" s="474" t="s">
        <v>5</v>
      </c>
      <c r="D421" s="443"/>
      <c r="E421" s="1717">
        <f>ROUND(SUM(E420:E420),0)</f>
        <v>18647510</v>
      </c>
      <c r="F421" s="447"/>
      <c r="G421" s="1717">
        <f>ROUND(SUM(G420:G420),0)</f>
        <v>124271000</v>
      </c>
      <c r="H421" s="447"/>
      <c r="I421" s="1717">
        <f>ROUND(SUM(I420:I420),0)</f>
        <v>7466683</v>
      </c>
      <c r="J421" s="447"/>
      <c r="K421" s="1717">
        <f>ROUND(SUM(K420:K420),0)</f>
        <v>10575000</v>
      </c>
      <c r="L421" s="447"/>
      <c r="M421" s="1717">
        <f>ROUND(SUM(M420:M420),0)</f>
        <v>0</v>
      </c>
      <c r="N421" s="446"/>
      <c r="O421" s="1717">
        <f t="shared" ref="O421" si="18">ROUND(SUM(O420:O420),0)</f>
        <v>133424878</v>
      </c>
      <c r="P421" s="447"/>
      <c r="Q421" s="1858">
        <f>ROUND(+SUM(E421)+SUM(G421)-SUM(I421)+SUM(K421) +SUM(M421)-SUM(O421),0)</f>
        <v>12601949</v>
      </c>
      <c r="R421" s="1619"/>
      <c r="S421" s="1717">
        <f>ROUND(SUM(S420:S420),0)</f>
        <v>133424878</v>
      </c>
    </row>
    <row r="422" spans="1:19">
      <c r="A422" s="520"/>
      <c r="B422" s="520"/>
      <c r="C422" s="474">
        <v>0</v>
      </c>
      <c r="D422" s="443"/>
      <c r="E422" s="481"/>
      <c r="F422" s="447"/>
      <c r="G422" s="481"/>
      <c r="H422" s="447"/>
      <c r="I422" s="481"/>
      <c r="J422" s="447"/>
      <c r="K422" s="481"/>
      <c r="L422" s="447"/>
      <c r="M422" s="481"/>
      <c r="N422" s="446"/>
      <c r="O422" s="481"/>
      <c r="P422" s="447"/>
      <c r="Q422" s="481"/>
      <c r="R422" s="1619"/>
      <c r="S422" s="481"/>
    </row>
    <row r="423" spans="1:19" ht="18">
      <c r="A423" s="519" t="s">
        <v>476</v>
      </c>
      <c r="B423" s="520"/>
      <c r="C423" s="474">
        <v>0</v>
      </c>
      <c r="D423" s="443"/>
      <c r="E423" s="481"/>
      <c r="F423" s="447"/>
      <c r="G423" s="481"/>
      <c r="H423" s="447"/>
      <c r="I423" s="481"/>
      <c r="J423" s="447"/>
      <c r="K423" s="481"/>
      <c r="L423" s="447"/>
      <c r="M423" s="481"/>
      <c r="N423" s="446"/>
      <c r="O423" s="481"/>
      <c r="P423" s="447"/>
      <c r="Q423" s="481"/>
      <c r="R423" s="1619"/>
      <c r="S423" s="481"/>
    </row>
    <row r="424" spans="1:19" s="444" customFormat="1">
      <c r="A424" s="520"/>
      <c r="B424" s="520"/>
      <c r="C424" s="474">
        <v>0</v>
      </c>
      <c r="D424" s="443"/>
      <c r="E424" s="481"/>
      <c r="F424" s="447"/>
      <c r="G424" s="481"/>
      <c r="H424" s="447"/>
      <c r="I424" s="481"/>
      <c r="J424" s="447"/>
      <c r="K424" s="481"/>
      <c r="L424" s="447"/>
      <c r="M424" s="481"/>
      <c r="N424" s="446"/>
      <c r="O424" s="481"/>
      <c r="P424" s="447"/>
      <c r="Q424" s="481"/>
      <c r="R424" s="1619"/>
      <c r="S424" s="481"/>
    </row>
    <row r="425" spans="1:19" s="461" customFormat="1" ht="15.5">
      <c r="A425" s="444"/>
      <c r="B425" s="442" t="s">
        <v>477</v>
      </c>
      <c r="C425" s="442">
        <v>0</v>
      </c>
      <c r="D425" s="451"/>
      <c r="E425" s="2200">
        <v>782556245</v>
      </c>
      <c r="F425" s="454"/>
      <c r="G425" s="454">
        <v>2528990900</v>
      </c>
      <c r="H425" s="454"/>
      <c r="I425" s="2196">
        <v>44392328</v>
      </c>
      <c r="J425" s="452"/>
      <c r="K425" s="2196">
        <v>0</v>
      </c>
      <c r="L425" s="454"/>
      <c r="M425" s="2197">
        <v>0</v>
      </c>
      <c r="N425" s="446"/>
      <c r="O425" s="2196">
        <v>2472425931</v>
      </c>
      <c r="P425" s="454"/>
      <c r="Q425" s="446">
        <f t="shared" ref="Q425:Q433" si="19">ROUND(+SUM(E425)+SUM(G425)-SUM(I425)+SUM(K425) +SUM(M425)-SUM(O425),0)</f>
        <v>794728886</v>
      </c>
      <c r="R425" s="1616"/>
      <c r="S425" s="2199">
        <v>2525623962</v>
      </c>
    </row>
    <row r="426" spans="1:19" s="461" customFormat="1" ht="15.5">
      <c r="A426" s="465"/>
      <c r="B426" s="442" t="s">
        <v>458</v>
      </c>
      <c r="C426" s="442">
        <v>0</v>
      </c>
      <c r="D426" s="466"/>
      <c r="E426" s="2203">
        <v>750000</v>
      </c>
      <c r="F426" s="459"/>
      <c r="G426" s="516">
        <v>750000</v>
      </c>
      <c r="H426" s="459"/>
      <c r="I426" s="2196">
        <v>750000</v>
      </c>
      <c r="J426" s="452"/>
      <c r="K426" s="2196">
        <v>0</v>
      </c>
      <c r="L426" s="459"/>
      <c r="M426" s="2197">
        <v>0</v>
      </c>
      <c r="N426" s="446"/>
      <c r="O426" s="2197">
        <v>0</v>
      </c>
      <c r="P426" s="456"/>
      <c r="Q426" s="446">
        <f t="shared" si="19"/>
        <v>750000</v>
      </c>
      <c r="R426" s="1618"/>
      <c r="S426" s="2199">
        <v>0</v>
      </c>
    </row>
    <row r="427" spans="1:19" s="461" customFormat="1" ht="15.5">
      <c r="A427" s="465"/>
      <c r="B427" s="442" t="s">
        <v>374</v>
      </c>
      <c r="C427" s="442">
        <v>0</v>
      </c>
      <c r="D427" s="443"/>
      <c r="E427" s="2200">
        <v>230616977</v>
      </c>
      <c r="F427" s="447"/>
      <c r="G427" s="508">
        <v>0</v>
      </c>
      <c r="H427" s="447"/>
      <c r="I427" s="2197">
        <v>0</v>
      </c>
      <c r="J427" s="452"/>
      <c r="K427" s="2196">
        <v>-36491714</v>
      </c>
      <c r="L427" s="447"/>
      <c r="M427" s="2197">
        <v>0</v>
      </c>
      <c r="N427" s="446"/>
      <c r="O427" s="2196">
        <v>21603588</v>
      </c>
      <c r="P427" s="447"/>
      <c r="Q427" s="446">
        <f t="shared" si="19"/>
        <v>172521675</v>
      </c>
      <c r="R427" s="1620"/>
      <c r="S427" s="2199">
        <v>21603588</v>
      </c>
    </row>
    <row r="428" spans="1:19" s="461" customFormat="1" ht="15.5">
      <c r="A428" s="465"/>
      <c r="B428" s="442" t="s">
        <v>378</v>
      </c>
      <c r="C428" s="442">
        <v>0</v>
      </c>
      <c r="D428" s="423"/>
      <c r="E428" s="2205">
        <v>34132107</v>
      </c>
      <c r="F428" s="469"/>
      <c r="G428" s="511">
        <v>0</v>
      </c>
      <c r="H428" s="469"/>
      <c r="I428" s="2197">
        <v>0</v>
      </c>
      <c r="J428" s="452"/>
      <c r="K428" s="2196">
        <v>0</v>
      </c>
      <c r="L428" s="469"/>
      <c r="M428" s="2197">
        <v>0</v>
      </c>
      <c r="N428" s="446"/>
      <c r="O428" s="2196">
        <v>20463127</v>
      </c>
      <c r="P428" s="469"/>
      <c r="Q428" s="446">
        <f t="shared" si="19"/>
        <v>13668980</v>
      </c>
      <c r="R428" s="1619"/>
      <c r="S428" s="2199">
        <v>20463127</v>
      </c>
    </row>
    <row r="429" spans="1:19" s="444" customFormat="1" ht="15.5">
      <c r="A429" s="465"/>
      <c r="B429" s="442" t="s">
        <v>467</v>
      </c>
      <c r="C429" s="442">
        <v>0</v>
      </c>
      <c r="D429" s="423"/>
      <c r="E429" s="2205">
        <v>0</v>
      </c>
      <c r="F429" s="469"/>
      <c r="G429" s="2207">
        <v>0</v>
      </c>
      <c r="H429" s="469"/>
      <c r="I429" s="475">
        <v>0</v>
      </c>
      <c r="J429" s="452"/>
      <c r="K429" s="2196">
        <v>10000000</v>
      </c>
      <c r="L429" s="469"/>
      <c r="M429" s="2197">
        <v>0</v>
      </c>
      <c r="N429" s="446"/>
      <c r="O429" s="2196">
        <v>10000000</v>
      </c>
      <c r="P429" s="469"/>
      <c r="Q429" s="446">
        <f t="shared" si="19"/>
        <v>0</v>
      </c>
      <c r="R429" s="1619"/>
      <c r="S429" s="2199">
        <v>10000000</v>
      </c>
    </row>
    <row r="430" spans="1:19" s="444" customFormat="1" ht="15.5">
      <c r="B430" s="442" t="s">
        <v>382</v>
      </c>
      <c r="C430" s="442">
        <v>0</v>
      </c>
      <c r="D430" s="451"/>
      <c r="E430" s="2207">
        <v>459801032</v>
      </c>
      <c r="F430" s="454"/>
      <c r="G430" s="454">
        <v>608500000</v>
      </c>
      <c r="H430" s="454"/>
      <c r="I430" s="2196">
        <v>459801035</v>
      </c>
      <c r="J430" s="452"/>
      <c r="K430" s="2196">
        <v>0</v>
      </c>
      <c r="L430" s="454"/>
      <c r="M430" s="2197">
        <v>0</v>
      </c>
      <c r="N430" s="446"/>
      <c r="O430" s="2196">
        <v>46940309</v>
      </c>
      <c r="P430" s="454"/>
      <c r="Q430" s="446">
        <f t="shared" si="19"/>
        <v>561559688</v>
      </c>
      <c r="R430" s="1616"/>
      <c r="S430" s="2199">
        <v>46940309</v>
      </c>
    </row>
    <row r="431" spans="1:19" s="424" customFormat="1" ht="15.5">
      <c r="A431" s="444"/>
      <c r="B431" s="442" t="s">
        <v>341</v>
      </c>
      <c r="C431" s="442">
        <v>0</v>
      </c>
      <c r="D431" s="423"/>
      <c r="E431" s="2205">
        <v>1454967</v>
      </c>
      <c r="F431" s="469"/>
      <c r="G431" s="508">
        <v>0</v>
      </c>
      <c r="H431" s="469"/>
      <c r="I431" s="475">
        <v>0</v>
      </c>
      <c r="J431" s="452"/>
      <c r="K431" s="2196">
        <v>17491714</v>
      </c>
      <c r="L431" s="469"/>
      <c r="M431" s="2197">
        <v>0</v>
      </c>
      <c r="N431" s="446"/>
      <c r="O431" s="2196">
        <v>18366714</v>
      </c>
      <c r="P431" s="469"/>
      <c r="Q431" s="446">
        <f t="shared" si="19"/>
        <v>579967</v>
      </c>
      <c r="R431" s="1619"/>
      <c r="S431" s="2199">
        <v>18366714</v>
      </c>
    </row>
    <row r="432" spans="1:19" s="424" customFormat="1" ht="15.5">
      <c r="B432" s="442" t="s">
        <v>350</v>
      </c>
      <c r="C432" s="442">
        <v>0</v>
      </c>
      <c r="D432" s="423"/>
      <c r="E432" s="2206">
        <v>21114006</v>
      </c>
      <c r="F432" s="469"/>
      <c r="G432" s="469">
        <v>10000000</v>
      </c>
      <c r="H432" s="469"/>
      <c r="I432" s="2196">
        <v>4028558</v>
      </c>
      <c r="J432" s="452"/>
      <c r="K432" s="2196">
        <v>9000000</v>
      </c>
      <c r="L432" s="469"/>
      <c r="M432" s="2197">
        <v>0</v>
      </c>
      <c r="N432" s="446"/>
      <c r="O432" s="2196">
        <v>24582227</v>
      </c>
      <c r="P432" s="469"/>
      <c r="Q432" s="446">
        <f t="shared" si="19"/>
        <v>11503221</v>
      </c>
      <c r="R432" s="1619"/>
      <c r="S432" s="2199">
        <v>24582227</v>
      </c>
    </row>
    <row r="433" spans="1:19">
      <c r="A433" s="424"/>
      <c r="B433" s="442" t="s">
        <v>478</v>
      </c>
      <c r="C433" s="442">
        <v>0</v>
      </c>
      <c r="D433" s="423"/>
      <c r="E433" s="2209">
        <v>503100343</v>
      </c>
      <c r="F433" s="469"/>
      <c r="G433" s="1622">
        <v>50000000</v>
      </c>
      <c r="H433" s="469"/>
      <c r="I433" s="2197">
        <v>0</v>
      </c>
      <c r="J433" s="452"/>
      <c r="K433" s="2196">
        <v>0</v>
      </c>
      <c r="L433" s="469"/>
      <c r="M433" s="2201">
        <v>0</v>
      </c>
      <c r="N433" s="446"/>
      <c r="O433" s="2196">
        <v>37888177</v>
      </c>
      <c r="P433" s="469"/>
      <c r="Q433" s="446">
        <f t="shared" si="19"/>
        <v>515212166</v>
      </c>
      <c r="R433" s="1619"/>
      <c r="S433" s="2199">
        <v>37888177</v>
      </c>
    </row>
    <row r="434" spans="1:19">
      <c r="A434" s="520"/>
      <c r="B434" s="520" t="s">
        <v>479</v>
      </c>
      <c r="C434" s="474" t="s">
        <v>5</v>
      </c>
      <c r="D434" s="443"/>
      <c r="E434" s="1717">
        <f>ROUND(SUM(E425:E433),0)</f>
        <v>2033525677</v>
      </c>
      <c r="F434" s="447"/>
      <c r="G434" s="1717">
        <f>ROUND(SUM(G425:G433),0)</f>
        <v>3198240900</v>
      </c>
      <c r="H434" s="447"/>
      <c r="I434" s="1717">
        <f>ROUND(SUM(I425:I433),0)</f>
        <v>508971921</v>
      </c>
      <c r="J434" s="447"/>
      <c r="K434" s="1717">
        <f>ROUND(SUM(K425:K433),0)</f>
        <v>0</v>
      </c>
      <c r="L434" s="447"/>
      <c r="M434" s="1717">
        <f>ROUND(SUM(M425:M433),0)</f>
        <v>0</v>
      </c>
      <c r="N434" s="446"/>
      <c r="O434" s="1717">
        <f t="shared" ref="O434" si="20">ROUND(SUM(O425:O433),0)</f>
        <v>2652270073</v>
      </c>
      <c r="P434" s="447"/>
      <c r="Q434" s="1858">
        <f>ROUND(+SUM(E434)+SUM(G434)-SUM(I434)+SUM(K434) +SUM(M434)-SUM(O434),0)</f>
        <v>2070524583</v>
      </c>
      <c r="R434" s="1619"/>
      <c r="S434" s="1717">
        <f>ROUND(SUM(S425:S433),0)</f>
        <v>2705468104</v>
      </c>
    </row>
    <row r="435" spans="1:19" s="424" customFormat="1">
      <c r="A435" s="520"/>
      <c r="B435" s="520"/>
      <c r="C435" s="474">
        <v>0</v>
      </c>
      <c r="D435" s="443"/>
      <c r="E435" s="481"/>
      <c r="F435" s="447"/>
      <c r="G435" s="481"/>
      <c r="H435" s="447"/>
      <c r="I435" s="481"/>
      <c r="J435" s="447"/>
      <c r="K435" s="481"/>
      <c r="L435" s="447"/>
      <c r="M435" s="481"/>
      <c r="N435" s="446"/>
      <c r="O435" s="481"/>
      <c r="P435" s="447"/>
      <c r="Q435" s="481"/>
      <c r="R435" s="1619"/>
      <c r="S435" s="481"/>
    </row>
    <row r="436" spans="1:19" s="424" customFormat="1" ht="16" thickBot="1">
      <c r="A436" s="480"/>
      <c r="B436" s="480" t="s">
        <v>1937</v>
      </c>
      <c r="C436" s="442" t="s">
        <v>5</v>
      </c>
      <c r="D436" s="443"/>
      <c r="E436" s="521">
        <f>ROUND(SUM(E416+E421+E434),0)</f>
        <v>2053718142</v>
      </c>
      <c r="F436" s="447"/>
      <c r="G436" s="521">
        <f>ROUND(SUM(G416+G421+G434),0)</f>
        <v>3324347900</v>
      </c>
      <c r="H436" s="447"/>
      <c r="I436" s="521">
        <f>ROUND(SUM(I416+I421+I434),0)</f>
        <v>518001172</v>
      </c>
      <c r="J436" s="447"/>
      <c r="K436" s="521">
        <f>ROUND(SUM(K416+K421+K434),0)</f>
        <v>10575000</v>
      </c>
      <c r="L436" s="447"/>
      <c r="M436" s="521">
        <f>ROUND(SUM(M416+M421+M434),0)</f>
        <v>0</v>
      </c>
      <c r="N436" s="446"/>
      <c r="O436" s="521">
        <f t="shared" ref="O436" si="21">ROUND(SUM(O416+O421+O434),0)</f>
        <v>2785906559</v>
      </c>
      <c r="P436" s="447"/>
      <c r="Q436" s="515">
        <f>ROUND(+SUM(E436)+SUM(G436)-SUM(I436)+SUM(K436) +SUM(M436)-SUM(O436),0)</f>
        <v>2084733311</v>
      </c>
      <c r="R436" s="1619"/>
      <c r="S436" s="521">
        <f>ROUND(SUM(S416+S421+S434),0)</f>
        <v>2839104590</v>
      </c>
    </row>
    <row r="437" spans="1:19" ht="18" thickTop="1">
      <c r="A437" s="480"/>
      <c r="B437" s="480"/>
      <c r="C437" s="442"/>
      <c r="D437" s="443"/>
      <c r="E437" s="522"/>
      <c r="F437" s="447"/>
      <c r="G437" s="522"/>
      <c r="H437" s="447"/>
      <c r="I437" s="522"/>
      <c r="J437" s="447"/>
      <c r="K437" s="523"/>
      <c r="L437" s="447"/>
      <c r="M437" s="522"/>
      <c r="N437" s="446"/>
      <c r="O437" s="522"/>
      <c r="P437" s="447"/>
      <c r="Q437" s="522"/>
      <c r="R437" s="1619"/>
      <c r="S437" s="522"/>
    </row>
    <row r="438" spans="1:19" s="424" customFormat="1">
      <c r="A438" s="474"/>
      <c r="B438" s="474"/>
      <c r="C438" s="474"/>
      <c r="D438" s="472"/>
      <c r="E438" s="524"/>
      <c r="F438" s="473"/>
      <c r="G438" s="525"/>
      <c r="H438" s="473"/>
      <c r="I438" s="524"/>
      <c r="J438" s="473"/>
      <c r="K438" s="524"/>
      <c r="L438" s="473"/>
      <c r="M438" s="524"/>
      <c r="N438" s="446"/>
      <c r="O438" s="524"/>
      <c r="P438" s="473"/>
      <c r="Q438" s="524"/>
      <c r="R438" s="1619"/>
      <c r="S438" s="524"/>
    </row>
    <row r="439" spans="1:19" ht="18" thickBot="1">
      <c r="A439" s="422" t="s">
        <v>284</v>
      </c>
      <c r="B439" s="424"/>
      <c r="C439" s="1449" t="s">
        <v>5</v>
      </c>
      <c r="D439" s="443"/>
      <c r="E439" s="514">
        <f>ROUND(SUM(E436+E411+E351),0)</f>
        <v>404770962350</v>
      </c>
      <c r="F439" s="447"/>
      <c r="G439" s="514">
        <f>ROUND(SUM(G436+G411+G351),0)</f>
        <v>285938004782</v>
      </c>
      <c r="H439" s="447"/>
      <c r="I439" s="514">
        <f>ROUND(SUM(I436+I411+I351),0)</f>
        <v>90935259778</v>
      </c>
      <c r="J439" s="447"/>
      <c r="K439" s="514">
        <f>ROUND(SUM(K436+K411+K351),0)</f>
        <v>0</v>
      </c>
      <c r="L439" s="447"/>
      <c r="M439" s="514">
        <f>ROUND(SUM(M436+M411+M351),0)</f>
        <v>345739338</v>
      </c>
      <c r="N439" s="446"/>
      <c r="O439" s="514">
        <f>ROUND(SUM(O436+O411+O351),0)</f>
        <v>180322398989</v>
      </c>
      <c r="P439" s="447"/>
      <c r="Q439" s="515">
        <f>ROUND(SUM(Q351+Q411+Q436),0)</f>
        <v>419797047703</v>
      </c>
      <c r="R439" s="1619"/>
      <c r="S439" s="514">
        <f>ROUND(SUM(S436+S411+S351),0)</f>
        <v>180180869066</v>
      </c>
    </row>
    <row r="440" spans="1:19" ht="18" thickTop="1"/>
    <row r="442" spans="1:19">
      <c r="A442" s="1715" t="s">
        <v>251</v>
      </c>
      <c r="B442" s="2297" t="s">
        <v>286</v>
      </c>
      <c r="C442" s="2297"/>
      <c r="D442" s="2297"/>
      <c r="E442" s="2297"/>
      <c r="F442" s="2297"/>
      <c r="G442" s="2297"/>
      <c r="H442" s="2297"/>
      <c r="I442" s="2297"/>
      <c r="J442" s="2297"/>
      <c r="K442" s="2297"/>
      <c r="L442" s="2297"/>
      <c r="M442" s="2297"/>
      <c r="N442" s="2297"/>
      <c r="O442" s="2297"/>
      <c r="P442" s="2297"/>
      <c r="Q442" s="2297"/>
      <c r="R442" s="2297"/>
      <c r="S442" s="2297"/>
    </row>
    <row r="443" spans="1:19">
      <c r="A443" s="1715" t="s">
        <v>285</v>
      </c>
      <c r="B443" s="2297" t="s">
        <v>288</v>
      </c>
      <c r="C443" s="2297"/>
      <c r="D443" s="2297"/>
      <c r="E443" s="2297"/>
      <c r="F443" s="2297"/>
      <c r="G443" s="2297"/>
      <c r="H443" s="2297"/>
      <c r="I443" s="2297"/>
      <c r="J443" s="2297"/>
      <c r="K443" s="2297"/>
      <c r="L443" s="2297"/>
      <c r="M443" s="2297"/>
      <c r="N443" s="2297"/>
      <c r="O443" s="2297"/>
      <c r="P443" s="2297"/>
      <c r="Q443" s="2297"/>
      <c r="R443" s="2297"/>
      <c r="S443" s="2297"/>
    </row>
    <row r="455" spans="4:18">
      <c r="D455" s="474"/>
      <c r="F455" s="474"/>
      <c r="G455" s="474"/>
      <c r="H455" s="474"/>
      <c r="J455" s="474"/>
      <c r="L455" s="474"/>
      <c r="P455" s="474"/>
      <c r="R455" s="474"/>
    </row>
    <row r="456" spans="4:18">
      <c r="D456" s="474"/>
      <c r="F456" s="474"/>
      <c r="G456" s="474"/>
      <c r="H456" s="474"/>
      <c r="J456" s="474"/>
      <c r="L456" s="474"/>
      <c r="P456" s="474"/>
      <c r="R456" s="474"/>
    </row>
  </sheetData>
  <customSheetViews>
    <customSheetView guid="{2B65B3C9-192A-406F-81D0-33ACDA28F496}" scale="70" showPageBreaks="1" showGridLines="0" outlineSymbols="0" printArea="1">
      <selection activeCell="A5" sqref="A5:H5"/>
      <rowBreaks count="5" manualBreakCount="5">
        <brk id="86" max="18" man="1"/>
        <brk id="166" max="18" man="1"/>
        <brk id="237" max="18" man="1"/>
        <brk id="310" max="18" man="1"/>
        <brk id="386" max="18" man="1"/>
      </rowBreaks>
      <pageMargins left="0.4" right="0.5" top="0.95" bottom="0.25" header="0.3" footer="0.25"/>
      <printOptions horizontalCentered="1"/>
      <pageSetup scale="40" firstPageNumber="80" fitToHeight="0" orientation="landscape" useFirstPageNumber="1" r:id="rId1"/>
      <headerFooter scaleWithDoc="0">
        <oddFooter>&amp;R&amp;8&amp;P</oddFooter>
      </headerFooter>
    </customSheetView>
    <customSheetView guid="{0CC7DE5F-1794-42F9-A27A-C86EF3A9D6CB}" scale="70" showGridLines="0" outlineSymbols="0">
      <selection activeCell="D24" sqref="D24"/>
      <rowBreaks count="5" manualBreakCount="5">
        <brk id="86" max="18" man="1"/>
        <brk id="166" max="18" man="1"/>
        <brk id="237" max="18" man="1"/>
        <brk id="310" max="18" man="1"/>
        <brk id="386" max="18" man="1"/>
      </rowBreaks>
      <pageMargins left="0.4" right="0.5" top="0.95" bottom="0.25" header="0.3" footer="0.25"/>
      <printOptions horizontalCentered="1"/>
      <pageSetup scale="40" firstPageNumber="80" fitToHeight="0" orientation="landscape" useFirstPageNumber="1" r:id="rId2"/>
      <headerFooter scaleWithDoc="0">
        <oddFooter>&amp;R&amp;8&amp;P</oddFooter>
      </headerFooter>
    </customSheetView>
    <customSheetView guid="{93806141-9DF1-4420-AFF4-7FE0DD0F8BC6}" scale="70" showPageBreaks="1" showGridLines="0" outlineSymbols="0" printArea="1">
      <selection activeCell="A5" sqref="A5:H5"/>
      <rowBreaks count="5" manualBreakCount="5">
        <brk id="86" max="18" man="1"/>
        <brk id="166" max="18" man="1"/>
        <brk id="237" max="18" man="1"/>
        <brk id="310" max="18" man="1"/>
        <brk id="386" max="18" man="1"/>
      </rowBreaks>
      <pageMargins left="0.4" right="0.5" top="0.95" bottom="0.25" header="0.3" footer="0.25"/>
      <printOptions horizontalCentered="1"/>
      <pageSetup scale="40" firstPageNumber="80" fitToHeight="0" orientation="landscape" useFirstPageNumber="1" r:id="rId3"/>
      <headerFooter scaleWithDoc="0">
        <oddFooter>&amp;R&amp;8&amp;P</oddFooter>
      </headerFooter>
    </customSheetView>
    <customSheetView guid="{BB82FA49-60D3-40FE-AF8E-B650FBF593CD}" scale="70" showPageBreaks="1" showGridLines="0" outlineSymbols="0" printArea="1" topLeftCell="C416">
      <selection activeCell="Q424" sqref="Q424"/>
      <rowBreaks count="5" manualBreakCount="5">
        <brk id="86" max="18" man="1"/>
        <brk id="166" max="18" man="1"/>
        <brk id="237" max="18" man="1"/>
        <brk id="310" max="18" man="1"/>
        <brk id="386" max="18" man="1"/>
      </rowBreaks>
      <pageMargins left="0.4" right="0.5" top="0.95" bottom="0.25" header="0.3" footer="0.25"/>
      <printOptions horizontalCentered="1"/>
      <pageSetup scale="40" firstPageNumber="80" fitToHeight="0" orientation="landscape" useFirstPageNumber="1" r:id="rId4"/>
      <headerFooter scaleWithDoc="0">
        <oddFooter>&amp;R&amp;8&amp;P</oddFooter>
      </headerFooter>
    </customSheetView>
    <customSheetView guid="{3F05455D-E716-4339-B764-ED03EAF4C363}" scale="70" showPageBreaks="1" showGridLines="0" outlineSymbols="0" printArea="1" topLeftCell="C416">
      <selection activeCell="Q424" sqref="Q424"/>
      <rowBreaks count="5" manualBreakCount="5">
        <brk id="86" max="18" man="1"/>
        <brk id="166" max="18" man="1"/>
        <brk id="237" max="18" man="1"/>
        <brk id="310" max="18" man="1"/>
        <brk id="386" max="18" man="1"/>
      </rowBreaks>
      <pageMargins left="0.4" right="0.5" top="0.95" bottom="0.25" header="0.3" footer="0.25"/>
      <printOptions horizontalCentered="1"/>
      <pageSetup scale="40" firstPageNumber="80" fitToHeight="0" orientation="landscape" useFirstPageNumber="1" r:id="rId5"/>
      <headerFooter scaleWithDoc="0">
        <oddFooter>&amp;R&amp;8&amp;P</oddFooter>
      </headerFooter>
    </customSheetView>
  </customSheetViews>
  <mergeCells count="38">
    <mergeCell ref="B442:S442"/>
    <mergeCell ref="B443:S443"/>
    <mergeCell ref="B385:S385"/>
    <mergeCell ref="B386:S386"/>
    <mergeCell ref="A387:H387"/>
    <mergeCell ref="A388:H388"/>
    <mergeCell ref="A389:H389"/>
    <mergeCell ref="A390:H390"/>
    <mergeCell ref="A314:H314"/>
    <mergeCell ref="B236:S236"/>
    <mergeCell ref="B237:S237"/>
    <mergeCell ref="A238:H238"/>
    <mergeCell ref="A239:H239"/>
    <mergeCell ref="A240:H240"/>
    <mergeCell ref="A241:H241"/>
    <mergeCell ref="B309:S309"/>
    <mergeCell ref="B310:S310"/>
    <mergeCell ref="A311:H311"/>
    <mergeCell ref="A312:H312"/>
    <mergeCell ref="A313:H313"/>
    <mergeCell ref="A170:H170"/>
    <mergeCell ref="B86:S86"/>
    <mergeCell ref="A87:H87"/>
    <mergeCell ref="A88:H88"/>
    <mergeCell ref="A89:H89"/>
    <mergeCell ref="A90:H90"/>
    <mergeCell ref="B164:W164"/>
    <mergeCell ref="B165:S165"/>
    <mergeCell ref="B166:S166"/>
    <mergeCell ref="A167:H167"/>
    <mergeCell ref="A168:H168"/>
    <mergeCell ref="A169:H169"/>
    <mergeCell ref="B85:S85"/>
    <mergeCell ref="A3:H3"/>
    <mergeCell ref="A4:H4"/>
    <mergeCell ref="A5:H5"/>
    <mergeCell ref="A6:H6"/>
    <mergeCell ref="B84:W84"/>
  </mergeCells>
  <printOptions horizontalCentered="1"/>
  <pageMargins left="0.4" right="0.5" top="0.95" bottom="0.25" header="0.3" footer="0.25"/>
  <pageSetup scale="40" firstPageNumber="83" fitToHeight="0" orientation="landscape" useFirstPageNumber="1" r:id="rId6"/>
  <headerFooter scaleWithDoc="0">
    <oddFooter>&amp;R&amp;8&amp;P</oddFooter>
  </headerFooter>
  <rowBreaks count="5" manualBreakCount="5">
    <brk id="86" max="18" man="1"/>
    <brk id="166" max="18" man="1"/>
    <brk id="237" max="18" man="1"/>
    <brk id="310" max="18" man="1"/>
    <brk id="386" max="18" man="1"/>
  </rowBreaks>
  <ignoredErrors>
    <ignoredError sqref="Q28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9"/>
  <sheetViews>
    <sheetView showGridLines="0" showOutlineSymbols="0" zoomScale="80" zoomScaleNormal="80" workbookViewId="0"/>
  </sheetViews>
  <sheetFormatPr defaultColWidth="9.69140625" defaultRowHeight="15.5"/>
  <cols>
    <col min="1" max="1" width="57.4609375" style="212" customWidth="1"/>
    <col min="2" max="2" width="3.3046875" style="212" customWidth="1"/>
    <col min="3" max="3" width="18.53515625" style="212" customWidth="1"/>
    <col min="4" max="4" width="3.3046875" style="212" customWidth="1"/>
    <col min="5" max="5" width="18.4609375" style="212" customWidth="1"/>
    <col min="6" max="6" width="3.3046875" style="212" customWidth="1"/>
    <col min="7" max="7" width="18.53515625" style="212" bestFit="1" customWidth="1"/>
    <col min="8" max="8" width="3.3046875" style="212" customWidth="1"/>
    <col min="9" max="9" width="18.53515625" style="212" customWidth="1"/>
    <col min="10" max="16384" width="9.69140625" style="212"/>
  </cols>
  <sheetData>
    <row r="1" spans="1:10">
      <c r="A1" s="1237" t="s">
        <v>1234</v>
      </c>
    </row>
    <row r="3" spans="1:10" ht="18">
      <c r="A3" s="33" t="s">
        <v>0</v>
      </c>
      <c r="B3" s="526"/>
      <c r="C3" s="526"/>
      <c r="D3" s="526"/>
      <c r="E3" s="526"/>
      <c r="F3" s="526"/>
      <c r="G3" s="526"/>
      <c r="H3" s="526"/>
      <c r="I3" s="526"/>
    </row>
    <row r="4" spans="1:10" ht="18">
      <c r="A4" s="33" t="s">
        <v>1</v>
      </c>
      <c r="B4" s="84"/>
      <c r="C4" s="84"/>
      <c r="D4" s="84"/>
      <c r="E4" s="84"/>
      <c r="F4" s="84"/>
      <c r="G4" s="84"/>
      <c r="H4" s="84"/>
      <c r="I4" s="527" t="s">
        <v>480</v>
      </c>
    </row>
    <row r="5" spans="1:10" ht="18">
      <c r="A5" s="2303" t="s">
        <v>484</v>
      </c>
      <c r="B5" s="2304"/>
      <c r="C5" s="2304"/>
      <c r="D5" s="2304"/>
      <c r="E5" s="2304"/>
      <c r="F5" s="2304"/>
      <c r="G5" s="2304"/>
      <c r="H5" s="2304"/>
      <c r="I5" s="84" t="s">
        <v>5</v>
      </c>
    </row>
    <row r="6" spans="1:10" ht="18">
      <c r="A6" s="528" t="s">
        <v>2362</v>
      </c>
      <c r="B6" s="84"/>
      <c r="C6" s="84"/>
      <c r="D6" s="84"/>
      <c r="E6" s="84"/>
      <c r="F6" s="84"/>
      <c r="G6" s="84"/>
      <c r="H6" s="84"/>
      <c r="I6" s="84"/>
    </row>
    <row r="7" spans="1:10" ht="18">
      <c r="A7" s="7" t="s">
        <v>2407</v>
      </c>
      <c r="B7" s="84"/>
      <c r="C7" s="84"/>
      <c r="D7" s="84"/>
      <c r="E7" s="84"/>
      <c r="F7" s="84"/>
      <c r="G7" s="84"/>
      <c r="H7" s="84"/>
      <c r="I7" s="84"/>
    </row>
    <row r="8" spans="1:10" ht="18">
      <c r="A8" s="7"/>
      <c r="B8" s="84"/>
      <c r="C8" s="84"/>
      <c r="D8" s="84"/>
      <c r="E8" s="84"/>
      <c r="F8" s="84"/>
      <c r="G8" s="84"/>
      <c r="H8" s="84"/>
      <c r="I8" s="84"/>
    </row>
    <row r="9" spans="1:10">
      <c r="A9" s="526"/>
      <c r="B9" s="84"/>
      <c r="C9" s="84"/>
      <c r="D9" s="84"/>
      <c r="E9" s="84"/>
      <c r="F9" s="84"/>
      <c r="G9" s="84"/>
      <c r="H9" s="84"/>
      <c r="I9" s="84"/>
    </row>
    <row r="10" spans="1:10">
      <c r="A10" s="526"/>
      <c r="B10" s="84"/>
      <c r="C10" s="529" t="s">
        <v>485</v>
      </c>
      <c r="D10" s="92"/>
      <c r="E10" s="92"/>
      <c r="F10" s="92"/>
      <c r="G10" s="1662"/>
      <c r="H10" s="92"/>
      <c r="I10" s="529" t="s">
        <v>485</v>
      </c>
    </row>
    <row r="11" spans="1:10">
      <c r="A11" s="526"/>
      <c r="B11" s="84"/>
      <c r="C11" s="530" t="s">
        <v>2367</v>
      </c>
      <c r="D11" s="92"/>
      <c r="E11" s="529" t="s">
        <v>486</v>
      </c>
      <c r="F11" s="92"/>
      <c r="G11" s="1663" t="s">
        <v>487</v>
      </c>
      <c r="H11" s="92"/>
      <c r="I11" s="531" t="s">
        <v>2368</v>
      </c>
    </row>
    <row r="12" spans="1:10">
      <c r="A12" s="526"/>
      <c r="B12" s="84"/>
      <c r="C12" s="88"/>
      <c r="D12" s="84"/>
      <c r="E12" s="88"/>
      <c r="F12" s="84"/>
      <c r="G12" s="1664"/>
      <c r="H12" s="84"/>
      <c r="I12" s="88"/>
    </row>
    <row r="13" spans="1:10">
      <c r="A13" s="92" t="s">
        <v>291</v>
      </c>
      <c r="B13" s="84"/>
      <c r="C13" s="526"/>
      <c r="D13" s="84"/>
      <c r="E13" s="526"/>
      <c r="F13" s="84"/>
      <c r="G13" s="1665"/>
      <c r="H13" s="526"/>
      <c r="I13" s="526"/>
    </row>
    <row r="14" spans="1:10">
      <c r="A14" s="532" t="s">
        <v>488</v>
      </c>
      <c r="B14" s="84" t="s">
        <v>5</v>
      </c>
      <c r="C14" s="80">
        <v>11776</v>
      </c>
      <c r="D14" s="84"/>
      <c r="E14" s="533">
        <v>0</v>
      </c>
      <c r="F14" s="84"/>
      <c r="G14" s="1666">
        <v>50</v>
      </c>
      <c r="H14" s="84"/>
      <c r="I14" s="534">
        <f>ROUND(SUM(C14+E14)-SUM(G14),0)</f>
        <v>11726</v>
      </c>
      <c r="J14" s="535"/>
    </row>
    <row r="15" spans="1:10" ht="18" customHeight="1">
      <c r="A15" s="536" t="s">
        <v>489</v>
      </c>
      <c r="B15" s="84" t="s">
        <v>5</v>
      </c>
      <c r="C15" s="537">
        <f>ROUND(SUM(C14:C14),0)</f>
        <v>11776</v>
      </c>
      <c r="D15" s="84" t="s">
        <v>5</v>
      </c>
      <c r="E15" s="538">
        <f>ROUND(SUM(E14:E14),0)</f>
        <v>0</v>
      </c>
      <c r="F15" s="84" t="s">
        <v>5</v>
      </c>
      <c r="G15" s="2132">
        <f>ROUND(SUM(G14:G14),0)</f>
        <v>50</v>
      </c>
      <c r="H15" s="84" t="s">
        <v>5</v>
      </c>
      <c r="I15" s="537">
        <f>ROUND(SUM(I14:I14),0)</f>
        <v>11726</v>
      </c>
      <c r="J15" s="529"/>
    </row>
    <row r="16" spans="1:10">
      <c r="A16" s="526"/>
      <c r="B16" s="84" t="s">
        <v>5</v>
      </c>
      <c r="C16" s="88"/>
      <c r="D16" s="84"/>
      <c r="E16" s="539"/>
      <c r="F16" s="84"/>
      <c r="G16" s="1664"/>
      <c r="H16" s="526"/>
      <c r="I16" s="88"/>
      <c r="J16" s="535"/>
    </row>
    <row r="17" spans="1:11">
      <c r="A17" s="526"/>
      <c r="B17" s="84" t="s">
        <v>5</v>
      </c>
      <c r="C17" s="526"/>
      <c r="D17" s="84"/>
      <c r="E17" s="526"/>
      <c r="F17" s="84"/>
      <c r="G17" s="1665"/>
      <c r="H17" s="526"/>
      <c r="I17" s="526"/>
      <c r="J17" s="535"/>
    </row>
    <row r="18" spans="1:11">
      <c r="A18" s="92" t="s">
        <v>490</v>
      </c>
      <c r="B18" s="84" t="s">
        <v>5</v>
      </c>
      <c r="C18" s="526"/>
      <c r="D18" s="526"/>
      <c r="E18" s="526"/>
      <c r="F18" s="526"/>
      <c r="G18" s="1665"/>
      <c r="H18" s="526"/>
      <c r="I18" s="526"/>
      <c r="J18" s="535"/>
    </row>
    <row r="19" spans="1:11">
      <c r="A19" s="2063" t="s">
        <v>2513</v>
      </c>
      <c r="B19" s="540" t="s">
        <v>253</v>
      </c>
      <c r="C19" s="1667">
        <v>9000</v>
      </c>
      <c r="D19" s="526"/>
      <c r="E19" s="170">
        <v>0</v>
      </c>
      <c r="F19" s="526"/>
      <c r="G19" s="1668">
        <v>0</v>
      </c>
      <c r="H19" s="526"/>
      <c r="I19" s="541">
        <f>ROUND(SUM(C19+E19)-SUM(G19),0)</f>
        <v>9000</v>
      </c>
      <c r="J19" s="535"/>
    </row>
    <row r="20" spans="1:11" ht="18" customHeight="1">
      <c r="A20" s="92" t="s">
        <v>491</v>
      </c>
      <c r="B20" s="84" t="s">
        <v>5</v>
      </c>
      <c r="C20" s="542">
        <f>ROUND(SUM(+C19),0)</f>
        <v>9000</v>
      </c>
      <c r="D20" s="84" t="s">
        <v>5</v>
      </c>
      <c r="E20" s="538">
        <f>ROUND(SUM(E19:E19),0)</f>
        <v>0</v>
      </c>
      <c r="F20" s="84" t="s">
        <v>5</v>
      </c>
      <c r="G20" s="1669">
        <f>ROUND(SUM(G19:G19),0)</f>
        <v>0</v>
      </c>
      <c r="H20" s="84" t="s">
        <v>5</v>
      </c>
      <c r="I20" s="537">
        <f>ROUND(SUM(I19:I19),0)</f>
        <v>9000</v>
      </c>
      <c r="J20" s="529"/>
    </row>
    <row r="21" spans="1:11">
      <c r="A21" s="526"/>
      <c r="B21" s="84" t="s">
        <v>5</v>
      </c>
      <c r="C21" s="88"/>
      <c r="D21" s="526"/>
      <c r="E21" s="539"/>
      <c r="F21" s="526"/>
      <c r="G21" s="1670"/>
      <c r="H21" s="526"/>
      <c r="I21" s="88"/>
      <c r="J21" s="535"/>
    </row>
    <row r="22" spans="1:11">
      <c r="A22" s="84"/>
      <c r="B22" s="84" t="s">
        <v>5</v>
      </c>
      <c r="C22" s="526"/>
      <c r="D22" s="526"/>
      <c r="E22" s="543"/>
      <c r="F22" s="526"/>
      <c r="G22" s="1671"/>
      <c r="H22" s="526"/>
      <c r="I22" s="526"/>
      <c r="J22" s="535"/>
    </row>
    <row r="23" spans="1:11">
      <c r="A23" s="92" t="s">
        <v>492</v>
      </c>
      <c r="B23" s="84" t="s">
        <v>5</v>
      </c>
      <c r="C23" s="526"/>
      <c r="D23" s="526"/>
      <c r="E23" s="526"/>
      <c r="F23" s="526"/>
      <c r="G23" s="1665"/>
      <c r="H23" s="526"/>
      <c r="I23" s="526"/>
      <c r="J23" s="529"/>
    </row>
    <row r="24" spans="1:11">
      <c r="A24" s="1442" t="s">
        <v>1721</v>
      </c>
      <c r="B24" s="84" t="s">
        <v>5</v>
      </c>
      <c r="C24" s="526">
        <v>17599</v>
      </c>
      <c r="D24" s="526"/>
      <c r="E24" s="170">
        <v>150</v>
      </c>
      <c r="F24" s="526"/>
      <c r="G24" s="1668">
        <v>0</v>
      </c>
      <c r="H24" s="526"/>
      <c r="I24" s="541">
        <f>ROUND(SUM(C24+E24)-SUM(G24),0)</f>
        <v>17749</v>
      </c>
      <c r="J24" s="535"/>
    </row>
    <row r="25" spans="1:11">
      <c r="A25" s="544" t="s">
        <v>493</v>
      </c>
      <c r="B25" s="545" t="s">
        <v>253</v>
      </c>
      <c r="C25" s="541">
        <v>923</v>
      </c>
      <c r="D25" s="541"/>
      <c r="E25" s="170">
        <v>0</v>
      </c>
      <c r="F25" s="438"/>
      <c r="G25" s="1668">
        <v>0</v>
      </c>
      <c r="H25" s="541"/>
      <c r="I25" s="541">
        <f>ROUND(SUM(C25+E25)-SUM(G25),0)</f>
        <v>923</v>
      </c>
      <c r="J25" s="535"/>
    </row>
    <row r="26" spans="1:11">
      <c r="A26" s="84" t="s">
        <v>494</v>
      </c>
      <c r="B26" s="84" t="s">
        <v>5</v>
      </c>
      <c r="C26" s="541">
        <v>23382</v>
      </c>
      <c r="D26" s="541"/>
      <c r="E26" s="170">
        <v>0</v>
      </c>
      <c r="F26" s="541"/>
      <c r="G26" s="1668">
        <v>0</v>
      </c>
      <c r="H26" s="541"/>
      <c r="I26" s="541">
        <f>ROUND(SUM(C26+E26)-SUM(G26),0)</f>
        <v>23382</v>
      </c>
      <c r="J26" s="535"/>
    </row>
    <row r="27" spans="1:11">
      <c r="A27" s="2063" t="s">
        <v>2448</v>
      </c>
      <c r="B27" s="545" t="s">
        <v>253</v>
      </c>
      <c r="C27" s="541">
        <v>94341</v>
      </c>
      <c r="D27" s="541"/>
      <c r="E27" s="469">
        <v>0</v>
      </c>
      <c r="F27" s="541"/>
      <c r="G27" s="1672">
        <v>50</v>
      </c>
      <c r="H27" s="541"/>
      <c r="I27" s="541">
        <f>ROUND(SUM(C27+E27)-SUM(G27),0)</f>
        <v>94291</v>
      </c>
      <c r="J27" s="535"/>
    </row>
    <row r="28" spans="1:11" ht="18" customHeight="1">
      <c r="A28" s="92" t="s">
        <v>495</v>
      </c>
      <c r="B28" s="84" t="s">
        <v>5</v>
      </c>
      <c r="C28" s="93">
        <f>ROUND(SUM(C24:C27),0)</f>
        <v>136245</v>
      </c>
      <c r="D28" s="92" t="s">
        <v>5</v>
      </c>
      <c r="E28" s="1673">
        <f>ROUND(SUM(E24:E27),0)</f>
        <v>150</v>
      </c>
      <c r="F28" s="92" t="s">
        <v>5</v>
      </c>
      <c r="G28" s="1673">
        <f>ROUND(SUM(G24:G27),0)</f>
        <v>50</v>
      </c>
      <c r="H28" s="92" t="s">
        <v>5</v>
      </c>
      <c r="I28" s="93">
        <f>ROUND(SUM(I24:I27),0)</f>
        <v>136345</v>
      </c>
      <c r="J28" s="529"/>
    </row>
    <row r="29" spans="1:11" ht="25.5" customHeight="1" thickBot="1">
      <c r="A29" s="92" t="s">
        <v>1722</v>
      </c>
      <c r="B29" s="84" t="s">
        <v>5</v>
      </c>
      <c r="C29" s="546">
        <f>ROUND(SUM(C15+C28+C20),0)</f>
        <v>157021</v>
      </c>
      <c r="D29" s="547"/>
      <c r="E29" s="546">
        <f>ROUND(SUM(E15+E28+E20),0)</f>
        <v>150</v>
      </c>
      <c r="F29" s="547"/>
      <c r="G29" s="1674">
        <f>ROUND(SUM(G15+G28+G20),0)</f>
        <v>100</v>
      </c>
      <c r="H29" s="547"/>
      <c r="I29" s="546">
        <f>ROUND(SUM(I15+I28+I20),0)</f>
        <v>157071</v>
      </c>
      <c r="J29" s="529"/>
      <c r="K29" s="548"/>
    </row>
    <row r="30" spans="1:11" ht="16" thickTop="1">
      <c r="A30" s="549"/>
      <c r="B30" s="550"/>
      <c r="C30" s="526"/>
      <c r="D30" s="550"/>
      <c r="E30" s="526"/>
      <c r="F30" s="550"/>
      <c r="G30" s="549"/>
      <c r="H30" s="550"/>
      <c r="J30" s="535"/>
    </row>
    <row r="31" spans="1:11">
      <c r="A31" s="2305" t="s">
        <v>5</v>
      </c>
      <c r="B31" s="2306"/>
      <c r="C31" s="2306"/>
      <c r="D31" s="550"/>
      <c r="E31" s="526"/>
      <c r="F31" s="550"/>
      <c r="G31" s="549"/>
      <c r="H31" s="550"/>
      <c r="J31" s="535"/>
    </row>
    <row r="32" spans="1:11" ht="12.75" customHeight="1">
      <c r="A32" s="551"/>
      <c r="J32" s="535"/>
    </row>
    <row r="33" spans="1:10" ht="12.75" customHeight="1">
      <c r="A33" s="551"/>
      <c r="C33" s="428"/>
      <c r="J33" s="535"/>
    </row>
    <row r="34" spans="1:10" ht="12.75" customHeight="1">
      <c r="A34" s="551"/>
      <c r="J34" s="526"/>
    </row>
    <row r="35" spans="1:10">
      <c r="H35" s="552"/>
    </row>
    <row r="36" spans="1:10">
      <c r="H36" s="552"/>
    </row>
    <row r="37" spans="1:10">
      <c r="A37" s="428"/>
      <c r="F37" s="553"/>
      <c r="H37" s="552"/>
    </row>
    <row r="38" spans="1:10">
      <c r="F38" s="553"/>
      <c r="H38" s="552"/>
    </row>
    <row r="39" spans="1:10">
      <c r="F39" s="553"/>
      <c r="H39" s="552"/>
    </row>
    <row r="40" spans="1:10">
      <c r="F40" s="553"/>
      <c r="H40" s="552"/>
    </row>
    <row r="41" spans="1:10">
      <c r="F41" s="553"/>
      <c r="H41" s="552"/>
    </row>
    <row r="42" spans="1:10">
      <c r="F42" s="553"/>
      <c r="H42" s="552"/>
    </row>
    <row r="43" spans="1:10">
      <c r="F43" s="553"/>
      <c r="H43" s="552"/>
    </row>
    <row r="44" spans="1:10">
      <c r="F44" s="553"/>
      <c r="H44" s="552"/>
    </row>
    <row r="45" spans="1:10">
      <c r="F45" s="553"/>
      <c r="H45" s="552"/>
    </row>
    <row r="46" spans="1:10">
      <c r="F46" s="553"/>
      <c r="H46" s="552"/>
    </row>
    <row r="47" spans="1:10">
      <c r="F47" s="553"/>
      <c r="H47" s="552"/>
    </row>
    <row r="48" spans="1:10">
      <c r="F48" s="553"/>
      <c r="H48" s="552"/>
    </row>
    <row r="49" spans="6:8">
      <c r="F49" s="553"/>
      <c r="H49" s="552"/>
    </row>
    <row r="50" spans="6:8">
      <c r="F50" s="553"/>
      <c r="H50" s="552"/>
    </row>
    <row r="51" spans="6:8">
      <c r="F51" s="553"/>
      <c r="H51" s="552"/>
    </row>
    <row r="52" spans="6:8">
      <c r="F52" s="553"/>
      <c r="H52" s="552"/>
    </row>
    <row r="53" spans="6:8">
      <c r="F53" s="553"/>
      <c r="H53" s="552"/>
    </row>
    <row r="54" spans="6:8">
      <c r="F54" s="553"/>
      <c r="H54" s="552"/>
    </row>
    <row r="55" spans="6:8">
      <c r="F55" s="553"/>
      <c r="H55" s="552"/>
    </row>
    <row r="56" spans="6:8">
      <c r="F56" s="553"/>
      <c r="H56" s="552"/>
    </row>
    <row r="57" spans="6:8">
      <c r="F57" s="553"/>
      <c r="H57" s="552"/>
    </row>
    <row r="58" spans="6:8">
      <c r="F58" s="553"/>
      <c r="H58" s="552"/>
    </row>
    <row r="59" spans="6:8">
      <c r="F59" s="553"/>
      <c r="H59" s="552"/>
    </row>
    <row r="60" spans="6:8">
      <c r="F60" s="553"/>
      <c r="H60" s="552"/>
    </row>
    <row r="61" spans="6:8">
      <c r="F61" s="553"/>
      <c r="H61" s="552"/>
    </row>
    <row r="62" spans="6:8">
      <c r="F62" s="553"/>
      <c r="H62" s="552"/>
    </row>
    <row r="63" spans="6:8">
      <c r="F63" s="553"/>
      <c r="H63" s="552"/>
    </row>
    <row r="64" spans="6:8">
      <c r="F64" s="553"/>
      <c r="H64" s="552"/>
    </row>
    <row r="65" spans="6:8">
      <c r="F65" s="553"/>
      <c r="H65" s="552"/>
    </row>
    <row r="66" spans="6:8">
      <c r="F66" s="553"/>
      <c r="H66" s="552"/>
    </row>
    <row r="67" spans="6:8">
      <c r="F67" s="553"/>
      <c r="H67" s="552"/>
    </row>
    <row r="68" spans="6:8">
      <c r="F68" s="553"/>
      <c r="H68" s="552"/>
    </row>
    <row r="69" spans="6:8">
      <c r="F69" s="553"/>
      <c r="H69" s="552"/>
    </row>
    <row r="70" spans="6:8">
      <c r="F70" s="553"/>
      <c r="H70" s="552"/>
    </row>
    <row r="71" spans="6:8">
      <c r="F71" s="553"/>
      <c r="H71" s="552"/>
    </row>
    <row r="72" spans="6:8">
      <c r="F72" s="553"/>
      <c r="H72" s="552"/>
    </row>
    <row r="73" spans="6:8">
      <c r="F73" s="553"/>
      <c r="H73" s="552"/>
    </row>
    <row r="74" spans="6:8">
      <c r="F74" s="553"/>
      <c r="H74" s="552"/>
    </row>
    <row r="75" spans="6:8">
      <c r="F75" s="553"/>
      <c r="H75" s="552"/>
    </row>
    <row r="76" spans="6:8">
      <c r="F76" s="553"/>
      <c r="H76" s="552"/>
    </row>
    <row r="77" spans="6:8">
      <c r="F77" s="553"/>
      <c r="H77" s="552"/>
    </row>
    <row r="78" spans="6:8">
      <c r="F78" s="553"/>
      <c r="H78" s="552"/>
    </row>
    <row r="79" spans="6:8">
      <c r="F79" s="553"/>
      <c r="H79" s="552"/>
    </row>
  </sheetData>
  <customSheetViews>
    <customSheetView guid="{2B65B3C9-192A-406F-81D0-33ACDA28F496}" scale="80" showPageBreaks="1" showGridLines="0" outlineSymbols="0" fitToPage="1" printArea="1">
      <selection activeCell="A38" sqref="A38"/>
      <pageMargins left="1" right="0.5" top="0.75" bottom="0.25" header="0.3" footer="0.25"/>
      <printOptions horizontalCentered="1"/>
      <pageSetup scale="70" orientation="landscape" r:id="rId1"/>
      <headerFooter scaleWithDoc="0">
        <oddFooter>&amp;R&amp;8 88</oddFooter>
      </headerFooter>
    </customSheetView>
    <customSheetView guid="{0CC7DE5F-1794-42F9-A27A-C86EF3A9D6CB}" scale="80" showGridLines="0" outlineSymbols="0" fitToPage="1" topLeftCell="A10">
      <selection activeCell="A38" sqref="A38"/>
      <pageMargins left="1" right="0.5" top="0.75" bottom="0.25" header="0.3" footer="0.25"/>
      <printOptions horizontalCentered="1"/>
      <pageSetup scale="70" orientation="landscape" r:id="rId2"/>
      <headerFooter scaleWithDoc="0">
        <oddFooter>&amp;R&amp;8 88</oddFooter>
      </headerFooter>
    </customSheetView>
    <customSheetView guid="{93806141-9DF1-4420-AFF4-7FE0DD0F8BC6}" scale="80" showPageBreaks="1" showGridLines="0" outlineSymbols="0" fitToPage="1" printArea="1" topLeftCell="A10">
      <selection activeCell="A38" sqref="A38"/>
      <pageMargins left="1" right="0.5" top="0.75" bottom="0.25" header="0.3" footer="0.25"/>
      <printOptions horizontalCentered="1"/>
      <pageSetup scale="70" orientation="landscape" r:id="rId3"/>
      <headerFooter scaleWithDoc="0">
        <oddFooter>&amp;R&amp;8 88</oddFooter>
      </headerFooter>
    </customSheetView>
    <customSheetView guid="{BB82FA49-60D3-40FE-AF8E-B650FBF593CD}" scale="80" showPageBreaks="1" showGridLines="0" outlineSymbols="0" fitToPage="1" printArea="1" topLeftCell="A10">
      <selection activeCell="A38" sqref="A38"/>
      <pageMargins left="1" right="0.5" top="0.75" bottom="0.25" header="0.3" footer="0.25"/>
      <printOptions horizontalCentered="1"/>
      <pageSetup scale="70" orientation="landscape" r:id="rId4"/>
      <headerFooter scaleWithDoc="0">
        <oddFooter>&amp;R&amp;8 88</oddFooter>
      </headerFooter>
    </customSheetView>
    <customSheetView guid="{3F05455D-E716-4339-B764-ED03EAF4C363}" scale="80" showPageBreaks="1" showGridLines="0" outlineSymbols="0" fitToPage="1" printArea="1" topLeftCell="A10">
      <selection activeCell="A38" sqref="A38"/>
      <pageMargins left="1" right="0.5" top="0.75" bottom="0.25" header="0.3" footer="0.25"/>
      <printOptions horizontalCentered="1"/>
      <pageSetup scale="70" orientation="landscape" r:id="rId5"/>
      <headerFooter scaleWithDoc="0">
        <oddFooter>&amp;R&amp;8 88</oddFooter>
      </headerFooter>
    </customSheetView>
  </customSheetViews>
  <mergeCells count="2">
    <mergeCell ref="A5:H5"/>
    <mergeCell ref="A31:C31"/>
  </mergeCells>
  <printOptions horizontalCentered="1"/>
  <pageMargins left="1" right="0.5" top="0.75" bottom="0.25" header="0.3" footer="0.25"/>
  <pageSetup scale="70" orientation="landscape" r:id="rId6"/>
  <headerFooter scaleWithDoc="0">
    <oddFooter>&amp;R&amp;8 89</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1"/>
  <sheetViews>
    <sheetView showGridLines="0" showOutlineSymbols="0" zoomScale="80" zoomScaleNormal="80" workbookViewId="0"/>
  </sheetViews>
  <sheetFormatPr defaultColWidth="9.69140625" defaultRowHeight="15.5"/>
  <cols>
    <col min="1" max="1" width="57.07421875" style="556" customWidth="1"/>
    <col min="2" max="2" width="3.3046875" style="556" customWidth="1"/>
    <col min="3" max="3" width="18.4609375" style="556" customWidth="1"/>
    <col min="4" max="4" width="3.3046875" style="556" customWidth="1"/>
    <col min="5" max="5" width="18.4609375" style="556" customWidth="1"/>
    <col min="6" max="6" width="3.3046875" style="556" customWidth="1"/>
    <col min="7" max="7" width="18.53515625" style="556" bestFit="1" customWidth="1"/>
    <col min="8" max="8" width="3.3046875" style="556" customWidth="1"/>
    <col min="9" max="9" width="18.53515625" style="556" customWidth="1"/>
    <col min="10" max="16384" width="9.69140625" style="556"/>
  </cols>
  <sheetData>
    <row r="1" spans="1:10">
      <c r="A1" s="1237" t="s">
        <v>1234</v>
      </c>
    </row>
    <row r="3" spans="1:10" ht="18">
      <c r="A3" s="554" t="s">
        <v>0</v>
      </c>
      <c r="B3" s="544"/>
      <c r="C3" s="544"/>
      <c r="D3" s="544"/>
      <c r="E3" s="544"/>
      <c r="F3" s="544"/>
      <c r="G3" s="544"/>
      <c r="H3" s="544"/>
      <c r="I3" s="544"/>
      <c r="J3" s="555"/>
    </row>
    <row r="4" spans="1:10" ht="18">
      <c r="A4" s="554" t="s">
        <v>496</v>
      </c>
      <c r="B4" s="544"/>
      <c r="C4" s="544"/>
      <c r="D4" s="544"/>
      <c r="E4" s="544"/>
      <c r="F4" s="544"/>
      <c r="G4" s="544"/>
      <c r="H4" s="544"/>
      <c r="I4" s="557" t="s">
        <v>483</v>
      </c>
      <c r="J4" s="555"/>
    </row>
    <row r="5" spans="1:10" ht="18">
      <c r="A5" s="1468" t="s">
        <v>2223</v>
      </c>
      <c r="B5" s="1469"/>
      <c r="C5" s="1469"/>
      <c r="D5" s="1469"/>
      <c r="E5" s="1469"/>
      <c r="F5" s="1469"/>
      <c r="G5" s="1469"/>
      <c r="H5" s="1469"/>
      <c r="I5" s="544" t="s">
        <v>5</v>
      </c>
      <c r="J5" s="555"/>
    </row>
    <row r="6" spans="1:10" ht="18">
      <c r="A6" s="559" t="s">
        <v>2362</v>
      </c>
      <c r="B6" s="544"/>
      <c r="C6" s="544"/>
      <c r="D6" s="544"/>
      <c r="E6" s="544"/>
      <c r="F6" s="544"/>
      <c r="G6" s="544"/>
      <c r="H6" s="544"/>
      <c r="I6" s="544"/>
      <c r="J6" s="555"/>
    </row>
    <row r="7" spans="1:10" ht="18">
      <c r="A7" s="560" t="s">
        <v>2407</v>
      </c>
      <c r="B7" s="544"/>
      <c r="C7" s="544"/>
      <c r="D7" s="544"/>
      <c r="E7" s="544"/>
      <c r="F7" s="544"/>
      <c r="G7" s="544"/>
      <c r="H7" s="544"/>
      <c r="I7" s="544"/>
      <c r="J7" s="555"/>
    </row>
    <row r="8" spans="1:10">
      <c r="A8" s="544"/>
      <c r="B8" s="544"/>
      <c r="C8" s="544"/>
      <c r="D8" s="544"/>
      <c r="E8" s="544"/>
      <c r="F8" s="544"/>
      <c r="G8" s="544"/>
      <c r="H8" s="544"/>
      <c r="I8" s="544"/>
      <c r="J8" s="555"/>
    </row>
    <row r="9" spans="1:10">
      <c r="A9" s="544"/>
      <c r="B9" s="544"/>
      <c r="C9" s="561" t="s">
        <v>485</v>
      </c>
      <c r="D9" s="562"/>
      <c r="E9" s="562"/>
      <c r="F9" s="562"/>
      <c r="G9" s="562"/>
      <c r="H9" s="562"/>
      <c r="I9" s="561" t="s">
        <v>485</v>
      </c>
      <c r="J9" s="555"/>
    </row>
    <row r="10" spans="1:10">
      <c r="A10" s="544"/>
      <c r="B10" s="544"/>
      <c r="C10" s="1470" t="s">
        <v>2367</v>
      </c>
      <c r="D10" s="562"/>
      <c r="E10" s="1471" t="s">
        <v>486</v>
      </c>
      <c r="F10" s="562"/>
      <c r="G10" s="1471" t="s">
        <v>487</v>
      </c>
      <c r="H10" s="562"/>
      <c r="I10" s="1470" t="s">
        <v>2368</v>
      </c>
      <c r="J10" s="555"/>
    </row>
    <row r="11" spans="1:10">
      <c r="A11" s="544"/>
      <c r="B11" s="544"/>
      <c r="C11" s="565"/>
      <c r="D11" s="544"/>
      <c r="E11" s="565"/>
      <c r="F11" s="544"/>
      <c r="G11" s="565"/>
      <c r="H11" s="565"/>
      <c r="I11" s="565"/>
      <c r="J11" s="555"/>
    </row>
    <row r="12" spans="1:10" ht="15.75" customHeight="1">
      <c r="A12" s="562" t="s">
        <v>499</v>
      </c>
      <c r="B12" s="544"/>
      <c r="C12" s="565"/>
      <c r="D12" s="544"/>
      <c r="E12" s="565"/>
      <c r="F12" s="544"/>
      <c r="G12" s="565"/>
      <c r="H12" s="565"/>
      <c r="I12" s="565"/>
      <c r="J12" s="555"/>
    </row>
    <row r="13" spans="1:10" ht="15" customHeight="1">
      <c r="A13" s="1472" t="s">
        <v>2066</v>
      </c>
      <c r="B13" s="544" t="s">
        <v>5</v>
      </c>
      <c r="C13" s="566" t="s">
        <v>5</v>
      </c>
      <c r="D13" s="566"/>
      <c r="E13" s="568"/>
      <c r="F13" s="568"/>
      <c r="G13" s="568"/>
      <c r="H13" s="566"/>
      <c r="I13" s="1473"/>
      <c r="J13" s="567"/>
    </row>
    <row r="14" spans="1:10" ht="15.75" customHeight="1">
      <c r="A14" s="1474" t="s">
        <v>2067</v>
      </c>
      <c r="B14" s="544" t="s">
        <v>5</v>
      </c>
      <c r="C14" s="544"/>
      <c r="D14" s="544"/>
      <c r="E14" s="544"/>
      <c r="F14" s="544"/>
      <c r="G14" s="544"/>
      <c r="H14" s="544"/>
      <c r="I14" s="544"/>
      <c r="J14" s="567"/>
    </row>
    <row r="15" spans="1:10" ht="14.25" customHeight="1">
      <c r="A15" s="2126" t="s">
        <v>2356</v>
      </c>
      <c r="B15" s="593" t="s">
        <v>253</v>
      </c>
      <c r="C15" s="570">
        <v>791</v>
      </c>
      <c r="D15" s="566"/>
      <c r="E15" s="570">
        <v>0</v>
      </c>
      <c r="F15" s="571"/>
      <c r="G15" s="570">
        <v>0</v>
      </c>
      <c r="H15" s="566"/>
      <c r="I15" s="572">
        <f>ROUND(SUM(C15+E15)-SUM(G15),0)</f>
        <v>791</v>
      </c>
      <c r="J15" s="567"/>
    </row>
    <row r="16" spans="1:10" ht="15.75" customHeight="1">
      <c r="A16" s="1474" t="s">
        <v>1202</v>
      </c>
      <c r="B16" s="544" t="s">
        <v>5</v>
      </c>
      <c r="C16" s="1475"/>
      <c r="D16" s="1475"/>
      <c r="E16" s="1475"/>
      <c r="F16" s="1476"/>
      <c r="G16" s="1475"/>
      <c r="H16" s="1475"/>
      <c r="I16" s="1476"/>
      <c r="J16" s="567"/>
    </row>
    <row r="17" spans="1:10" ht="15.75" customHeight="1">
      <c r="A17" s="569" t="s">
        <v>2069</v>
      </c>
      <c r="B17" s="593" t="s">
        <v>253</v>
      </c>
      <c r="C17" s="1475">
        <v>8400</v>
      </c>
      <c r="D17" s="1475"/>
      <c r="E17" s="1475">
        <v>0</v>
      </c>
      <c r="F17" s="1476"/>
      <c r="G17" s="1475">
        <v>0</v>
      </c>
      <c r="H17" s="1475"/>
      <c r="I17" s="1476">
        <f>ROUND(SUM(C17+E17)-SUM(G17),0)</f>
        <v>8400</v>
      </c>
      <c r="J17" s="567"/>
    </row>
    <row r="18" spans="1:10" ht="15.75" customHeight="1">
      <c r="A18" s="569" t="s">
        <v>2068</v>
      </c>
      <c r="B18" s="593" t="s">
        <v>253</v>
      </c>
      <c r="C18" s="1475">
        <v>1150</v>
      </c>
      <c r="D18" s="1475"/>
      <c r="E18" s="1475">
        <v>0</v>
      </c>
      <c r="F18" s="1476"/>
      <c r="G18" s="1475">
        <v>0</v>
      </c>
      <c r="H18" s="1475"/>
      <c r="I18" s="1476">
        <f t="shared" ref="I18" si="0">ROUND(SUM(C18+E18)-SUM(G18),0)</f>
        <v>1150</v>
      </c>
      <c r="J18" s="567"/>
    </row>
    <row r="19" spans="1:10">
      <c r="A19" s="1477" t="s">
        <v>2070</v>
      </c>
      <c r="B19" s="544" t="s">
        <v>5</v>
      </c>
      <c r="C19" s="1478">
        <f>ROUND(SUM(C15:C18),0)</f>
        <v>10341</v>
      </c>
      <c r="D19" s="1475" t="s">
        <v>5</v>
      </c>
      <c r="E19" s="1478">
        <f>ROUND(SUM(E15:E18),0)</f>
        <v>0</v>
      </c>
      <c r="F19" s="1475" t="s">
        <v>5</v>
      </c>
      <c r="G19" s="1478">
        <f>ROUND(SUM(G15:G18),0)</f>
        <v>0</v>
      </c>
      <c r="H19" s="1475" t="s">
        <v>5</v>
      </c>
      <c r="I19" s="1478">
        <f>ROUND(SUM(I15:I18),0)</f>
        <v>10341</v>
      </c>
      <c r="J19" s="555"/>
    </row>
    <row r="20" spans="1:10">
      <c r="A20" s="544"/>
      <c r="B20" s="544"/>
      <c r="C20" s="1479"/>
      <c r="D20" s="1475"/>
      <c r="E20" s="1479"/>
      <c r="F20" s="1475"/>
      <c r="G20" s="1479"/>
      <c r="H20" s="1475"/>
      <c r="I20" s="1479"/>
      <c r="J20" s="555"/>
    </row>
    <row r="21" spans="1:10" ht="17.25" customHeight="1">
      <c r="A21" s="544"/>
      <c r="B21" s="544"/>
      <c r="C21" s="1475"/>
      <c r="D21" s="1475"/>
      <c r="E21" s="1475"/>
      <c r="F21" s="1475"/>
      <c r="G21" s="1475"/>
      <c r="H21" s="1475"/>
      <c r="I21" s="1475"/>
      <c r="J21" s="555"/>
    </row>
    <row r="22" spans="1:10" ht="16.5" customHeight="1">
      <c r="A22" s="575" t="s">
        <v>500</v>
      </c>
      <c r="B22" s="544" t="s">
        <v>5</v>
      </c>
      <c r="C22" s="1475"/>
      <c r="D22" s="1475" t="s">
        <v>5</v>
      </c>
      <c r="E22" s="1475"/>
      <c r="F22" s="1475" t="s">
        <v>5</v>
      </c>
      <c r="G22" s="1475"/>
      <c r="H22" s="1475" t="s">
        <v>5</v>
      </c>
      <c r="I22" s="1475"/>
      <c r="J22" s="555"/>
    </row>
    <row r="23" spans="1:10" ht="15.75" customHeight="1">
      <c r="A23" s="1472" t="s">
        <v>2066</v>
      </c>
      <c r="B23" s="544" t="s">
        <v>5</v>
      </c>
      <c r="C23" s="1475"/>
      <c r="D23" s="1475"/>
      <c r="E23" s="1475"/>
      <c r="F23" s="1475"/>
      <c r="G23" s="1475"/>
      <c r="H23" s="1475"/>
      <c r="I23" s="1475"/>
      <c r="J23" s="555"/>
    </row>
    <row r="24" spans="1:10" ht="15.75" customHeight="1">
      <c r="A24" s="1474" t="s">
        <v>2067</v>
      </c>
      <c r="B24" s="544" t="s">
        <v>5</v>
      </c>
      <c r="C24" s="544"/>
      <c r="D24" s="544"/>
      <c r="E24" s="544"/>
      <c r="F24" s="544"/>
      <c r="G24" s="544"/>
      <c r="H24" s="544"/>
      <c r="I24" s="544"/>
    </row>
    <row r="25" spans="1:10" ht="14.25" customHeight="1">
      <c r="A25" s="2126" t="s">
        <v>2356</v>
      </c>
      <c r="B25" s="593" t="s">
        <v>253</v>
      </c>
      <c r="C25" s="1475">
        <v>273</v>
      </c>
      <c r="D25" s="1475"/>
      <c r="E25" s="1475">
        <v>0</v>
      </c>
      <c r="F25" s="1475"/>
      <c r="G25" s="1475">
        <v>50</v>
      </c>
      <c r="H25" s="1475"/>
      <c r="I25" s="1476">
        <f t="shared" ref="I25" si="1">ROUND(SUM(C25+E25)-SUM(G25),0)</f>
        <v>223</v>
      </c>
      <c r="J25" s="568"/>
    </row>
    <row r="26" spans="1:10" ht="12.75" customHeight="1">
      <c r="A26" s="1474" t="s">
        <v>1202</v>
      </c>
      <c r="B26" s="544" t="s">
        <v>5</v>
      </c>
      <c r="C26" s="1475"/>
      <c r="D26" s="1475"/>
      <c r="E26" s="1475"/>
      <c r="F26" s="1476"/>
      <c r="G26" s="1475"/>
      <c r="H26" s="1475"/>
      <c r="I26" s="1480"/>
      <c r="J26" s="568"/>
    </row>
    <row r="27" spans="1:10">
      <c r="A27" s="569" t="s">
        <v>2071</v>
      </c>
      <c r="B27" s="593" t="s">
        <v>253</v>
      </c>
      <c r="C27" s="1475">
        <v>1162</v>
      </c>
      <c r="D27" s="1475"/>
      <c r="E27" s="1475">
        <v>0</v>
      </c>
      <c r="F27" s="1476"/>
      <c r="G27" s="1475">
        <v>0</v>
      </c>
      <c r="H27" s="1475"/>
      <c r="I27" s="1480">
        <f t="shared" ref="I27" si="2">ROUND(SUM(C27+E27)-SUM(G27),0)</f>
        <v>1162</v>
      </c>
      <c r="J27" s="567"/>
    </row>
    <row r="28" spans="1:10">
      <c r="A28" s="1477" t="s">
        <v>2072</v>
      </c>
      <c r="B28" s="544" t="s">
        <v>5</v>
      </c>
      <c r="C28" s="576">
        <f>ROUND(SUM(C25:C27),0)</f>
        <v>1435</v>
      </c>
      <c r="D28" s="1475" t="s">
        <v>5</v>
      </c>
      <c r="E28" s="576">
        <f>ROUND(SUM(E25:E27),0)</f>
        <v>0</v>
      </c>
      <c r="F28" s="1475" t="s">
        <v>5</v>
      </c>
      <c r="G28" s="576">
        <f>ROUND(SUM(G25:G27),0)</f>
        <v>50</v>
      </c>
      <c r="H28" s="1475" t="s">
        <v>5</v>
      </c>
      <c r="I28" s="576">
        <f>ROUND(SUM(I25:I27),0)</f>
        <v>1385</v>
      </c>
      <c r="J28" s="555"/>
    </row>
    <row r="29" spans="1:10" ht="30.75" customHeight="1">
      <c r="A29" s="573"/>
      <c r="B29" s="544"/>
      <c r="C29" s="577"/>
      <c r="D29" s="544"/>
      <c r="E29" s="1481"/>
      <c r="F29" s="544"/>
      <c r="G29" s="577"/>
      <c r="H29" s="544"/>
      <c r="I29" s="577"/>
    </row>
    <row r="30" spans="1:10" ht="15.75" customHeight="1" thickBot="1">
      <c r="A30" s="562" t="s">
        <v>2073</v>
      </c>
      <c r="B30" s="1482" t="s">
        <v>253</v>
      </c>
      <c r="C30" s="578">
        <f>ROUND(SUM(C19+C28),0)</f>
        <v>11776</v>
      </c>
      <c r="D30" s="579"/>
      <c r="E30" s="578">
        <f>ROUND(SUM(E19+E28),0)</f>
        <v>0</v>
      </c>
      <c r="F30" s="579"/>
      <c r="G30" s="578">
        <f>ROUND(SUM(G19+G28),0)</f>
        <v>50</v>
      </c>
      <c r="H30" s="579"/>
      <c r="I30" s="578">
        <f>ROUND(SUM(I19+I28),0)</f>
        <v>11726</v>
      </c>
    </row>
    <row r="31" spans="1:10" ht="16" thickTop="1">
      <c r="B31" s="556" t="s">
        <v>5</v>
      </c>
      <c r="C31" s="580" t="s">
        <v>5</v>
      </c>
      <c r="D31" s="556" t="s">
        <v>5</v>
      </c>
      <c r="E31" s="580" t="s">
        <v>5</v>
      </c>
      <c r="F31" s="556" t="s">
        <v>5</v>
      </c>
      <c r="G31" s="580" t="s">
        <v>5</v>
      </c>
      <c r="H31" s="556" t="s">
        <v>5</v>
      </c>
      <c r="I31" s="580" t="s">
        <v>5</v>
      </c>
    </row>
    <row r="32" spans="1:10">
      <c r="C32" s="556" t="s">
        <v>5</v>
      </c>
      <c r="E32" s="556" t="s">
        <v>5</v>
      </c>
      <c r="G32" s="556" t="s">
        <v>5</v>
      </c>
      <c r="I32" s="556" t="s">
        <v>5</v>
      </c>
    </row>
    <row r="34" spans="3:9">
      <c r="C34" s="581"/>
      <c r="I34" s="581"/>
    </row>
    <row r="35" spans="3:9">
      <c r="C35" s="581"/>
      <c r="I35" s="581"/>
    </row>
    <row r="36" spans="3:9">
      <c r="C36" s="581"/>
      <c r="I36" s="581"/>
    </row>
    <row r="37" spans="3:9">
      <c r="C37" s="581"/>
      <c r="I37" s="581"/>
    </row>
    <row r="38" spans="3:9">
      <c r="C38" s="581"/>
      <c r="I38" s="581"/>
    </row>
    <row r="39" spans="3:9">
      <c r="C39" s="581"/>
      <c r="I39" s="581"/>
    </row>
    <row r="40" spans="3:9">
      <c r="C40" s="581"/>
      <c r="I40" s="581"/>
    </row>
    <row r="41" spans="3:9">
      <c r="C41" s="581"/>
      <c r="I41" s="581"/>
    </row>
    <row r="42" spans="3:9">
      <c r="C42" s="581"/>
      <c r="I42" s="581"/>
    </row>
    <row r="43" spans="3:9">
      <c r="C43" s="581"/>
      <c r="I43" s="581"/>
    </row>
    <row r="44" spans="3:9">
      <c r="C44" s="581"/>
      <c r="I44" s="581"/>
    </row>
    <row r="45" spans="3:9">
      <c r="C45" s="581"/>
      <c r="I45" s="581"/>
    </row>
    <row r="46" spans="3:9">
      <c r="C46" s="581"/>
      <c r="I46" s="581"/>
    </row>
    <row r="47" spans="3:9">
      <c r="C47" s="581"/>
      <c r="I47" s="581"/>
    </row>
    <row r="48" spans="3:9">
      <c r="C48" s="581"/>
      <c r="I48" s="581"/>
    </row>
    <row r="49" spans="3:9">
      <c r="C49" s="581"/>
      <c r="I49" s="581"/>
    </row>
    <row r="50" spans="3:9">
      <c r="C50" s="581"/>
      <c r="I50" s="581"/>
    </row>
    <row r="51" spans="3:9">
      <c r="C51" s="581"/>
      <c r="I51" s="581"/>
    </row>
    <row r="52" spans="3:9">
      <c r="C52" s="581"/>
      <c r="I52" s="581"/>
    </row>
    <row r="53" spans="3:9">
      <c r="C53" s="581"/>
      <c r="I53" s="581"/>
    </row>
    <row r="54" spans="3:9">
      <c r="C54" s="581"/>
      <c r="I54" s="581"/>
    </row>
    <row r="55" spans="3:9">
      <c r="C55" s="581"/>
      <c r="I55" s="581"/>
    </row>
    <row r="56" spans="3:9">
      <c r="C56" s="581"/>
      <c r="I56" s="581"/>
    </row>
    <row r="57" spans="3:9">
      <c r="C57" s="581"/>
      <c r="I57" s="581"/>
    </row>
    <row r="58" spans="3:9">
      <c r="I58" s="581"/>
    </row>
    <row r="59" spans="3:9">
      <c r="I59" s="581"/>
    </row>
    <row r="60" spans="3:9">
      <c r="I60" s="581"/>
    </row>
    <row r="61" spans="3:9">
      <c r="I61" s="581"/>
    </row>
  </sheetData>
  <customSheetViews>
    <customSheetView guid="{2B65B3C9-192A-406F-81D0-33ACDA28F496}" scale="80" showPageBreaks="1" showGridLines="0" outlineSymbols="0" fitToPage="1" printArea="1" topLeftCell="A4">
      <selection activeCell="C29" sqref="C29"/>
      <pageMargins left="1" right="0.5" top="0.75" bottom="0.25" header="0.3" footer="0.25"/>
      <printOptions horizontalCentered="1"/>
      <pageSetup scale="70" orientation="landscape" r:id="rId1"/>
      <headerFooter scaleWithDoc="0">
        <oddFooter>&amp;R&amp;8 89</oddFooter>
      </headerFooter>
    </customSheetView>
    <customSheetView guid="{0CC7DE5F-1794-42F9-A27A-C86EF3A9D6CB}" scale="80" showGridLines="0" outlineSymbols="0" fitToPage="1" topLeftCell="A4">
      <selection activeCell="C29" sqref="C29"/>
      <pageMargins left="1" right="0.5" top="0.75" bottom="0.25" header="0.3" footer="0.25"/>
      <printOptions horizontalCentered="1"/>
      <pageSetup scale="70" orientation="landscape" r:id="rId2"/>
      <headerFooter scaleWithDoc="0">
        <oddFooter>&amp;R&amp;8 89</oddFooter>
      </headerFooter>
    </customSheetView>
    <customSheetView guid="{93806141-9DF1-4420-AFF4-7FE0DD0F8BC6}" scale="80" showPageBreaks="1" showGridLines="0" outlineSymbols="0" fitToPage="1" printArea="1" topLeftCell="A4">
      <selection activeCell="C29" sqref="C29"/>
      <pageMargins left="1" right="0.5" top="0.75" bottom="0.25" header="0.3" footer="0.25"/>
      <printOptions horizontalCentered="1"/>
      <pageSetup scale="70" orientation="landscape" r:id="rId3"/>
      <headerFooter scaleWithDoc="0">
        <oddFooter>&amp;R&amp;8 89</oddFooter>
      </headerFooter>
    </customSheetView>
    <customSheetView guid="{BB82FA49-60D3-40FE-AF8E-B650FBF593CD}" scale="80" showPageBreaks="1" showGridLines="0" outlineSymbols="0" fitToPage="1" printArea="1" topLeftCell="A4">
      <selection activeCell="C29" sqref="C29"/>
      <pageMargins left="1" right="0.5" top="0.75" bottom="0.25" header="0.3" footer="0.25"/>
      <printOptions horizontalCentered="1"/>
      <pageSetup scale="70" orientation="landscape" r:id="rId4"/>
      <headerFooter scaleWithDoc="0">
        <oddFooter>&amp;R&amp;8 89</oddFooter>
      </headerFooter>
    </customSheetView>
    <customSheetView guid="{3F05455D-E716-4339-B764-ED03EAF4C363}" scale="80" showPageBreaks="1" showGridLines="0" outlineSymbols="0" fitToPage="1" printArea="1" topLeftCell="A4">
      <selection activeCell="C29" sqref="C29"/>
      <pageMargins left="1" right="0.5" top="0.75" bottom="0.25" header="0.3" footer="0.25"/>
      <printOptions horizontalCentered="1"/>
      <pageSetup scale="70" orientation="landscape" r:id="rId5"/>
      <headerFooter scaleWithDoc="0">
        <oddFooter>&amp;R&amp;8 89</oddFooter>
      </headerFooter>
    </customSheetView>
  </customSheetViews>
  <printOptions horizontalCentered="1"/>
  <pageMargins left="1" right="0.5" top="0.75" bottom="0.25" header="0.3" footer="0.25"/>
  <pageSetup scale="70" orientation="landscape" r:id="rId6"/>
  <headerFooter scaleWithDoc="0">
    <oddFooter>&amp;R&amp;8 90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showGridLines="0" showOutlineSymbols="0" zoomScale="75" zoomScaleNormal="90" workbookViewId="0"/>
  </sheetViews>
  <sheetFormatPr defaultColWidth="9.69140625" defaultRowHeight="15.5"/>
  <cols>
    <col min="1" max="1" width="57" style="556" customWidth="1"/>
    <col min="2" max="2" width="2.84375" style="556" customWidth="1"/>
    <col min="3" max="3" width="18.4609375" style="556" customWidth="1"/>
    <col min="4" max="4" width="3" style="556" customWidth="1"/>
    <col min="5" max="5" width="18.53515625" style="556" customWidth="1"/>
    <col min="6" max="6" width="3" style="556" customWidth="1"/>
    <col min="7" max="7" width="18.53515625" style="556" bestFit="1" customWidth="1"/>
    <col min="8" max="8" width="3" style="556" customWidth="1"/>
    <col min="9" max="9" width="18.84375" style="556" customWidth="1"/>
    <col min="10" max="10" width="3.69140625" style="556" customWidth="1"/>
    <col min="11" max="16384" width="9.69140625" style="556"/>
  </cols>
  <sheetData>
    <row r="1" spans="1:11">
      <c r="A1" s="1237" t="s">
        <v>1234</v>
      </c>
    </row>
    <row r="3" spans="1:11" ht="18">
      <c r="A3" s="554" t="s">
        <v>0</v>
      </c>
      <c r="B3" s="544"/>
      <c r="C3" s="544"/>
      <c r="D3" s="544"/>
      <c r="E3" s="544"/>
      <c r="F3" s="544"/>
      <c r="G3" s="544"/>
      <c r="H3" s="544"/>
      <c r="I3" s="544"/>
      <c r="J3" s="544"/>
      <c r="K3" s="555"/>
    </row>
    <row r="4" spans="1:11" ht="18">
      <c r="A4" s="554" t="s">
        <v>502</v>
      </c>
      <c r="B4" s="544"/>
      <c r="C4" s="544"/>
      <c r="D4" s="544"/>
      <c r="E4" s="544"/>
      <c r="F4" s="544"/>
      <c r="G4" s="544"/>
      <c r="H4" s="544"/>
      <c r="I4" s="557" t="s">
        <v>497</v>
      </c>
      <c r="J4" s="544"/>
      <c r="K4" s="555"/>
    </row>
    <row r="5" spans="1:11" ht="18">
      <c r="A5" s="558" t="s">
        <v>2224</v>
      </c>
      <c r="B5" s="544"/>
      <c r="C5" s="544"/>
      <c r="D5" s="544"/>
      <c r="E5" s="544"/>
      <c r="F5" s="544"/>
      <c r="G5" s="544"/>
      <c r="H5" s="544"/>
      <c r="J5" s="557"/>
      <c r="K5" s="555"/>
    </row>
    <row r="6" spans="1:11" ht="18">
      <c r="A6" s="559" t="s">
        <v>2362</v>
      </c>
      <c r="B6" s="544"/>
      <c r="C6" s="544"/>
      <c r="D6" s="544"/>
      <c r="E6" s="544"/>
      <c r="F6" s="544"/>
      <c r="G6" s="544"/>
      <c r="H6" s="544"/>
      <c r="I6" s="544"/>
      <c r="J6" s="544"/>
      <c r="K6" s="555"/>
    </row>
    <row r="7" spans="1:11" ht="18">
      <c r="A7" s="560" t="s">
        <v>2407</v>
      </c>
      <c r="B7" s="544"/>
      <c r="C7" s="544"/>
      <c r="D7" s="544"/>
      <c r="E7" s="544"/>
      <c r="F7" s="544"/>
      <c r="G7" s="544"/>
      <c r="H7" s="544"/>
      <c r="I7" s="544"/>
      <c r="J7" s="544"/>
      <c r="K7" s="555"/>
    </row>
    <row r="8" spans="1:11" ht="18">
      <c r="A8" s="560"/>
      <c r="B8" s="544"/>
      <c r="C8" s="544"/>
      <c r="D8" s="544"/>
      <c r="E8" s="544"/>
      <c r="F8" s="544"/>
      <c r="G8" s="544"/>
      <c r="H8" s="544"/>
      <c r="I8" s="544"/>
      <c r="J8" s="544"/>
      <c r="K8" s="555"/>
    </row>
    <row r="9" spans="1:11">
      <c r="A9" s="544"/>
      <c r="B9" s="544"/>
      <c r="C9" s="561" t="s">
        <v>485</v>
      </c>
      <c r="D9" s="562"/>
      <c r="E9" s="562"/>
      <c r="F9" s="562"/>
      <c r="G9" s="562"/>
      <c r="H9" s="562"/>
      <c r="I9" s="561" t="s">
        <v>485</v>
      </c>
      <c r="J9" s="565"/>
      <c r="K9" s="555"/>
    </row>
    <row r="10" spans="1:11">
      <c r="A10" s="544"/>
      <c r="B10" s="544"/>
      <c r="C10" s="563" t="s">
        <v>2367</v>
      </c>
      <c r="D10" s="562"/>
      <c r="E10" s="564" t="s">
        <v>486</v>
      </c>
      <c r="F10" s="562"/>
      <c r="G10" s="564" t="s">
        <v>487</v>
      </c>
      <c r="H10" s="562"/>
      <c r="I10" s="582" t="s">
        <v>2368</v>
      </c>
      <c r="J10" s="565"/>
      <c r="K10" s="555"/>
    </row>
    <row r="11" spans="1:11">
      <c r="A11" s="544"/>
      <c r="B11" s="544"/>
      <c r="C11" s="565"/>
      <c r="D11" s="544"/>
      <c r="E11" s="565"/>
      <c r="F11" s="544"/>
      <c r="G11" s="565"/>
      <c r="H11" s="544"/>
      <c r="I11" s="565"/>
      <c r="J11" s="565"/>
      <c r="K11" s="555"/>
    </row>
    <row r="12" spans="1:11" ht="16" customHeight="1">
      <c r="A12" s="575" t="s">
        <v>504</v>
      </c>
      <c r="B12" s="544"/>
      <c r="C12" s="577"/>
      <c r="D12" s="583"/>
      <c r="E12" s="584"/>
      <c r="F12" s="583"/>
      <c r="G12" s="584"/>
      <c r="H12" s="577"/>
      <c r="I12" s="585"/>
      <c r="J12" s="571"/>
      <c r="K12" s="565"/>
    </row>
    <row r="13" spans="1:11" ht="16" customHeight="1">
      <c r="A13" s="2224" t="s">
        <v>2512</v>
      </c>
      <c r="B13" s="574"/>
      <c r="C13" s="577"/>
      <c r="D13" s="583"/>
      <c r="E13" s="584"/>
      <c r="F13" s="583"/>
      <c r="G13" s="584"/>
      <c r="H13" s="577"/>
      <c r="I13" s="585"/>
      <c r="J13" s="571"/>
      <c r="K13" s="565"/>
    </row>
    <row r="14" spans="1:11" ht="16" customHeight="1">
      <c r="A14" s="586" t="s">
        <v>505</v>
      </c>
      <c r="B14" s="587" t="s">
        <v>253</v>
      </c>
      <c r="C14" s="588">
        <v>9000</v>
      </c>
      <c r="D14" s="589"/>
      <c r="E14" s="590">
        <v>0</v>
      </c>
      <c r="F14" s="589"/>
      <c r="G14" s="590">
        <v>0</v>
      </c>
      <c r="H14" s="589"/>
      <c r="I14" s="591">
        <f>ROUND(SUM(C14:G14),0)</f>
        <v>9000</v>
      </c>
      <c r="J14" s="571"/>
      <c r="K14" s="565"/>
    </row>
    <row r="15" spans="1:11" ht="16" customHeight="1">
      <c r="A15" s="592" t="s">
        <v>506</v>
      </c>
      <c r="B15" s="593" t="s">
        <v>253</v>
      </c>
      <c r="C15" s="594">
        <f>ROUND((+C14),0)</f>
        <v>9000</v>
      </c>
      <c r="D15" s="595"/>
      <c r="E15" s="594">
        <f>ROUND((+E14),0)</f>
        <v>0</v>
      </c>
      <c r="F15" s="577"/>
      <c r="G15" s="594">
        <f>ROUND((+G14),0)</f>
        <v>0</v>
      </c>
      <c r="H15" s="595"/>
      <c r="I15" s="594">
        <f>ROUND(SUM(C15:G15),0)</f>
        <v>9000</v>
      </c>
      <c r="J15" s="571"/>
      <c r="K15" s="565"/>
    </row>
    <row r="16" spans="1:11" ht="16" customHeight="1">
      <c r="A16" s="544"/>
      <c r="B16" s="544"/>
      <c r="C16" s="577"/>
      <c r="D16" s="566"/>
      <c r="E16" s="584"/>
      <c r="F16" s="583"/>
      <c r="G16" s="584"/>
      <c r="H16" s="595"/>
      <c r="I16" s="585"/>
      <c r="J16" s="571"/>
      <c r="K16" s="565"/>
    </row>
    <row r="17" spans="1:11" ht="16" customHeight="1">
      <c r="A17" s="575"/>
      <c r="B17" s="544"/>
      <c r="C17" s="577"/>
      <c r="D17" s="566"/>
      <c r="E17" s="584"/>
      <c r="F17" s="583"/>
      <c r="G17" s="584"/>
      <c r="H17" s="595"/>
      <c r="I17" s="585"/>
      <c r="J17" s="571"/>
      <c r="K17" s="565"/>
    </row>
    <row r="18" spans="1:11" ht="16" customHeight="1">
      <c r="A18" s="544"/>
      <c r="B18" s="589"/>
      <c r="C18" s="583"/>
      <c r="D18" s="596"/>
      <c r="E18" s="596"/>
      <c r="F18" s="596"/>
      <c r="G18" s="584"/>
      <c r="H18" s="596"/>
      <c r="I18" s="571"/>
      <c r="J18" s="565"/>
    </row>
    <row r="19" spans="1:11" ht="16" thickBot="1">
      <c r="A19" s="562" t="s">
        <v>507</v>
      </c>
      <c r="B19" s="593" t="s">
        <v>253</v>
      </c>
      <c r="C19" s="597">
        <f>ROUND((+C15),0)</f>
        <v>9000</v>
      </c>
      <c r="D19" s="598"/>
      <c r="E19" s="597">
        <f>ROUND((+E15),0)</f>
        <v>0</v>
      </c>
      <c r="F19" s="598"/>
      <c r="G19" s="597">
        <f>ROUND((+G15),0)</f>
        <v>0</v>
      </c>
      <c r="H19" s="598"/>
      <c r="I19" s="597">
        <f>ROUND((+I15),0)</f>
        <v>9000</v>
      </c>
      <c r="J19" s="565"/>
      <c r="K19" s="567"/>
    </row>
    <row r="20" spans="1:11" ht="16" thickTop="1">
      <c r="A20" s="544"/>
      <c r="B20" s="599"/>
      <c r="C20" s="600"/>
      <c r="D20" s="599"/>
      <c r="E20" s="600"/>
      <c r="F20" s="599"/>
      <c r="G20" s="600"/>
      <c r="H20" s="599"/>
      <c r="I20" s="600"/>
      <c r="J20" s="544"/>
      <c r="K20" s="555"/>
    </row>
    <row r="21" spans="1:11">
      <c r="A21" s="549"/>
      <c r="B21" s="544"/>
      <c r="C21" s="544"/>
      <c r="D21" s="544"/>
      <c r="E21" s="544"/>
      <c r="F21" s="544"/>
      <c r="G21" s="544"/>
      <c r="H21" s="544"/>
      <c r="I21" s="544"/>
      <c r="J21" s="544"/>
      <c r="K21" s="555"/>
    </row>
    <row r="22" spans="1:11">
      <c r="A22" s="544"/>
      <c r="B22" s="544"/>
      <c r="C22" s="544"/>
      <c r="D22" s="544"/>
      <c r="E22" s="544"/>
      <c r="F22" s="544"/>
      <c r="G22" s="544"/>
      <c r="H22" s="544"/>
      <c r="I22" s="544"/>
      <c r="J22" s="565"/>
      <c r="K22" s="555"/>
    </row>
    <row r="23" spans="1:11">
      <c r="A23" s="551"/>
      <c r="B23" s="555"/>
      <c r="C23" s="581"/>
      <c r="D23" s="555"/>
      <c r="E23" s="555"/>
      <c r="F23" s="555"/>
      <c r="G23" s="555"/>
      <c r="H23" s="555"/>
      <c r="I23" s="581"/>
      <c r="J23" s="581"/>
    </row>
    <row r="24" spans="1:11" ht="12.75" customHeight="1">
      <c r="A24" s="551"/>
      <c r="C24" s="581"/>
      <c r="I24" s="581"/>
      <c r="J24" s="581"/>
    </row>
    <row r="25" spans="1:11" ht="12.75" customHeight="1">
      <c r="A25" s="551"/>
      <c r="C25" s="581"/>
      <c r="I25" s="581"/>
      <c r="J25" s="581"/>
    </row>
    <row r="26" spans="1:11">
      <c r="C26" s="601"/>
      <c r="I26" s="581"/>
      <c r="J26" s="581"/>
    </row>
    <row r="27" spans="1:11">
      <c r="C27" s="581"/>
      <c r="I27" s="581"/>
      <c r="J27" s="581"/>
    </row>
    <row r="28" spans="1:11">
      <c r="C28" s="581"/>
      <c r="I28" s="581"/>
      <c r="J28" s="581"/>
    </row>
    <row r="29" spans="1:11">
      <c r="C29" s="581"/>
      <c r="I29" s="581"/>
      <c r="J29" s="581"/>
    </row>
    <row r="30" spans="1:11">
      <c r="C30" s="581"/>
      <c r="I30" s="581"/>
      <c r="J30" s="581"/>
    </row>
    <row r="31" spans="1:11">
      <c r="C31" s="581"/>
      <c r="I31" s="581"/>
      <c r="J31" s="581"/>
    </row>
    <row r="32" spans="1:11">
      <c r="C32" s="581"/>
      <c r="I32" s="581"/>
      <c r="J32" s="581"/>
    </row>
    <row r="33" spans="3:10">
      <c r="C33" s="581"/>
      <c r="I33" s="581"/>
      <c r="J33" s="581"/>
    </row>
    <row r="34" spans="3:10">
      <c r="C34" s="581"/>
      <c r="I34" s="581"/>
      <c r="J34" s="581"/>
    </row>
    <row r="35" spans="3:10">
      <c r="C35" s="581"/>
      <c r="J35" s="581"/>
    </row>
    <row r="36" spans="3:10">
      <c r="C36" s="581"/>
      <c r="J36" s="581"/>
    </row>
    <row r="37" spans="3:10">
      <c r="C37" s="581"/>
      <c r="J37" s="581"/>
    </row>
    <row r="38" spans="3:10">
      <c r="C38" s="581"/>
      <c r="J38" s="581"/>
    </row>
    <row r="39" spans="3:10">
      <c r="C39" s="581"/>
      <c r="J39" s="581"/>
    </row>
    <row r="40" spans="3:10">
      <c r="C40" s="581"/>
      <c r="J40" s="581"/>
    </row>
    <row r="41" spans="3:10">
      <c r="C41" s="581"/>
      <c r="J41" s="581"/>
    </row>
    <row r="42" spans="3:10">
      <c r="C42" s="581"/>
      <c r="J42" s="581"/>
    </row>
    <row r="43" spans="3:10">
      <c r="C43" s="581"/>
      <c r="J43" s="581"/>
    </row>
    <row r="44" spans="3:10">
      <c r="C44" s="581"/>
      <c r="J44" s="581"/>
    </row>
    <row r="45" spans="3:10">
      <c r="C45" s="581"/>
      <c r="J45" s="581"/>
    </row>
    <row r="46" spans="3:10">
      <c r="J46" s="581"/>
    </row>
    <row r="47" spans="3:10">
      <c r="J47" s="581"/>
    </row>
    <row r="48" spans="3:10">
      <c r="J48" s="581"/>
    </row>
    <row r="49" spans="10:10">
      <c r="J49" s="581"/>
    </row>
  </sheetData>
  <customSheetViews>
    <customSheetView guid="{2B65B3C9-192A-406F-81D0-33ACDA28F496}" scale="75" showPageBreaks="1" showGridLines="0" outlineSymbols="0" fitToPage="1" printArea="1">
      <selection activeCell="A14" sqref="A14"/>
      <pageMargins left="1" right="0.5" top="0.75" bottom="0.25" header="0.3" footer="0.25"/>
      <printOptions horizontalCentered="1"/>
      <pageSetup scale="71" orientation="landscape" r:id="rId1"/>
      <headerFooter scaleWithDoc="0">
        <oddFooter>&amp;R&amp;8 90</oddFooter>
      </headerFooter>
    </customSheetView>
    <customSheetView guid="{0CC7DE5F-1794-42F9-A27A-C86EF3A9D6CB}" scale="75" showGridLines="0" outlineSymbols="0" fitToPage="1">
      <selection activeCell="A15" sqref="A15"/>
      <pageMargins left="1" right="0.5" top="0.75" bottom="0.25" header="0.3" footer="0.25"/>
      <printOptions horizontalCentered="1"/>
      <pageSetup scale="70" orientation="landscape" r:id="rId2"/>
      <headerFooter scaleWithDoc="0">
        <oddFooter>&amp;R&amp;8 90</oddFooter>
      </headerFooter>
    </customSheetView>
    <customSheetView guid="{93806141-9DF1-4420-AFF4-7FE0DD0F8BC6}" scale="75" showPageBreaks="1" showGridLines="0" outlineSymbols="0" fitToPage="1" printArea="1">
      <selection activeCell="A14" sqref="A14"/>
      <pageMargins left="1" right="0.5" top="0.75" bottom="0.25" header="0.3" footer="0.25"/>
      <printOptions horizontalCentered="1"/>
      <pageSetup scale="70" orientation="landscape" r:id="rId3"/>
      <headerFooter scaleWithDoc="0">
        <oddFooter>&amp;R&amp;8 90</oddFooter>
      </headerFooter>
    </customSheetView>
    <customSheetView guid="{BB82FA49-60D3-40FE-AF8E-B650FBF593CD}" scale="75" showPageBreaks="1" showGridLines="0" outlineSymbols="0" fitToPage="1" printArea="1">
      <selection activeCell="A15" sqref="A15"/>
      <pageMargins left="1" right="0.5" top="0.75" bottom="0.25" header="0.3" footer="0.25"/>
      <printOptions horizontalCentered="1"/>
      <pageSetup scale="70" orientation="landscape" r:id="rId4"/>
      <headerFooter scaleWithDoc="0">
        <oddFooter>&amp;R&amp;8 90</oddFooter>
      </headerFooter>
    </customSheetView>
    <customSheetView guid="{3F05455D-E716-4339-B764-ED03EAF4C363}" scale="75" showPageBreaks="1" showGridLines="0" outlineSymbols="0" fitToPage="1" printArea="1">
      <selection activeCell="A15" sqref="A15"/>
      <pageMargins left="1" right="0.5" top="0.75" bottom="0.25" header="0.3" footer="0.25"/>
      <printOptions horizontalCentered="1"/>
      <pageSetup scale="70" orientation="landscape" r:id="rId5"/>
      <headerFooter scaleWithDoc="0">
        <oddFooter>&amp;R&amp;8 90</oddFooter>
      </headerFooter>
    </customSheetView>
  </customSheetViews>
  <printOptions horizontalCentered="1"/>
  <pageMargins left="1" right="0.5" top="0.75" bottom="0.25" header="0.3" footer="0.25"/>
  <pageSetup scale="71" orientation="landscape" r:id="rId6"/>
  <headerFooter scaleWithDoc="0">
    <oddFooter>&amp;R&amp;8 91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430"/>
  <sheetViews>
    <sheetView showGridLines="0" showOutlineSymbols="0" zoomScale="70" zoomScaleNormal="70" zoomScaleSheetLayoutView="90" workbookViewId="0"/>
  </sheetViews>
  <sheetFormatPr defaultColWidth="9.69140625" defaultRowHeight="15.5"/>
  <cols>
    <col min="1" max="1" width="72" style="556" customWidth="1"/>
    <col min="2" max="2" width="4.3046875" style="556" customWidth="1"/>
    <col min="3" max="3" width="19.07421875" style="556" customWidth="1"/>
    <col min="4" max="4" width="3.23046875" style="556" customWidth="1"/>
    <col min="5" max="5" width="19.07421875" style="556" customWidth="1"/>
    <col min="6" max="6" width="2.69140625" style="556" customWidth="1"/>
    <col min="7" max="7" width="19.07421875" style="631" customWidth="1"/>
    <col min="8" max="8" width="2.4609375" style="556" customWidth="1"/>
    <col min="9" max="9" width="19.07421875" style="556" customWidth="1"/>
    <col min="10" max="10" width="3" style="556" bestFit="1" customWidth="1"/>
    <col min="11" max="11" width="11.4609375" style="556" customWidth="1"/>
    <col min="12" max="12" width="9.69140625" style="556" customWidth="1"/>
    <col min="13" max="13" width="13.53515625" style="556" customWidth="1"/>
    <col min="14" max="16384" width="9.69140625" style="556"/>
  </cols>
  <sheetData>
    <row r="1" spans="1:12">
      <c r="A1" s="1675" t="s">
        <v>2201</v>
      </c>
      <c r="B1" s="544"/>
      <c r="C1" s="544"/>
      <c r="D1" s="544"/>
      <c r="E1" s="544"/>
      <c r="F1" s="544"/>
      <c r="G1" s="1676"/>
      <c r="H1" s="544"/>
      <c r="I1" s="544"/>
    </row>
    <row r="2" spans="1:12">
      <c r="A2" s="544"/>
      <c r="B2" s="544"/>
      <c r="C2" s="544"/>
      <c r="D2" s="544"/>
      <c r="E2" s="544"/>
      <c r="F2" s="544"/>
      <c r="G2" s="1676"/>
      <c r="H2" s="544"/>
      <c r="I2" s="544"/>
    </row>
    <row r="3" spans="1:12" ht="18">
      <c r="A3" s="602" t="s">
        <v>118</v>
      </c>
      <c r="B3" s="603"/>
      <c r="C3" s="603"/>
      <c r="D3" s="603"/>
      <c r="E3" s="603"/>
      <c r="F3" s="603"/>
      <c r="G3" s="1676"/>
      <c r="H3" s="603"/>
      <c r="I3" s="603"/>
    </row>
    <row r="4" spans="1:12" ht="18">
      <c r="A4" s="602" t="s">
        <v>508</v>
      </c>
      <c r="B4" s="603"/>
      <c r="C4" s="603"/>
      <c r="D4" s="603"/>
      <c r="E4" s="603"/>
      <c r="F4" s="603"/>
      <c r="G4" s="1676"/>
      <c r="H4" s="603"/>
      <c r="I4" s="2215" t="s">
        <v>503</v>
      </c>
    </row>
    <row r="5" spans="1:12" ht="18">
      <c r="A5" s="1661" t="s">
        <v>498</v>
      </c>
      <c r="B5" s="603"/>
      <c r="C5" s="603"/>
      <c r="D5" s="603"/>
      <c r="E5" s="603"/>
      <c r="F5" s="603"/>
      <c r="G5" s="1676"/>
      <c r="H5" s="603"/>
      <c r="I5" s="603"/>
    </row>
    <row r="6" spans="1:12" ht="18">
      <c r="A6" s="602" t="s">
        <v>2362</v>
      </c>
      <c r="B6" s="603"/>
      <c r="C6" s="603"/>
      <c r="D6" s="603"/>
      <c r="E6" s="603"/>
      <c r="F6" s="603"/>
      <c r="G6" s="1676"/>
      <c r="H6" s="603"/>
      <c r="I6" s="603"/>
    </row>
    <row r="7" spans="1:12" ht="18">
      <c r="A7" s="604" t="s">
        <v>2408</v>
      </c>
      <c r="B7" s="603"/>
      <c r="C7" s="603"/>
      <c r="D7" s="603"/>
      <c r="E7" s="603"/>
      <c r="F7" s="603"/>
      <c r="G7" s="1676"/>
      <c r="H7" s="603"/>
      <c r="I7" s="603"/>
    </row>
    <row r="8" spans="1:12">
      <c r="A8" s="1677"/>
      <c r="B8" s="603"/>
      <c r="C8" s="603"/>
      <c r="D8" s="603"/>
      <c r="E8" s="603"/>
      <c r="F8" s="603"/>
      <c r="G8" s="1676"/>
      <c r="H8" s="603"/>
      <c r="I8" s="603"/>
    </row>
    <row r="9" spans="1:12">
      <c r="A9" s="603"/>
      <c r="B9" s="603"/>
      <c r="C9" s="605" t="s">
        <v>485</v>
      </c>
      <c r="D9" s="605"/>
      <c r="E9" s="605"/>
      <c r="F9" s="605"/>
      <c r="G9" s="1678"/>
      <c r="H9" s="605"/>
      <c r="I9" s="605" t="s">
        <v>485</v>
      </c>
    </row>
    <row r="10" spans="1:12">
      <c r="A10" s="603"/>
      <c r="B10" s="603"/>
      <c r="C10" s="607" t="s">
        <v>2367</v>
      </c>
      <c r="D10" s="605"/>
      <c r="E10" s="605" t="s">
        <v>486</v>
      </c>
      <c r="F10" s="605"/>
      <c r="G10" s="1679" t="s">
        <v>509</v>
      </c>
      <c r="H10" s="605"/>
      <c r="I10" s="608" t="s">
        <v>2368</v>
      </c>
    </row>
    <row r="11" spans="1:12">
      <c r="A11" s="609" t="s">
        <v>510</v>
      </c>
      <c r="B11" s="603"/>
      <c r="C11" s="1680"/>
      <c r="D11" s="1681"/>
      <c r="E11" s="1680"/>
      <c r="F11" s="1681"/>
      <c r="G11" s="1682"/>
      <c r="H11" s="1681"/>
      <c r="I11" s="1680"/>
    </row>
    <row r="12" spans="1:12" ht="16" customHeight="1">
      <c r="A12" s="603" t="s">
        <v>511</v>
      </c>
      <c r="C12" s="610"/>
      <c r="D12" s="544"/>
      <c r="E12" s="611"/>
      <c r="F12" s="544"/>
      <c r="G12" s="1676"/>
      <c r="H12" s="611"/>
      <c r="I12" s="610"/>
      <c r="K12" s="612"/>
    </row>
    <row r="13" spans="1:12" ht="16" customHeight="1">
      <c r="A13" s="603" t="s">
        <v>512</v>
      </c>
      <c r="B13" s="613" t="s">
        <v>253</v>
      </c>
      <c r="C13" s="614">
        <v>17599</v>
      </c>
      <c r="D13" s="2064"/>
      <c r="E13" s="615">
        <v>150</v>
      </c>
      <c r="F13" s="2064"/>
      <c r="G13" s="1684">
        <v>0</v>
      </c>
      <c r="H13" s="2064"/>
      <c r="I13" s="534">
        <f>ROUND(SUM(C13)+(E13)-SUM(G13),0)</f>
        <v>17749</v>
      </c>
      <c r="K13" s="616"/>
      <c r="L13" s="617"/>
    </row>
    <row r="14" spans="1:12" ht="16" customHeight="1">
      <c r="A14" s="603" t="s">
        <v>513</v>
      </c>
      <c r="B14" s="613" t="s">
        <v>253</v>
      </c>
      <c r="C14" s="2065"/>
      <c r="D14" s="2064"/>
      <c r="E14" s="2065"/>
      <c r="F14" s="2064"/>
      <c r="G14" s="1685"/>
      <c r="H14" s="2064"/>
      <c r="I14" s="2066"/>
      <c r="K14" s="616"/>
      <c r="L14" s="617"/>
    </row>
    <row r="15" spans="1:12" ht="16" customHeight="1">
      <c r="A15" s="603" t="s">
        <v>514</v>
      </c>
      <c r="B15" s="617" t="s">
        <v>253</v>
      </c>
      <c r="C15" s="2067">
        <v>923</v>
      </c>
      <c r="D15" s="2068"/>
      <c r="E15" s="618">
        <v>0</v>
      </c>
      <c r="F15" s="2068"/>
      <c r="G15" s="1686">
        <v>0</v>
      </c>
      <c r="H15" s="1475"/>
      <c r="I15" s="455">
        <f>ROUND(SUM(C15)+(E15)-SUM(G15),0)</f>
        <v>923</v>
      </c>
      <c r="K15" s="616"/>
      <c r="L15" s="617"/>
    </row>
    <row r="16" spans="1:12" ht="16" customHeight="1">
      <c r="A16" s="603" t="s">
        <v>515</v>
      </c>
      <c r="B16" s="613" t="s">
        <v>253</v>
      </c>
      <c r="C16" s="2064"/>
      <c r="D16" s="2064"/>
      <c r="E16" s="2064"/>
      <c r="F16" s="2064"/>
      <c r="G16" s="1687"/>
      <c r="H16" s="2064"/>
      <c r="I16" s="2069"/>
      <c r="K16" s="612"/>
    </row>
    <row r="17" spans="1:14" ht="16" customHeight="1">
      <c r="A17" s="603" t="s">
        <v>516</v>
      </c>
      <c r="B17" s="613" t="s">
        <v>253</v>
      </c>
      <c r="C17" s="2064">
        <v>1116</v>
      </c>
      <c r="D17" s="2064"/>
      <c r="E17" s="618">
        <v>0</v>
      </c>
      <c r="F17" s="2067"/>
      <c r="G17" s="1686">
        <v>0</v>
      </c>
      <c r="H17" s="2067"/>
      <c r="I17" s="455">
        <f>ROUND(SUM(C17)+(E17)-SUM(G17),0)</f>
        <v>1116</v>
      </c>
      <c r="K17" s="612"/>
    </row>
    <row r="18" spans="1:14" ht="16" customHeight="1">
      <c r="A18" s="603" t="s">
        <v>517</v>
      </c>
      <c r="B18" s="613" t="s">
        <v>253</v>
      </c>
      <c r="C18" s="2064">
        <v>630</v>
      </c>
      <c r="D18" s="2064"/>
      <c r="E18" s="618">
        <v>0</v>
      </c>
      <c r="F18" s="2064"/>
      <c r="G18" s="1686">
        <v>0</v>
      </c>
      <c r="H18" s="2067"/>
      <c r="I18" s="455">
        <f>ROUND(SUM(C18)+(E18)-SUM(G18),0)</f>
        <v>630</v>
      </c>
      <c r="K18" s="612"/>
    </row>
    <row r="19" spans="1:14" ht="16" customHeight="1">
      <c r="A19" s="603" t="s">
        <v>518</v>
      </c>
      <c r="B19" s="613" t="s">
        <v>253</v>
      </c>
      <c r="C19" s="2064"/>
      <c r="D19" s="2064"/>
      <c r="E19" s="2064"/>
      <c r="F19" s="2064"/>
      <c r="G19" s="1687"/>
      <c r="H19" s="2064"/>
      <c r="I19" s="2069"/>
      <c r="K19" s="612"/>
    </row>
    <row r="20" spans="1:14" ht="16" customHeight="1">
      <c r="A20" s="603" t="s">
        <v>519</v>
      </c>
      <c r="B20" s="613" t="s">
        <v>253</v>
      </c>
      <c r="C20" s="2064"/>
      <c r="D20" s="2064"/>
      <c r="E20" s="2064"/>
      <c r="F20" s="2064"/>
      <c r="G20" s="1687"/>
      <c r="H20" s="2064"/>
      <c r="I20" s="2070"/>
      <c r="K20" s="612"/>
      <c r="M20" s="611"/>
    </row>
    <row r="21" spans="1:14" ht="16" customHeight="1">
      <c r="A21" s="603" t="s">
        <v>520</v>
      </c>
      <c r="B21" s="613" t="s">
        <v>253</v>
      </c>
      <c r="C21" s="2064">
        <v>3380</v>
      </c>
      <c r="D21" s="2064"/>
      <c r="E21" s="618">
        <v>0</v>
      </c>
      <c r="F21" s="2067"/>
      <c r="G21" s="1686">
        <v>0</v>
      </c>
      <c r="H21" s="2067"/>
      <c r="I21" s="455">
        <f>ROUND(SUM(C21)+(E21)-SUM(G21),0)</f>
        <v>3380</v>
      </c>
      <c r="K21" s="612"/>
      <c r="M21" s="611"/>
    </row>
    <row r="22" spans="1:14" ht="16" customHeight="1">
      <c r="A22" s="603" t="s">
        <v>521</v>
      </c>
      <c r="B22" s="613" t="s">
        <v>253</v>
      </c>
      <c r="C22" s="2064"/>
      <c r="D22" s="2064"/>
      <c r="E22" s="2064"/>
      <c r="F22" s="2064"/>
      <c r="G22" s="1687"/>
      <c r="H22" s="2064"/>
      <c r="I22" s="2070"/>
      <c r="K22" s="612"/>
      <c r="M22" s="621"/>
    </row>
    <row r="23" spans="1:14" ht="16" customHeight="1">
      <c r="A23" s="1994" t="s">
        <v>2300</v>
      </c>
      <c r="B23" s="613" t="s">
        <v>253</v>
      </c>
      <c r="C23" s="2064">
        <v>18630</v>
      </c>
      <c r="D23" s="2064"/>
      <c r="E23" s="618">
        <v>0</v>
      </c>
      <c r="F23" s="2067"/>
      <c r="G23" s="1686">
        <v>0</v>
      </c>
      <c r="H23" s="2064"/>
      <c r="I23" s="455">
        <f>ROUND(SUM(C23)+(E23)-SUM(G23),0)</f>
        <v>18630</v>
      </c>
      <c r="K23" s="612"/>
      <c r="M23" s="611"/>
    </row>
    <row r="24" spans="1:14" ht="16" customHeight="1">
      <c r="A24" s="1995" t="s">
        <v>2301</v>
      </c>
      <c r="B24" s="613" t="s">
        <v>253</v>
      </c>
      <c r="C24" s="2064">
        <v>3230</v>
      </c>
      <c r="D24" s="2064"/>
      <c r="E24" s="618">
        <v>0</v>
      </c>
      <c r="F24" s="2064"/>
      <c r="G24" s="1686">
        <v>0</v>
      </c>
      <c r="H24" s="2064"/>
      <c r="I24" s="455">
        <f>ROUND(SUM(C24)+(E24)-SUM(G24),0)</f>
        <v>3230</v>
      </c>
      <c r="K24" s="612"/>
      <c r="M24" s="611"/>
      <c r="N24" s="612"/>
    </row>
    <row r="25" spans="1:14" ht="16" customHeight="1">
      <c r="A25" s="1995" t="s">
        <v>2302</v>
      </c>
      <c r="B25" s="613" t="s">
        <v>253</v>
      </c>
      <c r="C25" s="2064">
        <v>3606</v>
      </c>
      <c r="D25" s="2064"/>
      <c r="E25" s="618">
        <v>0</v>
      </c>
      <c r="F25" s="2067"/>
      <c r="G25" s="1686">
        <v>50</v>
      </c>
      <c r="H25" s="2064"/>
      <c r="I25" s="455">
        <f>ROUND(SUM(C25)+(E25)-SUM(G25),0)</f>
        <v>3556</v>
      </c>
      <c r="J25" s="622"/>
      <c r="K25" s="612"/>
      <c r="M25" s="611"/>
      <c r="N25" s="612"/>
    </row>
    <row r="26" spans="1:14" ht="16" customHeight="1">
      <c r="A26" s="603" t="s">
        <v>522</v>
      </c>
      <c r="B26" s="603" t="s">
        <v>5</v>
      </c>
      <c r="C26" s="2064"/>
      <c r="D26" s="2064"/>
      <c r="E26" s="2064"/>
      <c r="F26" s="2064"/>
      <c r="G26" s="1687"/>
      <c r="H26" s="2064"/>
      <c r="I26" s="2069"/>
      <c r="J26" s="622"/>
      <c r="K26" s="612"/>
      <c r="M26" s="611"/>
      <c r="N26" s="612"/>
    </row>
    <row r="27" spans="1:14" ht="16" customHeight="1">
      <c r="A27" s="603" t="s">
        <v>523</v>
      </c>
      <c r="B27" s="613" t="s">
        <v>253</v>
      </c>
      <c r="C27" s="2069">
        <v>1400</v>
      </c>
      <c r="D27" s="2064"/>
      <c r="E27" s="618">
        <v>0</v>
      </c>
      <c r="F27" s="2064"/>
      <c r="G27" s="1686">
        <v>0</v>
      </c>
      <c r="H27" s="2064"/>
      <c r="I27" s="455">
        <f t="shared" ref="I27:I34" si="0">ROUND(SUM(C27)+(E27)-SUM(G27),0)</f>
        <v>1400</v>
      </c>
      <c r="J27" s="622"/>
      <c r="K27" s="612"/>
      <c r="M27" s="611"/>
      <c r="N27" s="612"/>
    </row>
    <row r="28" spans="1:14" ht="16" customHeight="1">
      <c r="A28" s="603" t="s">
        <v>524</v>
      </c>
      <c r="B28" s="613" t="s">
        <v>253</v>
      </c>
      <c r="C28" s="2064">
        <v>39433</v>
      </c>
      <c r="D28" s="2064"/>
      <c r="E28" s="618">
        <v>0</v>
      </c>
      <c r="F28" s="2064"/>
      <c r="G28" s="1686">
        <v>0</v>
      </c>
      <c r="H28" s="2064"/>
      <c r="I28" s="455">
        <f t="shared" si="0"/>
        <v>39433</v>
      </c>
      <c r="J28" s="622"/>
      <c r="K28" s="612"/>
      <c r="M28" s="611"/>
      <c r="N28" s="612"/>
    </row>
    <row r="29" spans="1:14" ht="16" customHeight="1">
      <c r="A29" s="603" t="s">
        <v>525</v>
      </c>
      <c r="B29" s="613" t="s">
        <v>253</v>
      </c>
      <c r="C29" s="2069">
        <v>348</v>
      </c>
      <c r="D29" s="2064"/>
      <c r="E29" s="618">
        <v>0</v>
      </c>
      <c r="F29" s="2064"/>
      <c r="G29" s="1686">
        <v>0</v>
      </c>
      <c r="H29" s="2064"/>
      <c r="I29" s="455">
        <f t="shared" si="0"/>
        <v>348</v>
      </c>
      <c r="J29" s="622"/>
      <c r="K29" s="612"/>
      <c r="M29" s="611"/>
      <c r="N29" s="612"/>
    </row>
    <row r="30" spans="1:14" ht="16" customHeight="1">
      <c r="A30" s="603" t="s">
        <v>526</v>
      </c>
      <c r="B30" s="613" t="s">
        <v>253</v>
      </c>
      <c r="C30" s="2069">
        <v>11234</v>
      </c>
      <c r="D30" s="2064"/>
      <c r="E30" s="618">
        <v>0</v>
      </c>
      <c r="F30" s="2064"/>
      <c r="G30" s="1686">
        <v>0</v>
      </c>
      <c r="H30" s="2064"/>
      <c r="I30" s="455">
        <f t="shared" si="0"/>
        <v>11234</v>
      </c>
      <c r="J30" s="622"/>
      <c r="K30" s="612"/>
      <c r="M30" s="611"/>
      <c r="N30" s="612"/>
    </row>
    <row r="31" spans="1:14" ht="16" customHeight="1">
      <c r="A31" s="603" t="s">
        <v>527</v>
      </c>
      <c r="B31" s="613" t="s">
        <v>253</v>
      </c>
      <c r="C31" s="1443">
        <v>3010</v>
      </c>
      <c r="D31" s="2064"/>
      <c r="E31" s="618">
        <v>0</v>
      </c>
      <c r="F31" s="2064"/>
      <c r="G31" s="1686">
        <v>0</v>
      </c>
      <c r="H31" s="2064"/>
      <c r="I31" s="455">
        <f t="shared" si="0"/>
        <v>3010</v>
      </c>
      <c r="J31" s="622"/>
      <c r="K31" s="612"/>
      <c r="M31" s="611"/>
      <c r="N31" s="612"/>
    </row>
    <row r="32" spans="1:14" ht="16" customHeight="1">
      <c r="A32" s="603" t="s">
        <v>528</v>
      </c>
      <c r="B32" s="613" t="s">
        <v>253</v>
      </c>
      <c r="C32" s="2064">
        <v>1929</v>
      </c>
      <c r="D32" s="2064"/>
      <c r="E32" s="618">
        <v>0</v>
      </c>
      <c r="F32" s="2064"/>
      <c r="G32" s="1686">
        <v>0</v>
      </c>
      <c r="H32" s="2064"/>
      <c r="I32" s="455">
        <f t="shared" si="0"/>
        <v>1929</v>
      </c>
      <c r="J32" s="622"/>
      <c r="K32" s="612"/>
      <c r="M32" s="611"/>
      <c r="N32" s="612"/>
    </row>
    <row r="33" spans="1:14" ht="16" customHeight="1">
      <c r="A33" s="603" t="s">
        <v>529</v>
      </c>
      <c r="B33" s="613" t="s">
        <v>253</v>
      </c>
      <c r="C33" s="2064">
        <v>1146</v>
      </c>
      <c r="D33" s="2064"/>
      <c r="E33" s="618">
        <v>0</v>
      </c>
      <c r="F33" s="2064"/>
      <c r="G33" s="1686">
        <v>0</v>
      </c>
      <c r="H33" s="2064"/>
      <c r="I33" s="455">
        <f t="shared" si="0"/>
        <v>1146</v>
      </c>
      <c r="J33" s="622"/>
      <c r="K33" s="612"/>
      <c r="M33" s="611"/>
      <c r="N33" s="612"/>
    </row>
    <row r="34" spans="1:14" ht="16" customHeight="1">
      <c r="A34" s="603" t="s">
        <v>530</v>
      </c>
      <c r="B34" s="613" t="s">
        <v>253</v>
      </c>
      <c r="C34" s="2064">
        <v>6995</v>
      </c>
      <c r="D34" s="2064"/>
      <c r="E34" s="618">
        <v>0</v>
      </c>
      <c r="F34" s="2064"/>
      <c r="G34" s="1686">
        <v>0</v>
      </c>
      <c r="H34" s="2064"/>
      <c r="I34" s="455">
        <f t="shared" si="0"/>
        <v>6995</v>
      </c>
      <c r="J34" s="622"/>
      <c r="K34" s="612"/>
      <c r="M34" s="611"/>
      <c r="N34" s="612"/>
    </row>
    <row r="35" spans="1:14" ht="16" customHeight="1">
      <c r="A35" s="573" t="s">
        <v>1724</v>
      </c>
      <c r="B35" s="613" t="s">
        <v>253</v>
      </c>
      <c r="C35" s="623">
        <f>ROUND(SUM(C13:C34),0)</f>
        <v>114609</v>
      </c>
      <c r="D35" s="611"/>
      <c r="E35" s="623">
        <f>ROUND(SUM(E13:E34),0)</f>
        <v>150</v>
      </c>
      <c r="F35" s="611"/>
      <c r="G35" s="1688">
        <f>ROUND(SUM(G13:G34),0)</f>
        <v>50</v>
      </c>
      <c r="H35" s="603"/>
      <c r="I35" s="623">
        <f>ROUND(SUM(I13:I34),0)</f>
        <v>114709</v>
      </c>
      <c r="J35" s="622"/>
      <c r="K35" s="612"/>
      <c r="M35" s="611"/>
      <c r="N35" s="612"/>
    </row>
    <row r="36" spans="1:14" ht="13.5" customHeight="1">
      <c r="A36" s="603"/>
      <c r="B36" s="613"/>
      <c r="C36" s="610"/>
      <c r="D36" s="611"/>
      <c r="E36" s="618"/>
      <c r="F36" s="611"/>
      <c r="G36" s="1689"/>
      <c r="H36" s="603"/>
      <c r="I36" s="541"/>
      <c r="J36" s="622"/>
      <c r="K36" s="612"/>
      <c r="M36" s="611"/>
      <c r="N36" s="612"/>
    </row>
    <row r="37" spans="1:14">
      <c r="A37" s="624" t="s">
        <v>531</v>
      </c>
      <c r="B37" s="603" t="s">
        <v>5</v>
      </c>
      <c r="C37" s="610"/>
      <c r="D37" s="603"/>
      <c r="E37" s="610"/>
      <c r="F37" s="603"/>
      <c r="G37" s="1676"/>
      <c r="H37" s="603"/>
      <c r="I37" s="610"/>
      <c r="J37" s="565"/>
      <c r="K37" s="625"/>
      <c r="M37" s="612"/>
    </row>
    <row r="38" spans="1:14" ht="16" customHeight="1">
      <c r="A38" s="603" t="s">
        <v>515</v>
      </c>
      <c r="B38" s="603" t="s">
        <v>5</v>
      </c>
      <c r="C38" s="610"/>
      <c r="D38" s="603"/>
      <c r="E38" s="626"/>
      <c r="F38" s="603"/>
      <c r="G38" s="1676"/>
      <c r="H38" s="603"/>
      <c r="I38" s="610"/>
      <c r="J38" s="565"/>
      <c r="K38" s="625"/>
      <c r="M38" s="612"/>
    </row>
    <row r="39" spans="1:14">
      <c r="A39" s="603" t="s">
        <v>532</v>
      </c>
      <c r="B39" s="613" t="s">
        <v>253</v>
      </c>
      <c r="C39" s="619">
        <v>21636</v>
      </c>
      <c r="D39" s="609"/>
      <c r="E39" s="1690">
        <v>0</v>
      </c>
      <c r="F39" s="611"/>
      <c r="G39" s="1686">
        <v>0</v>
      </c>
      <c r="H39" s="603"/>
      <c r="I39" s="541">
        <f>ROUND(SUM(C39)+(E39)-SUM(G39),0)</f>
        <v>21636</v>
      </c>
      <c r="J39" s="565"/>
      <c r="K39" s="625"/>
      <c r="M39" s="627"/>
    </row>
    <row r="40" spans="1:14" ht="16" customHeight="1">
      <c r="A40" s="573" t="s">
        <v>533</v>
      </c>
      <c r="B40" s="620" t="s">
        <v>253</v>
      </c>
      <c r="C40" s="623">
        <f>ROUND(SUM(C39),0)</f>
        <v>21636</v>
      </c>
      <c r="D40" s="628"/>
      <c r="E40" s="629">
        <f>ROUND(SUM(E39),0)</f>
        <v>0</v>
      </c>
      <c r="F40" s="611"/>
      <c r="G40" s="1688">
        <f>ROUND(SUM(G39),0)</f>
        <v>0</v>
      </c>
      <c r="H40" s="628"/>
      <c r="I40" s="623">
        <f>ROUND(SUM(I39),0)</f>
        <v>21636</v>
      </c>
      <c r="J40" s="555"/>
      <c r="K40" s="625"/>
      <c r="M40" s="627"/>
    </row>
    <row r="41" spans="1:14" ht="16" customHeight="1">
      <c r="A41" s="573"/>
      <c r="B41" s="620"/>
      <c r="C41" s="630"/>
      <c r="D41" s="628"/>
      <c r="E41" s="630"/>
      <c r="F41" s="628"/>
      <c r="G41" s="1691"/>
      <c r="H41" s="628"/>
      <c r="I41" s="630"/>
      <c r="J41" s="555"/>
      <c r="K41" s="625"/>
      <c r="M41" s="627"/>
    </row>
    <row r="42" spans="1:14" ht="16" customHeight="1">
      <c r="A42" s="603"/>
      <c r="B42" s="613" t="s">
        <v>253</v>
      </c>
      <c r="C42" s="626"/>
      <c r="D42" s="603"/>
      <c r="E42" s="626"/>
      <c r="F42" s="603"/>
      <c r="G42" s="1683"/>
      <c r="H42" s="603"/>
      <c r="I42" s="626"/>
      <c r="J42" s="555"/>
      <c r="K42" s="625"/>
      <c r="M42" s="627"/>
    </row>
    <row r="43" spans="1:14" ht="16" customHeight="1" thickBot="1">
      <c r="A43" s="562" t="s">
        <v>1723</v>
      </c>
      <c r="B43" s="613" t="s">
        <v>253</v>
      </c>
      <c r="C43" s="1692">
        <f>ROUND(SUM(C35+C40),0)</f>
        <v>136245</v>
      </c>
      <c r="D43" s="606"/>
      <c r="E43" s="1692">
        <f>ROUND(SUM(E35+E40),0)</f>
        <v>150</v>
      </c>
      <c r="F43" s="606"/>
      <c r="G43" s="1692">
        <f>ROUND(SUM(G35+G40),0)</f>
        <v>50</v>
      </c>
      <c r="H43" s="606"/>
      <c r="I43" s="1692">
        <f>ROUND(SUM(I35+I40),0)</f>
        <v>136345</v>
      </c>
      <c r="J43" s="555"/>
      <c r="K43" s="625"/>
    </row>
    <row r="44" spans="1:14" ht="16" thickTop="1">
      <c r="A44" s="555"/>
      <c r="B44" s="555"/>
      <c r="C44" s="555"/>
      <c r="D44" s="555"/>
      <c r="E44" s="555"/>
      <c r="F44" s="555"/>
      <c r="H44" s="555"/>
      <c r="I44" s="632"/>
      <c r="K44" s="625"/>
    </row>
    <row r="45" spans="1:14" ht="25.5" customHeight="1">
      <c r="A45" s="2071" t="s">
        <v>5</v>
      </c>
      <c r="B45" s="2072"/>
      <c r="C45" s="2072"/>
      <c r="D45" s="2072"/>
      <c r="E45" s="2072"/>
      <c r="F45" s="2072"/>
      <c r="G45" s="2072"/>
      <c r="H45" s="2072"/>
      <c r="I45" s="2072"/>
      <c r="K45" s="625"/>
    </row>
    <row r="46" spans="1:14">
      <c r="A46" s="555"/>
      <c r="B46" s="555"/>
      <c r="C46" s="555"/>
      <c r="D46" s="555"/>
      <c r="E46" s="555"/>
      <c r="F46" s="555"/>
      <c r="H46" s="555"/>
      <c r="I46" s="632"/>
      <c r="K46" s="625"/>
    </row>
    <row r="47" spans="1:14" ht="33" customHeight="1">
      <c r="A47" s="2307"/>
      <c r="B47" s="2308"/>
      <c r="C47" s="2308"/>
      <c r="D47" s="2308"/>
      <c r="E47" s="2308"/>
      <c r="F47" s="2308"/>
      <c r="G47" s="2308"/>
      <c r="H47" s="2308"/>
      <c r="I47" s="2308"/>
      <c r="K47" s="625"/>
    </row>
    <row r="48" spans="1:14">
      <c r="A48" s="555"/>
      <c r="B48" s="555"/>
      <c r="C48" s="555"/>
      <c r="D48" s="555"/>
      <c r="E48" s="555"/>
      <c r="F48" s="555"/>
      <c r="H48" s="555"/>
      <c r="I48" s="632"/>
      <c r="K48" s="625"/>
    </row>
    <row r="49" spans="1:11">
      <c r="B49" s="555"/>
      <c r="C49" s="555"/>
      <c r="D49" s="555"/>
      <c r="E49" s="555"/>
      <c r="F49" s="555"/>
      <c r="H49" s="555"/>
      <c r="I49" s="632"/>
      <c r="K49" s="625"/>
    </row>
    <row r="50" spans="1:11">
      <c r="A50" s="544"/>
      <c r="I50" s="633"/>
      <c r="K50" s="625"/>
    </row>
    <row r="51" spans="1:11" ht="7.5" customHeight="1">
      <c r="A51" s="634"/>
      <c r="I51" s="633"/>
      <c r="K51" s="625"/>
    </row>
    <row r="52" spans="1:11" ht="16" customHeight="1">
      <c r="A52" s="603"/>
      <c r="I52" s="633"/>
      <c r="K52" s="625"/>
    </row>
    <row r="53" spans="1:11" ht="16" customHeight="1">
      <c r="I53" s="633"/>
      <c r="K53" s="625"/>
    </row>
    <row r="54" spans="1:11" ht="16" customHeight="1">
      <c r="I54" s="633"/>
      <c r="K54" s="625"/>
    </row>
    <row r="55" spans="1:11">
      <c r="I55" s="633"/>
      <c r="K55" s="625"/>
    </row>
    <row r="56" spans="1:11">
      <c r="I56" s="633"/>
      <c r="K56" s="625"/>
    </row>
    <row r="57" spans="1:11">
      <c r="I57" s="633"/>
      <c r="K57" s="625"/>
    </row>
    <row r="58" spans="1:11">
      <c r="I58" s="633"/>
      <c r="K58" s="625"/>
    </row>
    <row r="59" spans="1:11">
      <c r="I59" s="633"/>
      <c r="K59" s="625"/>
    </row>
    <row r="60" spans="1:11">
      <c r="I60" s="633"/>
      <c r="K60" s="625"/>
    </row>
    <row r="61" spans="1:11">
      <c r="I61" s="633"/>
      <c r="K61" s="625"/>
    </row>
    <row r="62" spans="1:11">
      <c r="I62" s="633"/>
      <c r="K62" s="625"/>
    </row>
    <row r="63" spans="1:11">
      <c r="I63" s="633"/>
      <c r="K63" s="625"/>
    </row>
    <row r="64" spans="1:11">
      <c r="I64" s="633"/>
      <c r="K64" s="625"/>
    </row>
    <row r="65" spans="9:11">
      <c r="I65" s="633"/>
      <c r="K65" s="625"/>
    </row>
    <row r="66" spans="9:11">
      <c r="I66" s="633"/>
      <c r="K66" s="625"/>
    </row>
    <row r="67" spans="9:11">
      <c r="I67" s="633"/>
      <c r="K67" s="625"/>
    </row>
    <row r="68" spans="9:11">
      <c r="I68" s="633"/>
      <c r="K68" s="625"/>
    </row>
    <row r="69" spans="9:11">
      <c r="I69" s="633"/>
      <c r="K69" s="625"/>
    </row>
    <row r="70" spans="9:11">
      <c r="I70" s="633"/>
      <c r="K70" s="625"/>
    </row>
    <row r="71" spans="9:11">
      <c r="I71" s="633"/>
      <c r="K71" s="625"/>
    </row>
    <row r="72" spans="9:11">
      <c r="I72" s="633"/>
    </row>
    <row r="73" spans="9:11">
      <c r="I73" s="633"/>
    </row>
    <row r="74" spans="9:11">
      <c r="I74" s="633"/>
    </row>
    <row r="75" spans="9:11">
      <c r="I75" s="633"/>
    </row>
    <row r="76" spans="9:11">
      <c r="I76" s="633"/>
    </row>
    <row r="77" spans="9:11">
      <c r="I77" s="633"/>
    </row>
    <row r="78" spans="9:11">
      <c r="I78" s="633"/>
    </row>
    <row r="79" spans="9:11">
      <c r="I79" s="633"/>
    </row>
    <row r="80" spans="9:11">
      <c r="I80" s="633"/>
    </row>
    <row r="81" spans="9:9">
      <c r="I81" s="633"/>
    </row>
    <row r="82" spans="9:9">
      <c r="I82" s="633"/>
    </row>
    <row r="83" spans="9:9">
      <c r="I83" s="633"/>
    </row>
    <row r="84" spans="9:9">
      <c r="I84" s="633"/>
    </row>
    <row r="85" spans="9:9">
      <c r="I85" s="633"/>
    </row>
    <row r="86" spans="9:9">
      <c r="I86" s="633"/>
    </row>
    <row r="87" spans="9:9">
      <c r="I87" s="633"/>
    </row>
    <row r="88" spans="9:9">
      <c r="I88" s="633"/>
    </row>
    <row r="89" spans="9:9">
      <c r="I89" s="633"/>
    </row>
    <row r="90" spans="9:9">
      <c r="I90" s="633"/>
    </row>
    <row r="91" spans="9:9">
      <c r="I91" s="633"/>
    </row>
    <row r="92" spans="9:9">
      <c r="I92" s="633"/>
    </row>
    <row r="93" spans="9:9">
      <c r="I93" s="633"/>
    </row>
    <row r="94" spans="9:9">
      <c r="I94" s="633"/>
    </row>
    <row r="95" spans="9:9">
      <c r="I95" s="633"/>
    </row>
    <row r="96" spans="9:9">
      <c r="I96" s="633"/>
    </row>
    <row r="97" spans="9:9">
      <c r="I97" s="633"/>
    </row>
    <row r="98" spans="9:9">
      <c r="I98" s="633"/>
    </row>
    <row r="99" spans="9:9">
      <c r="I99" s="633"/>
    </row>
    <row r="100" spans="9:9">
      <c r="I100" s="633"/>
    </row>
    <row r="101" spans="9:9">
      <c r="I101" s="633"/>
    </row>
    <row r="102" spans="9:9">
      <c r="I102" s="633"/>
    </row>
    <row r="103" spans="9:9">
      <c r="I103" s="633"/>
    </row>
    <row r="104" spans="9:9">
      <c r="I104" s="633"/>
    </row>
    <row r="105" spans="9:9">
      <c r="I105" s="633"/>
    </row>
    <row r="106" spans="9:9">
      <c r="I106" s="633"/>
    </row>
    <row r="107" spans="9:9">
      <c r="I107" s="633"/>
    </row>
    <row r="108" spans="9:9">
      <c r="I108" s="633"/>
    </row>
    <row r="109" spans="9:9">
      <c r="I109" s="633"/>
    </row>
    <row r="110" spans="9:9">
      <c r="I110" s="633"/>
    </row>
    <row r="111" spans="9:9">
      <c r="I111" s="633"/>
    </row>
    <row r="112" spans="9:9">
      <c r="I112" s="633"/>
    </row>
    <row r="113" spans="9:9">
      <c r="I113" s="633"/>
    </row>
    <row r="114" spans="9:9">
      <c r="I114" s="633"/>
    </row>
    <row r="115" spans="9:9">
      <c r="I115" s="633"/>
    </row>
    <row r="116" spans="9:9">
      <c r="I116" s="633"/>
    </row>
    <row r="117" spans="9:9">
      <c r="I117" s="633"/>
    </row>
    <row r="118" spans="9:9">
      <c r="I118" s="633"/>
    </row>
    <row r="119" spans="9:9">
      <c r="I119" s="633"/>
    </row>
    <row r="120" spans="9:9">
      <c r="I120" s="633"/>
    </row>
    <row r="121" spans="9:9">
      <c r="I121" s="633"/>
    </row>
    <row r="122" spans="9:9">
      <c r="I122" s="633"/>
    </row>
    <row r="123" spans="9:9">
      <c r="I123" s="633"/>
    </row>
    <row r="124" spans="9:9">
      <c r="I124" s="633"/>
    </row>
    <row r="125" spans="9:9">
      <c r="I125" s="633"/>
    </row>
    <row r="126" spans="9:9">
      <c r="I126" s="633"/>
    </row>
    <row r="127" spans="9:9">
      <c r="I127" s="633"/>
    </row>
    <row r="128" spans="9:9">
      <c r="I128" s="633"/>
    </row>
    <row r="129" spans="9:9">
      <c r="I129" s="633"/>
    </row>
    <row r="130" spans="9:9">
      <c r="I130" s="633"/>
    </row>
    <row r="131" spans="9:9">
      <c r="I131" s="633"/>
    </row>
    <row r="132" spans="9:9">
      <c r="I132" s="633"/>
    </row>
    <row r="133" spans="9:9">
      <c r="I133" s="633"/>
    </row>
    <row r="134" spans="9:9">
      <c r="I134" s="633"/>
    </row>
    <row r="135" spans="9:9">
      <c r="I135" s="633"/>
    </row>
    <row r="136" spans="9:9">
      <c r="I136" s="633"/>
    </row>
    <row r="137" spans="9:9">
      <c r="I137" s="633"/>
    </row>
    <row r="138" spans="9:9">
      <c r="I138" s="633"/>
    </row>
    <row r="139" spans="9:9">
      <c r="I139" s="633"/>
    </row>
    <row r="140" spans="9:9">
      <c r="I140" s="633"/>
    </row>
    <row r="141" spans="9:9">
      <c r="I141" s="633"/>
    </row>
    <row r="142" spans="9:9">
      <c r="I142" s="633"/>
    </row>
    <row r="143" spans="9:9">
      <c r="I143" s="633"/>
    </row>
    <row r="144" spans="9:9">
      <c r="I144" s="633"/>
    </row>
    <row r="145" spans="9:9">
      <c r="I145" s="633"/>
    </row>
    <row r="146" spans="9:9">
      <c r="I146" s="633"/>
    </row>
    <row r="147" spans="9:9">
      <c r="I147" s="633"/>
    </row>
    <row r="148" spans="9:9">
      <c r="I148" s="633"/>
    </row>
    <row r="149" spans="9:9">
      <c r="I149" s="633"/>
    </row>
    <row r="150" spans="9:9">
      <c r="I150" s="633"/>
    </row>
    <row r="151" spans="9:9">
      <c r="I151" s="633"/>
    </row>
    <row r="152" spans="9:9">
      <c r="I152" s="633"/>
    </row>
    <row r="153" spans="9:9">
      <c r="I153" s="633"/>
    </row>
    <row r="154" spans="9:9">
      <c r="I154" s="633"/>
    </row>
    <row r="155" spans="9:9">
      <c r="I155" s="633"/>
    </row>
    <row r="156" spans="9:9">
      <c r="I156" s="633"/>
    </row>
    <row r="157" spans="9:9">
      <c r="I157" s="633"/>
    </row>
    <row r="158" spans="9:9">
      <c r="I158" s="633"/>
    </row>
    <row r="159" spans="9:9">
      <c r="I159" s="633"/>
    </row>
    <row r="160" spans="9:9">
      <c r="I160" s="633"/>
    </row>
    <row r="161" spans="9:9">
      <c r="I161" s="633"/>
    </row>
    <row r="162" spans="9:9">
      <c r="I162" s="633"/>
    </row>
    <row r="163" spans="9:9">
      <c r="I163" s="633"/>
    </row>
    <row r="164" spans="9:9">
      <c r="I164" s="633"/>
    </row>
    <row r="165" spans="9:9">
      <c r="I165" s="633"/>
    </row>
    <row r="166" spans="9:9">
      <c r="I166" s="633"/>
    </row>
    <row r="167" spans="9:9">
      <c r="I167" s="633"/>
    </row>
    <row r="168" spans="9:9">
      <c r="I168" s="633"/>
    </row>
    <row r="169" spans="9:9">
      <c r="I169" s="633"/>
    </row>
    <row r="170" spans="9:9">
      <c r="I170" s="633"/>
    </row>
    <row r="171" spans="9:9">
      <c r="I171" s="633"/>
    </row>
    <row r="172" spans="9:9">
      <c r="I172" s="633"/>
    </row>
    <row r="173" spans="9:9">
      <c r="I173" s="633"/>
    </row>
    <row r="174" spans="9:9">
      <c r="I174" s="633"/>
    </row>
    <row r="175" spans="9:9">
      <c r="I175" s="633"/>
    </row>
    <row r="176" spans="9:9">
      <c r="I176" s="633"/>
    </row>
    <row r="177" spans="9:9">
      <c r="I177" s="633"/>
    </row>
    <row r="178" spans="9:9">
      <c r="I178" s="633"/>
    </row>
    <row r="179" spans="9:9">
      <c r="I179" s="633"/>
    </row>
    <row r="180" spans="9:9">
      <c r="I180" s="633"/>
    </row>
    <row r="181" spans="9:9">
      <c r="I181" s="633"/>
    </row>
    <row r="182" spans="9:9">
      <c r="I182" s="633"/>
    </row>
    <row r="183" spans="9:9">
      <c r="I183" s="633"/>
    </row>
    <row r="184" spans="9:9">
      <c r="I184" s="633"/>
    </row>
    <row r="185" spans="9:9">
      <c r="I185" s="633"/>
    </row>
    <row r="186" spans="9:9">
      <c r="I186" s="633"/>
    </row>
    <row r="187" spans="9:9">
      <c r="I187" s="633"/>
    </row>
    <row r="188" spans="9:9">
      <c r="I188" s="633"/>
    </row>
    <row r="189" spans="9:9">
      <c r="I189" s="633"/>
    </row>
    <row r="190" spans="9:9">
      <c r="I190" s="633"/>
    </row>
    <row r="191" spans="9:9">
      <c r="I191" s="633"/>
    </row>
    <row r="192" spans="9:9">
      <c r="I192" s="633"/>
    </row>
    <row r="193" spans="9:9">
      <c r="I193" s="633"/>
    </row>
    <row r="194" spans="9:9">
      <c r="I194" s="633"/>
    </row>
    <row r="195" spans="9:9">
      <c r="I195" s="633"/>
    </row>
    <row r="196" spans="9:9">
      <c r="I196" s="633"/>
    </row>
    <row r="197" spans="9:9">
      <c r="I197" s="633"/>
    </row>
    <row r="198" spans="9:9">
      <c r="I198" s="633"/>
    </row>
    <row r="199" spans="9:9">
      <c r="I199" s="633"/>
    </row>
    <row r="200" spans="9:9">
      <c r="I200" s="633"/>
    </row>
    <row r="201" spans="9:9">
      <c r="I201" s="633"/>
    </row>
    <row r="202" spans="9:9">
      <c r="I202" s="633"/>
    </row>
    <row r="203" spans="9:9">
      <c r="I203" s="633"/>
    </row>
    <row r="204" spans="9:9">
      <c r="I204" s="633"/>
    </row>
    <row r="205" spans="9:9">
      <c r="I205" s="633"/>
    </row>
    <row r="206" spans="9:9">
      <c r="I206" s="633"/>
    </row>
    <row r="207" spans="9:9">
      <c r="I207" s="633"/>
    </row>
    <row r="208" spans="9:9">
      <c r="I208" s="633"/>
    </row>
    <row r="209" spans="9:9">
      <c r="I209" s="633"/>
    </row>
    <row r="210" spans="9:9">
      <c r="I210" s="633"/>
    </row>
    <row r="211" spans="9:9">
      <c r="I211" s="633"/>
    </row>
    <row r="212" spans="9:9">
      <c r="I212" s="633"/>
    </row>
    <row r="213" spans="9:9">
      <c r="I213" s="633"/>
    </row>
    <row r="214" spans="9:9">
      <c r="I214" s="633"/>
    </row>
    <row r="215" spans="9:9">
      <c r="I215" s="633"/>
    </row>
    <row r="216" spans="9:9">
      <c r="I216" s="633"/>
    </row>
    <row r="217" spans="9:9">
      <c r="I217" s="633"/>
    </row>
    <row r="218" spans="9:9">
      <c r="I218" s="633"/>
    </row>
    <row r="219" spans="9:9">
      <c r="I219" s="633"/>
    </row>
    <row r="220" spans="9:9">
      <c r="I220" s="633"/>
    </row>
    <row r="221" spans="9:9">
      <c r="I221" s="633"/>
    </row>
    <row r="222" spans="9:9">
      <c r="I222" s="633"/>
    </row>
    <row r="223" spans="9:9">
      <c r="I223" s="633"/>
    </row>
    <row r="224" spans="9:9">
      <c r="I224" s="633"/>
    </row>
    <row r="225" spans="9:9">
      <c r="I225" s="633"/>
    </row>
    <row r="226" spans="9:9">
      <c r="I226" s="633"/>
    </row>
    <row r="227" spans="9:9">
      <c r="I227" s="633"/>
    </row>
    <row r="228" spans="9:9">
      <c r="I228" s="633"/>
    </row>
    <row r="229" spans="9:9">
      <c r="I229" s="633"/>
    </row>
    <row r="230" spans="9:9">
      <c r="I230" s="633"/>
    </row>
    <row r="231" spans="9:9">
      <c r="I231" s="633"/>
    </row>
    <row r="232" spans="9:9">
      <c r="I232" s="633"/>
    </row>
    <row r="233" spans="9:9">
      <c r="I233" s="633"/>
    </row>
    <row r="234" spans="9:9">
      <c r="I234" s="633"/>
    </row>
    <row r="235" spans="9:9">
      <c r="I235" s="633"/>
    </row>
    <row r="236" spans="9:9">
      <c r="I236" s="633"/>
    </row>
    <row r="237" spans="9:9">
      <c r="I237" s="633"/>
    </row>
    <row r="238" spans="9:9">
      <c r="I238" s="633"/>
    </row>
    <row r="239" spans="9:9">
      <c r="I239" s="633"/>
    </row>
    <row r="240" spans="9:9">
      <c r="I240" s="633"/>
    </row>
    <row r="241" spans="9:9">
      <c r="I241" s="633"/>
    </row>
    <row r="242" spans="9:9">
      <c r="I242" s="633"/>
    </row>
    <row r="243" spans="9:9">
      <c r="I243" s="633"/>
    </row>
    <row r="244" spans="9:9">
      <c r="I244" s="633"/>
    </row>
    <row r="245" spans="9:9">
      <c r="I245" s="633"/>
    </row>
    <row r="246" spans="9:9">
      <c r="I246" s="633"/>
    </row>
    <row r="247" spans="9:9">
      <c r="I247" s="633"/>
    </row>
    <row r="248" spans="9:9">
      <c r="I248" s="633"/>
    </row>
    <row r="249" spans="9:9">
      <c r="I249" s="633"/>
    </row>
    <row r="250" spans="9:9">
      <c r="I250" s="633"/>
    </row>
    <row r="251" spans="9:9">
      <c r="I251" s="633"/>
    </row>
    <row r="252" spans="9:9">
      <c r="I252" s="633"/>
    </row>
    <row r="253" spans="9:9">
      <c r="I253" s="633"/>
    </row>
    <row r="254" spans="9:9">
      <c r="I254" s="633"/>
    </row>
    <row r="255" spans="9:9">
      <c r="I255" s="633"/>
    </row>
    <row r="256" spans="9:9">
      <c r="I256" s="633"/>
    </row>
    <row r="257" spans="9:9">
      <c r="I257" s="633"/>
    </row>
    <row r="258" spans="9:9">
      <c r="I258" s="633"/>
    </row>
    <row r="259" spans="9:9">
      <c r="I259" s="633"/>
    </row>
    <row r="260" spans="9:9">
      <c r="I260" s="633"/>
    </row>
    <row r="261" spans="9:9">
      <c r="I261" s="633"/>
    </row>
    <row r="262" spans="9:9">
      <c r="I262" s="633"/>
    </row>
    <row r="263" spans="9:9">
      <c r="I263" s="633"/>
    </row>
    <row r="264" spans="9:9">
      <c r="I264" s="633"/>
    </row>
    <row r="265" spans="9:9">
      <c r="I265" s="633"/>
    </row>
    <row r="266" spans="9:9">
      <c r="I266" s="633"/>
    </row>
    <row r="267" spans="9:9">
      <c r="I267" s="633"/>
    </row>
    <row r="268" spans="9:9">
      <c r="I268" s="633"/>
    </row>
    <row r="269" spans="9:9">
      <c r="I269" s="633"/>
    </row>
    <row r="270" spans="9:9">
      <c r="I270" s="633"/>
    </row>
    <row r="271" spans="9:9">
      <c r="I271" s="633"/>
    </row>
    <row r="272" spans="9:9">
      <c r="I272" s="633"/>
    </row>
    <row r="273" spans="9:9">
      <c r="I273" s="633"/>
    </row>
    <row r="274" spans="9:9">
      <c r="I274" s="633"/>
    </row>
    <row r="275" spans="9:9">
      <c r="I275" s="633"/>
    </row>
    <row r="276" spans="9:9">
      <c r="I276" s="633"/>
    </row>
    <row r="277" spans="9:9">
      <c r="I277" s="633"/>
    </row>
    <row r="278" spans="9:9">
      <c r="I278" s="633"/>
    </row>
    <row r="279" spans="9:9">
      <c r="I279" s="633"/>
    </row>
    <row r="280" spans="9:9">
      <c r="I280" s="633"/>
    </row>
    <row r="281" spans="9:9">
      <c r="I281" s="633"/>
    </row>
    <row r="282" spans="9:9">
      <c r="I282" s="633"/>
    </row>
    <row r="283" spans="9:9">
      <c r="I283" s="633"/>
    </row>
    <row r="284" spans="9:9">
      <c r="I284" s="633"/>
    </row>
    <row r="285" spans="9:9">
      <c r="I285" s="633"/>
    </row>
    <row r="286" spans="9:9">
      <c r="I286" s="633"/>
    </row>
    <row r="287" spans="9:9">
      <c r="I287" s="633"/>
    </row>
    <row r="288" spans="9:9">
      <c r="I288" s="633"/>
    </row>
    <row r="289" spans="9:9">
      <c r="I289" s="633"/>
    </row>
    <row r="290" spans="9:9">
      <c r="I290" s="633"/>
    </row>
    <row r="291" spans="9:9">
      <c r="I291" s="633"/>
    </row>
    <row r="292" spans="9:9">
      <c r="I292" s="633"/>
    </row>
    <row r="293" spans="9:9">
      <c r="I293" s="633"/>
    </row>
    <row r="294" spans="9:9">
      <c r="I294" s="633"/>
    </row>
    <row r="295" spans="9:9">
      <c r="I295" s="633"/>
    </row>
    <row r="296" spans="9:9">
      <c r="I296" s="633"/>
    </row>
    <row r="297" spans="9:9">
      <c r="I297" s="633"/>
    </row>
    <row r="298" spans="9:9">
      <c r="I298" s="633"/>
    </row>
    <row r="299" spans="9:9">
      <c r="I299" s="633"/>
    </row>
    <row r="300" spans="9:9">
      <c r="I300" s="633"/>
    </row>
    <row r="301" spans="9:9">
      <c r="I301" s="633"/>
    </row>
    <row r="302" spans="9:9">
      <c r="I302" s="633"/>
    </row>
    <row r="303" spans="9:9">
      <c r="I303" s="633"/>
    </row>
    <row r="304" spans="9:9">
      <c r="I304" s="633"/>
    </row>
    <row r="305" spans="9:9">
      <c r="I305" s="633"/>
    </row>
    <row r="306" spans="9:9">
      <c r="I306" s="633"/>
    </row>
    <row r="307" spans="9:9">
      <c r="I307" s="633"/>
    </row>
    <row r="308" spans="9:9">
      <c r="I308" s="633"/>
    </row>
    <row r="309" spans="9:9">
      <c r="I309" s="633"/>
    </row>
    <row r="310" spans="9:9">
      <c r="I310" s="633"/>
    </row>
    <row r="311" spans="9:9">
      <c r="I311" s="633"/>
    </row>
    <row r="312" spans="9:9">
      <c r="I312" s="633"/>
    </row>
    <row r="313" spans="9:9">
      <c r="I313" s="633"/>
    </row>
    <row r="314" spans="9:9">
      <c r="I314" s="633"/>
    </row>
    <row r="315" spans="9:9">
      <c r="I315" s="633"/>
    </row>
    <row r="316" spans="9:9">
      <c r="I316" s="633"/>
    </row>
    <row r="317" spans="9:9">
      <c r="I317" s="633"/>
    </row>
    <row r="318" spans="9:9">
      <c r="I318" s="633"/>
    </row>
    <row r="319" spans="9:9">
      <c r="I319" s="633"/>
    </row>
    <row r="320" spans="9:9">
      <c r="I320" s="633"/>
    </row>
    <row r="321" spans="9:9">
      <c r="I321" s="633"/>
    </row>
    <row r="322" spans="9:9">
      <c r="I322" s="633"/>
    </row>
    <row r="323" spans="9:9">
      <c r="I323" s="633"/>
    </row>
    <row r="324" spans="9:9">
      <c r="I324" s="633"/>
    </row>
    <row r="325" spans="9:9">
      <c r="I325" s="633"/>
    </row>
    <row r="326" spans="9:9">
      <c r="I326" s="633"/>
    </row>
    <row r="327" spans="9:9">
      <c r="I327" s="633"/>
    </row>
    <row r="328" spans="9:9">
      <c r="I328" s="633"/>
    </row>
    <row r="329" spans="9:9">
      <c r="I329" s="633"/>
    </row>
    <row r="330" spans="9:9">
      <c r="I330" s="633"/>
    </row>
    <row r="331" spans="9:9">
      <c r="I331" s="633"/>
    </row>
    <row r="332" spans="9:9">
      <c r="I332" s="633"/>
    </row>
    <row r="333" spans="9:9">
      <c r="I333" s="633"/>
    </row>
    <row r="334" spans="9:9">
      <c r="I334" s="633"/>
    </row>
    <row r="335" spans="9:9">
      <c r="I335" s="633"/>
    </row>
    <row r="336" spans="9:9">
      <c r="I336" s="633"/>
    </row>
    <row r="337" spans="9:9">
      <c r="I337" s="633"/>
    </row>
    <row r="338" spans="9:9">
      <c r="I338" s="633"/>
    </row>
    <row r="339" spans="9:9">
      <c r="I339" s="633"/>
    </row>
    <row r="340" spans="9:9">
      <c r="I340" s="633"/>
    </row>
    <row r="341" spans="9:9">
      <c r="I341" s="633"/>
    </row>
    <row r="342" spans="9:9">
      <c r="I342" s="633"/>
    </row>
    <row r="343" spans="9:9">
      <c r="I343" s="633"/>
    </row>
    <row r="344" spans="9:9">
      <c r="I344" s="633"/>
    </row>
    <row r="345" spans="9:9">
      <c r="I345" s="633"/>
    </row>
    <row r="346" spans="9:9">
      <c r="I346" s="633"/>
    </row>
    <row r="347" spans="9:9">
      <c r="I347" s="633"/>
    </row>
    <row r="348" spans="9:9">
      <c r="I348" s="633"/>
    </row>
    <row r="349" spans="9:9">
      <c r="I349" s="633"/>
    </row>
    <row r="350" spans="9:9">
      <c r="I350" s="633"/>
    </row>
    <row r="351" spans="9:9">
      <c r="I351" s="633"/>
    </row>
    <row r="352" spans="9:9">
      <c r="I352" s="633"/>
    </row>
    <row r="353" spans="9:9">
      <c r="I353" s="633"/>
    </row>
    <row r="354" spans="9:9">
      <c r="I354" s="633"/>
    </row>
    <row r="355" spans="9:9">
      <c r="I355" s="633"/>
    </row>
    <row r="356" spans="9:9">
      <c r="I356" s="633"/>
    </row>
    <row r="357" spans="9:9">
      <c r="I357" s="633"/>
    </row>
    <row r="358" spans="9:9">
      <c r="I358" s="633"/>
    </row>
    <row r="359" spans="9:9">
      <c r="I359" s="633"/>
    </row>
    <row r="360" spans="9:9">
      <c r="I360" s="633"/>
    </row>
    <row r="361" spans="9:9">
      <c r="I361" s="633"/>
    </row>
    <row r="362" spans="9:9">
      <c r="I362" s="633"/>
    </row>
    <row r="363" spans="9:9">
      <c r="I363" s="633"/>
    </row>
    <row r="364" spans="9:9">
      <c r="I364" s="633"/>
    </row>
    <row r="365" spans="9:9">
      <c r="I365" s="633"/>
    </row>
    <row r="366" spans="9:9">
      <c r="I366" s="633"/>
    </row>
    <row r="367" spans="9:9">
      <c r="I367" s="633"/>
    </row>
    <row r="368" spans="9:9">
      <c r="I368" s="633"/>
    </row>
    <row r="369" spans="9:9">
      <c r="I369" s="633"/>
    </row>
    <row r="370" spans="9:9">
      <c r="I370" s="633"/>
    </row>
    <row r="371" spans="9:9">
      <c r="I371" s="633"/>
    </row>
    <row r="372" spans="9:9">
      <c r="I372" s="633"/>
    </row>
    <row r="373" spans="9:9">
      <c r="I373" s="633"/>
    </row>
    <row r="374" spans="9:9">
      <c r="I374" s="633"/>
    </row>
    <row r="375" spans="9:9">
      <c r="I375" s="633"/>
    </row>
    <row r="376" spans="9:9">
      <c r="I376" s="633"/>
    </row>
    <row r="377" spans="9:9">
      <c r="I377" s="633"/>
    </row>
    <row r="378" spans="9:9">
      <c r="I378" s="633"/>
    </row>
    <row r="379" spans="9:9">
      <c r="I379" s="633"/>
    </row>
    <row r="380" spans="9:9">
      <c r="I380" s="633"/>
    </row>
    <row r="381" spans="9:9">
      <c r="I381" s="633"/>
    </row>
    <row r="382" spans="9:9">
      <c r="I382" s="633"/>
    </row>
    <row r="383" spans="9:9">
      <c r="I383" s="633"/>
    </row>
    <row r="384" spans="9:9">
      <c r="I384" s="633"/>
    </row>
    <row r="385" spans="9:9">
      <c r="I385" s="633"/>
    </row>
    <row r="386" spans="9:9">
      <c r="I386" s="633"/>
    </row>
    <row r="387" spans="9:9">
      <c r="I387" s="633"/>
    </row>
    <row r="388" spans="9:9">
      <c r="I388" s="633"/>
    </row>
    <row r="389" spans="9:9">
      <c r="I389" s="633"/>
    </row>
    <row r="390" spans="9:9">
      <c r="I390" s="633"/>
    </row>
    <row r="391" spans="9:9">
      <c r="I391" s="633"/>
    </row>
    <row r="392" spans="9:9">
      <c r="I392" s="633"/>
    </row>
    <row r="393" spans="9:9">
      <c r="I393" s="633"/>
    </row>
    <row r="394" spans="9:9">
      <c r="I394" s="633"/>
    </row>
    <row r="395" spans="9:9">
      <c r="I395" s="633"/>
    </row>
    <row r="396" spans="9:9">
      <c r="I396" s="633"/>
    </row>
    <row r="397" spans="9:9">
      <c r="I397" s="633"/>
    </row>
    <row r="398" spans="9:9">
      <c r="I398" s="633"/>
    </row>
    <row r="399" spans="9:9">
      <c r="I399" s="633"/>
    </row>
    <row r="400" spans="9:9">
      <c r="I400" s="633"/>
    </row>
    <row r="401" spans="9:9">
      <c r="I401" s="633"/>
    </row>
    <row r="402" spans="9:9">
      <c r="I402" s="633"/>
    </row>
    <row r="403" spans="9:9">
      <c r="I403" s="633"/>
    </row>
    <row r="404" spans="9:9">
      <c r="I404" s="633"/>
    </row>
    <row r="405" spans="9:9">
      <c r="I405" s="633"/>
    </row>
    <row r="406" spans="9:9">
      <c r="I406" s="633"/>
    </row>
    <row r="407" spans="9:9">
      <c r="I407" s="633"/>
    </row>
    <row r="408" spans="9:9">
      <c r="I408" s="633"/>
    </row>
    <row r="409" spans="9:9">
      <c r="I409" s="633"/>
    </row>
    <row r="410" spans="9:9">
      <c r="I410" s="633"/>
    </row>
    <row r="411" spans="9:9">
      <c r="I411" s="633"/>
    </row>
    <row r="412" spans="9:9">
      <c r="I412" s="633"/>
    </row>
    <row r="413" spans="9:9">
      <c r="I413" s="633"/>
    </row>
    <row r="414" spans="9:9">
      <c r="I414" s="633"/>
    </row>
    <row r="415" spans="9:9">
      <c r="I415" s="633"/>
    </row>
    <row r="416" spans="9:9">
      <c r="I416" s="633"/>
    </row>
    <row r="417" spans="9:9">
      <c r="I417" s="633"/>
    </row>
    <row r="418" spans="9:9">
      <c r="I418" s="633"/>
    </row>
    <row r="419" spans="9:9">
      <c r="I419" s="633"/>
    </row>
    <row r="420" spans="9:9">
      <c r="I420" s="633"/>
    </row>
    <row r="421" spans="9:9">
      <c r="I421" s="633"/>
    </row>
    <row r="422" spans="9:9">
      <c r="I422" s="633"/>
    </row>
    <row r="423" spans="9:9">
      <c r="I423" s="633"/>
    </row>
    <row r="424" spans="9:9">
      <c r="I424" s="633"/>
    </row>
    <row r="425" spans="9:9">
      <c r="I425" s="633"/>
    </row>
    <row r="426" spans="9:9">
      <c r="I426" s="633"/>
    </row>
    <row r="427" spans="9:9">
      <c r="I427" s="633"/>
    </row>
    <row r="428" spans="9:9">
      <c r="I428" s="633"/>
    </row>
    <row r="429" spans="9:9">
      <c r="I429" s="633"/>
    </row>
    <row r="430" spans="9:9">
      <c r="I430" s="633"/>
    </row>
    <row r="431" spans="9:9">
      <c r="I431" s="633"/>
    </row>
    <row r="432" spans="9:9">
      <c r="I432" s="633"/>
    </row>
    <row r="433" spans="9:9">
      <c r="I433" s="633"/>
    </row>
    <row r="434" spans="9:9">
      <c r="I434" s="633"/>
    </row>
    <row r="435" spans="9:9">
      <c r="I435" s="633"/>
    </row>
    <row r="436" spans="9:9">
      <c r="I436" s="633"/>
    </row>
    <row r="437" spans="9:9">
      <c r="I437" s="633"/>
    </row>
    <row r="438" spans="9:9">
      <c r="I438" s="633"/>
    </row>
    <row r="439" spans="9:9">
      <c r="I439" s="633"/>
    </row>
    <row r="440" spans="9:9">
      <c r="I440" s="633"/>
    </row>
    <row r="441" spans="9:9">
      <c r="I441" s="633"/>
    </row>
    <row r="442" spans="9:9">
      <c r="I442" s="633"/>
    </row>
    <row r="443" spans="9:9">
      <c r="I443" s="633"/>
    </row>
    <row r="444" spans="9:9">
      <c r="I444" s="633"/>
    </row>
    <row r="445" spans="9:9">
      <c r="I445" s="633"/>
    </row>
    <row r="446" spans="9:9">
      <c r="I446" s="633"/>
    </row>
    <row r="447" spans="9:9">
      <c r="I447" s="633"/>
    </row>
    <row r="448" spans="9:9">
      <c r="I448" s="633"/>
    </row>
    <row r="449" spans="9:9">
      <c r="I449" s="633"/>
    </row>
    <row r="450" spans="9:9">
      <c r="I450" s="633"/>
    </row>
    <row r="451" spans="9:9">
      <c r="I451" s="633"/>
    </row>
    <row r="452" spans="9:9">
      <c r="I452" s="633"/>
    </row>
    <row r="453" spans="9:9">
      <c r="I453" s="633"/>
    </row>
    <row r="454" spans="9:9">
      <c r="I454" s="633"/>
    </row>
    <row r="455" spans="9:9">
      <c r="I455" s="633"/>
    </row>
    <row r="456" spans="9:9">
      <c r="I456" s="633"/>
    </row>
    <row r="457" spans="9:9">
      <c r="I457" s="633"/>
    </row>
    <row r="458" spans="9:9">
      <c r="I458" s="633"/>
    </row>
    <row r="459" spans="9:9">
      <c r="I459" s="633"/>
    </row>
    <row r="460" spans="9:9">
      <c r="I460" s="633"/>
    </row>
    <row r="461" spans="9:9">
      <c r="I461" s="633"/>
    </row>
    <row r="462" spans="9:9">
      <c r="I462" s="633"/>
    </row>
    <row r="463" spans="9:9">
      <c r="I463" s="633"/>
    </row>
    <row r="464" spans="9:9">
      <c r="I464" s="633"/>
    </row>
    <row r="465" spans="9:9">
      <c r="I465" s="633"/>
    </row>
    <row r="466" spans="9:9">
      <c r="I466" s="633"/>
    </row>
    <row r="467" spans="9:9">
      <c r="I467" s="633"/>
    </row>
    <row r="468" spans="9:9">
      <c r="I468" s="633"/>
    </row>
    <row r="469" spans="9:9">
      <c r="I469" s="633"/>
    </row>
    <row r="470" spans="9:9">
      <c r="I470" s="633"/>
    </row>
    <row r="471" spans="9:9">
      <c r="I471" s="633"/>
    </row>
    <row r="472" spans="9:9">
      <c r="I472" s="633"/>
    </row>
    <row r="473" spans="9:9">
      <c r="I473" s="633"/>
    </row>
    <row r="474" spans="9:9">
      <c r="I474" s="633"/>
    </row>
    <row r="475" spans="9:9">
      <c r="I475" s="633"/>
    </row>
    <row r="476" spans="9:9">
      <c r="I476" s="633"/>
    </row>
    <row r="477" spans="9:9">
      <c r="I477" s="633"/>
    </row>
    <row r="478" spans="9:9">
      <c r="I478" s="633"/>
    </row>
    <row r="479" spans="9:9">
      <c r="I479" s="633"/>
    </row>
    <row r="480" spans="9:9">
      <c r="I480" s="633"/>
    </row>
    <row r="481" spans="9:9">
      <c r="I481" s="633"/>
    </row>
    <row r="482" spans="9:9">
      <c r="I482" s="633"/>
    </row>
    <row r="483" spans="9:9">
      <c r="I483" s="633"/>
    </row>
    <row r="484" spans="9:9">
      <c r="I484" s="633"/>
    </row>
    <row r="485" spans="9:9">
      <c r="I485" s="633"/>
    </row>
    <row r="486" spans="9:9">
      <c r="I486" s="633"/>
    </row>
    <row r="487" spans="9:9">
      <c r="I487" s="633"/>
    </row>
    <row r="488" spans="9:9">
      <c r="I488" s="633"/>
    </row>
    <row r="489" spans="9:9">
      <c r="I489" s="633"/>
    </row>
    <row r="490" spans="9:9">
      <c r="I490" s="633"/>
    </row>
    <row r="491" spans="9:9">
      <c r="I491" s="633"/>
    </row>
    <row r="492" spans="9:9">
      <c r="I492" s="633"/>
    </row>
    <row r="493" spans="9:9">
      <c r="I493" s="633"/>
    </row>
    <row r="494" spans="9:9">
      <c r="I494" s="633"/>
    </row>
    <row r="495" spans="9:9">
      <c r="I495" s="633"/>
    </row>
    <row r="496" spans="9:9">
      <c r="I496" s="633"/>
    </row>
    <row r="497" spans="9:9">
      <c r="I497" s="633"/>
    </row>
    <row r="498" spans="9:9">
      <c r="I498" s="633"/>
    </row>
    <row r="499" spans="9:9">
      <c r="I499" s="633"/>
    </row>
    <row r="500" spans="9:9">
      <c r="I500" s="633"/>
    </row>
    <row r="501" spans="9:9">
      <c r="I501" s="633"/>
    </row>
    <row r="502" spans="9:9">
      <c r="I502" s="633"/>
    </row>
    <row r="503" spans="9:9">
      <c r="I503" s="633"/>
    </row>
    <row r="504" spans="9:9">
      <c r="I504" s="633"/>
    </row>
    <row r="505" spans="9:9">
      <c r="I505" s="633"/>
    </row>
    <row r="506" spans="9:9">
      <c r="I506" s="633"/>
    </row>
    <row r="507" spans="9:9">
      <c r="I507" s="633"/>
    </row>
    <row r="508" spans="9:9">
      <c r="I508" s="633"/>
    </row>
    <row r="509" spans="9:9">
      <c r="I509" s="633"/>
    </row>
    <row r="510" spans="9:9">
      <c r="I510" s="633"/>
    </row>
    <row r="511" spans="9:9">
      <c r="I511" s="633"/>
    </row>
    <row r="512" spans="9:9">
      <c r="I512" s="633"/>
    </row>
    <row r="513" spans="9:9">
      <c r="I513" s="633"/>
    </row>
    <row r="514" spans="9:9">
      <c r="I514" s="633"/>
    </row>
    <row r="515" spans="9:9">
      <c r="I515" s="633"/>
    </row>
    <row r="516" spans="9:9">
      <c r="I516" s="633"/>
    </row>
    <row r="517" spans="9:9">
      <c r="I517" s="633"/>
    </row>
    <row r="518" spans="9:9">
      <c r="I518" s="633"/>
    </row>
    <row r="519" spans="9:9">
      <c r="I519" s="633"/>
    </row>
    <row r="520" spans="9:9">
      <c r="I520" s="633"/>
    </row>
    <row r="521" spans="9:9">
      <c r="I521" s="633"/>
    </row>
    <row r="522" spans="9:9">
      <c r="I522" s="633"/>
    </row>
    <row r="523" spans="9:9">
      <c r="I523" s="633"/>
    </row>
    <row r="524" spans="9:9">
      <c r="I524" s="633"/>
    </row>
    <row r="525" spans="9:9">
      <c r="I525" s="633"/>
    </row>
    <row r="526" spans="9:9">
      <c r="I526" s="633"/>
    </row>
    <row r="527" spans="9:9">
      <c r="I527" s="633"/>
    </row>
    <row r="528" spans="9:9">
      <c r="I528" s="633"/>
    </row>
    <row r="529" spans="9:9">
      <c r="I529" s="633"/>
    </row>
    <row r="530" spans="9:9">
      <c r="I530" s="633"/>
    </row>
    <row r="531" spans="9:9">
      <c r="I531" s="633"/>
    </row>
    <row r="532" spans="9:9">
      <c r="I532" s="633"/>
    </row>
    <row r="533" spans="9:9">
      <c r="I533" s="633"/>
    </row>
    <row r="534" spans="9:9">
      <c r="I534" s="633"/>
    </row>
    <row r="535" spans="9:9">
      <c r="I535" s="633"/>
    </row>
    <row r="536" spans="9:9">
      <c r="I536" s="633"/>
    </row>
    <row r="537" spans="9:9">
      <c r="I537" s="633"/>
    </row>
    <row r="538" spans="9:9">
      <c r="I538" s="633"/>
    </row>
    <row r="539" spans="9:9">
      <c r="I539" s="633"/>
    </row>
    <row r="540" spans="9:9">
      <c r="I540" s="633"/>
    </row>
    <row r="541" spans="9:9">
      <c r="I541" s="633"/>
    </row>
    <row r="542" spans="9:9">
      <c r="I542" s="633"/>
    </row>
    <row r="543" spans="9:9">
      <c r="I543" s="633"/>
    </row>
    <row r="544" spans="9:9">
      <c r="I544" s="633"/>
    </row>
    <row r="545" spans="9:9">
      <c r="I545" s="633"/>
    </row>
    <row r="546" spans="9:9">
      <c r="I546" s="633"/>
    </row>
    <row r="547" spans="9:9">
      <c r="I547" s="633"/>
    </row>
    <row r="548" spans="9:9">
      <c r="I548" s="633"/>
    </row>
    <row r="549" spans="9:9">
      <c r="I549" s="633"/>
    </row>
    <row r="550" spans="9:9">
      <c r="I550" s="633"/>
    </row>
    <row r="551" spans="9:9">
      <c r="I551" s="633"/>
    </row>
    <row r="552" spans="9:9">
      <c r="I552" s="633"/>
    </row>
    <row r="553" spans="9:9">
      <c r="I553" s="633"/>
    </row>
    <row r="554" spans="9:9">
      <c r="I554" s="633"/>
    </row>
    <row r="555" spans="9:9">
      <c r="I555" s="633"/>
    </row>
    <row r="556" spans="9:9">
      <c r="I556" s="633"/>
    </row>
    <row r="557" spans="9:9">
      <c r="I557" s="633"/>
    </row>
    <row r="558" spans="9:9">
      <c r="I558" s="633"/>
    </row>
    <row r="559" spans="9:9">
      <c r="I559" s="633"/>
    </row>
    <row r="560" spans="9:9">
      <c r="I560" s="633"/>
    </row>
    <row r="561" spans="9:9">
      <c r="I561" s="633"/>
    </row>
    <row r="562" spans="9:9">
      <c r="I562" s="633"/>
    </row>
    <row r="563" spans="9:9">
      <c r="I563" s="633"/>
    </row>
    <row r="564" spans="9:9">
      <c r="I564" s="633"/>
    </row>
    <row r="565" spans="9:9">
      <c r="I565" s="633"/>
    </row>
    <row r="566" spans="9:9">
      <c r="I566" s="633"/>
    </row>
    <row r="567" spans="9:9">
      <c r="I567" s="633"/>
    </row>
    <row r="568" spans="9:9">
      <c r="I568" s="633"/>
    </row>
    <row r="569" spans="9:9">
      <c r="I569" s="633"/>
    </row>
    <row r="570" spans="9:9">
      <c r="I570" s="633"/>
    </row>
    <row r="571" spans="9:9">
      <c r="I571" s="633"/>
    </row>
    <row r="572" spans="9:9">
      <c r="I572" s="633"/>
    </row>
    <row r="573" spans="9:9">
      <c r="I573" s="633"/>
    </row>
    <row r="574" spans="9:9">
      <c r="I574" s="633"/>
    </row>
    <row r="575" spans="9:9">
      <c r="I575" s="633"/>
    </row>
    <row r="576" spans="9:9">
      <c r="I576" s="633"/>
    </row>
    <row r="577" spans="9:9">
      <c r="I577" s="633"/>
    </row>
    <row r="578" spans="9:9">
      <c r="I578" s="633"/>
    </row>
    <row r="579" spans="9:9">
      <c r="I579" s="633"/>
    </row>
    <row r="580" spans="9:9">
      <c r="I580" s="633"/>
    </row>
    <row r="581" spans="9:9">
      <c r="I581" s="633"/>
    </row>
    <row r="582" spans="9:9">
      <c r="I582" s="633"/>
    </row>
    <row r="583" spans="9:9">
      <c r="I583" s="633"/>
    </row>
    <row r="584" spans="9:9">
      <c r="I584" s="633"/>
    </row>
    <row r="585" spans="9:9">
      <c r="I585" s="633"/>
    </row>
    <row r="586" spans="9:9">
      <c r="I586" s="633"/>
    </row>
    <row r="587" spans="9:9">
      <c r="I587" s="633"/>
    </row>
    <row r="588" spans="9:9">
      <c r="I588" s="633"/>
    </row>
    <row r="589" spans="9:9">
      <c r="I589" s="633"/>
    </row>
    <row r="590" spans="9:9">
      <c r="I590" s="633"/>
    </row>
    <row r="591" spans="9:9">
      <c r="I591" s="633"/>
    </row>
    <row r="592" spans="9:9">
      <c r="I592" s="633"/>
    </row>
    <row r="593" spans="9:9">
      <c r="I593" s="633"/>
    </row>
    <row r="594" spans="9:9">
      <c r="I594" s="633"/>
    </row>
    <row r="595" spans="9:9">
      <c r="I595" s="633"/>
    </row>
    <row r="596" spans="9:9">
      <c r="I596" s="633"/>
    </row>
    <row r="597" spans="9:9">
      <c r="I597" s="633"/>
    </row>
    <row r="598" spans="9:9">
      <c r="I598" s="633"/>
    </row>
    <row r="599" spans="9:9">
      <c r="I599" s="633"/>
    </row>
    <row r="600" spans="9:9">
      <c r="I600" s="633"/>
    </row>
    <row r="601" spans="9:9">
      <c r="I601" s="633"/>
    </row>
    <row r="602" spans="9:9">
      <c r="I602" s="633"/>
    </row>
    <row r="603" spans="9:9">
      <c r="I603" s="633"/>
    </row>
    <row r="604" spans="9:9">
      <c r="I604" s="633"/>
    </row>
    <row r="605" spans="9:9">
      <c r="I605" s="633"/>
    </row>
    <row r="606" spans="9:9">
      <c r="I606" s="633"/>
    </row>
    <row r="607" spans="9:9">
      <c r="I607" s="633"/>
    </row>
    <row r="608" spans="9:9">
      <c r="I608" s="633"/>
    </row>
    <row r="609" spans="9:9">
      <c r="I609" s="633"/>
    </row>
    <row r="610" spans="9:9">
      <c r="I610" s="633"/>
    </row>
    <row r="611" spans="9:9">
      <c r="I611" s="633"/>
    </row>
    <row r="612" spans="9:9">
      <c r="I612" s="633"/>
    </row>
    <row r="613" spans="9:9">
      <c r="I613" s="633"/>
    </row>
    <row r="614" spans="9:9">
      <c r="I614" s="633"/>
    </row>
    <row r="615" spans="9:9">
      <c r="I615" s="633"/>
    </row>
    <row r="616" spans="9:9">
      <c r="I616" s="633"/>
    </row>
    <row r="617" spans="9:9">
      <c r="I617" s="633"/>
    </row>
    <row r="618" spans="9:9">
      <c r="I618" s="633"/>
    </row>
    <row r="619" spans="9:9">
      <c r="I619" s="633"/>
    </row>
    <row r="620" spans="9:9">
      <c r="I620" s="633"/>
    </row>
    <row r="621" spans="9:9">
      <c r="I621" s="633"/>
    </row>
    <row r="622" spans="9:9">
      <c r="I622" s="633"/>
    </row>
    <row r="623" spans="9:9">
      <c r="I623" s="633"/>
    </row>
    <row r="624" spans="9:9">
      <c r="I624" s="633"/>
    </row>
    <row r="625" spans="9:9">
      <c r="I625" s="633"/>
    </row>
    <row r="626" spans="9:9">
      <c r="I626" s="633"/>
    </row>
    <row r="627" spans="9:9">
      <c r="I627" s="633"/>
    </row>
    <row r="628" spans="9:9">
      <c r="I628" s="633"/>
    </row>
    <row r="629" spans="9:9">
      <c r="I629" s="633"/>
    </row>
    <row r="630" spans="9:9">
      <c r="I630" s="633"/>
    </row>
    <row r="631" spans="9:9">
      <c r="I631" s="633"/>
    </row>
    <row r="632" spans="9:9">
      <c r="I632" s="633"/>
    </row>
    <row r="633" spans="9:9">
      <c r="I633" s="633"/>
    </row>
    <row r="634" spans="9:9">
      <c r="I634" s="633"/>
    </row>
    <row r="635" spans="9:9">
      <c r="I635" s="633"/>
    </row>
    <row r="636" spans="9:9">
      <c r="I636" s="633"/>
    </row>
    <row r="637" spans="9:9">
      <c r="I637" s="633"/>
    </row>
    <row r="638" spans="9:9">
      <c r="I638" s="633"/>
    </row>
    <row r="639" spans="9:9">
      <c r="I639" s="633"/>
    </row>
    <row r="640" spans="9:9">
      <c r="I640" s="633"/>
    </row>
    <row r="641" spans="9:9">
      <c r="I641" s="633"/>
    </row>
    <row r="642" spans="9:9">
      <c r="I642" s="633"/>
    </row>
    <row r="643" spans="9:9">
      <c r="I643" s="633"/>
    </row>
    <row r="644" spans="9:9">
      <c r="I644" s="633"/>
    </row>
    <row r="645" spans="9:9">
      <c r="I645" s="633"/>
    </row>
    <row r="646" spans="9:9">
      <c r="I646" s="633"/>
    </row>
    <row r="647" spans="9:9">
      <c r="I647" s="633"/>
    </row>
    <row r="648" spans="9:9">
      <c r="I648" s="633"/>
    </row>
    <row r="649" spans="9:9">
      <c r="I649" s="633"/>
    </row>
    <row r="650" spans="9:9">
      <c r="I650" s="633"/>
    </row>
    <row r="651" spans="9:9">
      <c r="I651" s="633"/>
    </row>
    <row r="652" spans="9:9">
      <c r="I652" s="633"/>
    </row>
    <row r="653" spans="9:9">
      <c r="I653" s="633"/>
    </row>
    <row r="654" spans="9:9">
      <c r="I654" s="633"/>
    </row>
    <row r="655" spans="9:9">
      <c r="I655" s="633"/>
    </row>
    <row r="656" spans="9:9">
      <c r="I656" s="633"/>
    </row>
    <row r="657" spans="9:9">
      <c r="I657" s="633"/>
    </row>
    <row r="658" spans="9:9">
      <c r="I658" s="633"/>
    </row>
    <row r="659" spans="9:9">
      <c r="I659" s="633"/>
    </row>
    <row r="660" spans="9:9">
      <c r="I660" s="633"/>
    </row>
    <row r="661" spans="9:9">
      <c r="I661" s="633"/>
    </row>
    <row r="662" spans="9:9">
      <c r="I662" s="633"/>
    </row>
    <row r="663" spans="9:9">
      <c r="I663" s="633"/>
    </row>
    <row r="664" spans="9:9">
      <c r="I664" s="633"/>
    </row>
    <row r="665" spans="9:9">
      <c r="I665" s="633"/>
    </row>
    <row r="666" spans="9:9">
      <c r="I666" s="633"/>
    </row>
    <row r="667" spans="9:9">
      <c r="I667" s="633"/>
    </row>
    <row r="668" spans="9:9">
      <c r="I668" s="633"/>
    </row>
    <row r="669" spans="9:9">
      <c r="I669" s="633"/>
    </row>
    <row r="670" spans="9:9">
      <c r="I670" s="633"/>
    </row>
    <row r="671" spans="9:9">
      <c r="I671" s="633"/>
    </row>
    <row r="672" spans="9:9">
      <c r="I672" s="633"/>
    </row>
    <row r="673" spans="9:9">
      <c r="I673" s="633"/>
    </row>
    <row r="674" spans="9:9">
      <c r="I674" s="633"/>
    </row>
    <row r="675" spans="9:9">
      <c r="I675" s="633"/>
    </row>
    <row r="676" spans="9:9">
      <c r="I676" s="633"/>
    </row>
    <row r="677" spans="9:9">
      <c r="I677" s="633"/>
    </row>
    <row r="678" spans="9:9">
      <c r="I678" s="633"/>
    </row>
    <row r="679" spans="9:9">
      <c r="I679" s="633"/>
    </row>
    <row r="680" spans="9:9">
      <c r="I680" s="633"/>
    </row>
    <row r="681" spans="9:9">
      <c r="I681" s="633"/>
    </row>
    <row r="682" spans="9:9">
      <c r="I682" s="633"/>
    </row>
    <row r="683" spans="9:9">
      <c r="I683" s="633"/>
    </row>
    <row r="684" spans="9:9">
      <c r="I684" s="633"/>
    </row>
    <row r="685" spans="9:9">
      <c r="I685" s="633"/>
    </row>
    <row r="686" spans="9:9">
      <c r="I686" s="633"/>
    </row>
    <row r="687" spans="9:9">
      <c r="I687" s="633"/>
    </row>
    <row r="688" spans="9:9">
      <c r="I688" s="633"/>
    </row>
    <row r="689" spans="9:9">
      <c r="I689" s="633"/>
    </row>
    <row r="690" spans="9:9">
      <c r="I690" s="633"/>
    </row>
    <row r="691" spans="9:9">
      <c r="I691" s="633"/>
    </row>
    <row r="692" spans="9:9">
      <c r="I692" s="633"/>
    </row>
    <row r="693" spans="9:9">
      <c r="I693" s="633"/>
    </row>
    <row r="694" spans="9:9">
      <c r="I694" s="633"/>
    </row>
    <row r="695" spans="9:9">
      <c r="I695" s="633"/>
    </row>
    <row r="696" spans="9:9">
      <c r="I696" s="633"/>
    </row>
    <row r="697" spans="9:9">
      <c r="I697" s="633"/>
    </row>
    <row r="698" spans="9:9">
      <c r="I698" s="633"/>
    </row>
    <row r="699" spans="9:9">
      <c r="I699" s="633"/>
    </row>
    <row r="700" spans="9:9">
      <c r="I700" s="633"/>
    </row>
    <row r="701" spans="9:9">
      <c r="I701" s="633"/>
    </row>
    <row r="702" spans="9:9">
      <c r="I702" s="633"/>
    </row>
    <row r="703" spans="9:9">
      <c r="I703" s="633"/>
    </row>
    <row r="704" spans="9:9">
      <c r="I704" s="633"/>
    </row>
    <row r="705" spans="9:9">
      <c r="I705" s="633"/>
    </row>
    <row r="706" spans="9:9">
      <c r="I706" s="633"/>
    </row>
    <row r="707" spans="9:9">
      <c r="I707" s="633"/>
    </row>
    <row r="708" spans="9:9">
      <c r="I708" s="633"/>
    </row>
    <row r="709" spans="9:9">
      <c r="I709" s="633"/>
    </row>
    <row r="710" spans="9:9">
      <c r="I710" s="633"/>
    </row>
    <row r="711" spans="9:9">
      <c r="I711" s="633"/>
    </row>
    <row r="712" spans="9:9">
      <c r="I712" s="633"/>
    </row>
    <row r="713" spans="9:9">
      <c r="I713" s="633"/>
    </row>
    <row r="714" spans="9:9">
      <c r="I714" s="633"/>
    </row>
    <row r="715" spans="9:9">
      <c r="I715" s="633"/>
    </row>
    <row r="716" spans="9:9">
      <c r="I716" s="633"/>
    </row>
    <row r="717" spans="9:9">
      <c r="I717" s="633"/>
    </row>
    <row r="718" spans="9:9">
      <c r="I718" s="633"/>
    </row>
    <row r="719" spans="9:9">
      <c r="I719" s="633"/>
    </row>
    <row r="720" spans="9:9">
      <c r="I720" s="633"/>
    </row>
    <row r="721" spans="9:9">
      <c r="I721" s="633"/>
    </row>
    <row r="722" spans="9:9">
      <c r="I722" s="633"/>
    </row>
    <row r="723" spans="9:9">
      <c r="I723" s="633"/>
    </row>
    <row r="724" spans="9:9">
      <c r="I724" s="633"/>
    </row>
    <row r="725" spans="9:9">
      <c r="I725" s="633"/>
    </row>
    <row r="726" spans="9:9">
      <c r="I726" s="633"/>
    </row>
    <row r="727" spans="9:9">
      <c r="I727" s="633"/>
    </row>
    <row r="728" spans="9:9">
      <c r="I728" s="633"/>
    </row>
    <row r="729" spans="9:9">
      <c r="I729" s="633"/>
    </row>
    <row r="730" spans="9:9">
      <c r="I730" s="633"/>
    </row>
    <row r="731" spans="9:9">
      <c r="I731" s="633"/>
    </row>
    <row r="732" spans="9:9">
      <c r="I732" s="633"/>
    </row>
    <row r="733" spans="9:9">
      <c r="I733" s="633"/>
    </row>
    <row r="734" spans="9:9">
      <c r="I734" s="633"/>
    </row>
    <row r="735" spans="9:9">
      <c r="I735" s="633"/>
    </row>
    <row r="736" spans="9:9">
      <c r="I736" s="633"/>
    </row>
    <row r="737" spans="9:9">
      <c r="I737" s="633"/>
    </row>
    <row r="738" spans="9:9">
      <c r="I738" s="633"/>
    </row>
    <row r="739" spans="9:9">
      <c r="I739" s="633"/>
    </row>
    <row r="740" spans="9:9">
      <c r="I740" s="633"/>
    </row>
    <row r="741" spans="9:9">
      <c r="I741" s="633"/>
    </row>
    <row r="742" spans="9:9">
      <c r="I742" s="633"/>
    </row>
    <row r="743" spans="9:9">
      <c r="I743" s="633"/>
    </row>
    <row r="744" spans="9:9">
      <c r="I744" s="633"/>
    </row>
    <row r="745" spans="9:9">
      <c r="I745" s="633"/>
    </row>
    <row r="746" spans="9:9">
      <c r="I746" s="633"/>
    </row>
    <row r="747" spans="9:9">
      <c r="I747" s="633"/>
    </row>
    <row r="748" spans="9:9">
      <c r="I748" s="633"/>
    </row>
    <row r="749" spans="9:9">
      <c r="I749" s="633"/>
    </row>
    <row r="750" spans="9:9">
      <c r="I750" s="633"/>
    </row>
    <row r="751" spans="9:9">
      <c r="I751" s="633"/>
    </row>
    <row r="752" spans="9:9">
      <c r="I752" s="633"/>
    </row>
    <row r="753" spans="9:9">
      <c r="I753" s="633"/>
    </row>
    <row r="754" spans="9:9">
      <c r="I754" s="633"/>
    </row>
    <row r="755" spans="9:9">
      <c r="I755" s="633"/>
    </row>
    <row r="756" spans="9:9">
      <c r="I756" s="633"/>
    </row>
    <row r="757" spans="9:9">
      <c r="I757" s="633"/>
    </row>
    <row r="758" spans="9:9">
      <c r="I758" s="633"/>
    </row>
    <row r="759" spans="9:9">
      <c r="I759" s="633"/>
    </row>
    <row r="760" spans="9:9">
      <c r="I760" s="633"/>
    </row>
    <row r="761" spans="9:9">
      <c r="I761" s="633"/>
    </row>
    <row r="762" spans="9:9">
      <c r="I762" s="633"/>
    </row>
    <row r="763" spans="9:9">
      <c r="I763" s="633"/>
    </row>
    <row r="764" spans="9:9">
      <c r="I764" s="633"/>
    </row>
    <row r="765" spans="9:9">
      <c r="I765" s="633"/>
    </row>
    <row r="766" spans="9:9">
      <c r="I766" s="633"/>
    </row>
    <row r="767" spans="9:9">
      <c r="I767" s="633"/>
    </row>
    <row r="768" spans="9:9">
      <c r="I768" s="633"/>
    </row>
    <row r="769" spans="9:9">
      <c r="I769" s="633"/>
    </row>
    <row r="770" spans="9:9">
      <c r="I770" s="633"/>
    </row>
    <row r="771" spans="9:9">
      <c r="I771" s="633"/>
    </row>
    <row r="772" spans="9:9">
      <c r="I772" s="633"/>
    </row>
    <row r="773" spans="9:9">
      <c r="I773" s="633"/>
    </row>
    <row r="774" spans="9:9">
      <c r="I774" s="633"/>
    </row>
    <row r="775" spans="9:9">
      <c r="I775" s="633"/>
    </row>
    <row r="776" spans="9:9">
      <c r="I776" s="633"/>
    </row>
    <row r="777" spans="9:9">
      <c r="I777" s="633"/>
    </row>
    <row r="778" spans="9:9">
      <c r="I778" s="633"/>
    </row>
    <row r="779" spans="9:9">
      <c r="I779" s="633"/>
    </row>
    <row r="780" spans="9:9">
      <c r="I780" s="633"/>
    </row>
    <row r="781" spans="9:9">
      <c r="I781" s="633"/>
    </row>
    <row r="782" spans="9:9">
      <c r="I782" s="633"/>
    </row>
    <row r="783" spans="9:9">
      <c r="I783" s="633"/>
    </row>
    <row r="784" spans="9:9">
      <c r="I784" s="633"/>
    </row>
    <row r="785" spans="9:9">
      <c r="I785" s="633"/>
    </row>
    <row r="786" spans="9:9">
      <c r="I786" s="633"/>
    </row>
    <row r="787" spans="9:9">
      <c r="I787" s="633"/>
    </row>
    <row r="788" spans="9:9">
      <c r="I788" s="633"/>
    </row>
    <row r="789" spans="9:9">
      <c r="I789" s="633"/>
    </row>
    <row r="790" spans="9:9">
      <c r="I790" s="633"/>
    </row>
    <row r="791" spans="9:9">
      <c r="I791" s="633"/>
    </row>
    <row r="792" spans="9:9">
      <c r="I792" s="633"/>
    </row>
    <row r="793" spans="9:9">
      <c r="I793" s="633"/>
    </row>
    <row r="794" spans="9:9">
      <c r="I794" s="633"/>
    </row>
    <row r="795" spans="9:9">
      <c r="I795" s="633"/>
    </row>
    <row r="796" spans="9:9">
      <c r="I796" s="633"/>
    </row>
    <row r="797" spans="9:9">
      <c r="I797" s="633"/>
    </row>
    <row r="798" spans="9:9">
      <c r="I798" s="633"/>
    </row>
    <row r="799" spans="9:9">
      <c r="I799" s="633"/>
    </row>
    <row r="800" spans="9:9">
      <c r="I800" s="633"/>
    </row>
    <row r="801" spans="9:9">
      <c r="I801" s="633"/>
    </row>
    <row r="802" spans="9:9">
      <c r="I802" s="633"/>
    </row>
    <row r="803" spans="9:9">
      <c r="I803" s="633"/>
    </row>
    <row r="804" spans="9:9">
      <c r="I804" s="633"/>
    </row>
    <row r="805" spans="9:9">
      <c r="I805" s="633"/>
    </row>
    <row r="806" spans="9:9">
      <c r="I806" s="633"/>
    </row>
    <row r="807" spans="9:9">
      <c r="I807" s="633"/>
    </row>
    <row r="808" spans="9:9">
      <c r="I808" s="633"/>
    </row>
    <row r="809" spans="9:9">
      <c r="I809" s="633"/>
    </row>
    <row r="810" spans="9:9">
      <c r="I810" s="633"/>
    </row>
    <row r="811" spans="9:9">
      <c r="I811" s="633"/>
    </row>
    <row r="812" spans="9:9">
      <c r="I812" s="633"/>
    </row>
    <row r="813" spans="9:9">
      <c r="I813" s="633"/>
    </row>
    <row r="814" spans="9:9">
      <c r="I814" s="633"/>
    </row>
    <row r="815" spans="9:9">
      <c r="I815" s="633"/>
    </row>
    <row r="816" spans="9:9">
      <c r="I816" s="633"/>
    </row>
    <row r="817" spans="9:9">
      <c r="I817" s="633"/>
    </row>
    <row r="818" spans="9:9">
      <c r="I818" s="633"/>
    </row>
    <row r="819" spans="9:9">
      <c r="I819" s="633"/>
    </row>
    <row r="820" spans="9:9">
      <c r="I820" s="633"/>
    </row>
    <row r="821" spans="9:9">
      <c r="I821" s="633"/>
    </row>
    <row r="822" spans="9:9">
      <c r="I822" s="633"/>
    </row>
    <row r="823" spans="9:9">
      <c r="I823" s="633"/>
    </row>
    <row r="824" spans="9:9">
      <c r="I824" s="633"/>
    </row>
    <row r="825" spans="9:9">
      <c r="I825" s="633"/>
    </row>
    <row r="826" spans="9:9">
      <c r="I826" s="633"/>
    </row>
    <row r="827" spans="9:9">
      <c r="I827" s="633"/>
    </row>
    <row r="828" spans="9:9">
      <c r="I828" s="633"/>
    </row>
    <row r="829" spans="9:9">
      <c r="I829" s="633"/>
    </row>
    <row r="830" spans="9:9">
      <c r="I830" s="633"/>
    </row>
    <row r="831" spans="9:9">
      <c r="I831" s="633"/>
    </row>
    <row r="832" spans="9:9">
      <c r="I832" s="633"/>
    </row>
    <row r="833" spans="9:9">
      <c r="I833" s="633"/>
    </row>
    <row r="834" spans="9:9">
      <c r="I834" s="633"/>
    </row>
    <row r="835" spans="9:9">
      <c r="I835" s="633"/>
    </row>
    <row r="836" spans="9:9">
      <c r="I836" s="633"/>
    </row>
    <row r="837" spans="9:9">
      <c r="I837" s="633"/>
    </row>
    <row r="838" spans="9:9">
      <c r="I838" s="633"/>
    </row>
    <row r="839" spans="9:9">
      <c r="I839" s="633"/>
    </row>
    <row r="840" spans="9:9">
      <c r="I840" s="633"/>
    </row>
    <row r="841" spans="9:9">
      <c r="I841" s="633"/>
    </row>
    <row r="842" spans="9:9">
      <c r="I842" s="633"/>
    </row>
    <row r="843" spans="9:9">
      <c r="I843" s="633"/>
    </row>
    <row r="844" spans="9:9">
      <c r="I844" s="633"/>
    </row>
    <row r="845" spans="9:9">
      <c r="I845" s="633"/>
    </row>
    <row r="846" spans="9:9">
      <c r="I846" s="633"/>
    </row>
    <row r="847" spans="9:9">
      <c r="I847" s="633"/>
    </row>
    <row r="848" spans="9:9">
      <c r="I848" s="633"/>
    </row>
    <row r="849" spans="9:9">
      <c r="I849" s="633"/>
    </row>
    <row r="850" spans="9:9">
      <c r="I850" s="633"/>
    </row>
    <row r="851" spans="9:9">
      <c r="I851" s="633"/>
    </row>
    <row r="852" spans="9:9">
      <c r="I852" s="633"/>
    </row>
    <row r="853" spans="9:9">
      <c r="I853" s="633"/>
    </row>
    <row r="854" spans="9:9">
      <c r="I854" s="633"/>
    </row>
    <row r="855" spans="9:9">
      <c r="I855" s="633"/>
    </row>
    <row r="856" spans="9:9">
      <c r="I856" s="633"/>
    </row>
    <row r="857" spans="9:9">
      <c r="I857" s="633"/>
    </row>
    <row r="858" spans="9:9">
      <c r="I858" s="633"/>
    </row>
    <row r="859" spans="9:9">
      <c r="I859" s="633"/>
    </row>
    <row r="860" spans="9:9">
      <c r="I860" s="633"/>
    </row>
    <row r="861" spans="9:9">
      <c r="I861" s="633"/>
    </row>
    <row r="862" spans="9:9">
      <c r="I862" s="633"/>
    </row>
    <row r="863" spans="9:9">
      <c r="I863" s="633"/>
    </row>
    <row r="864" spans="9:9">
      <c r="I864" s="633"/>
    </row>
    <row r="865" spans="9:9">
      <c r="I865" s="633"/>
    </row>
    <row r="866" spans="9:9">
      <c r="I866" s="633"/>
    </row>
    <row r="867" spans="9:9">
      <c r="I867" s="633"/>
    </row>
    <row r="868" spans="9:9">
      <c r="I868" s="633"/>
    </row>
    <row r="869" spans="9:9">
      <c r="I869" s="633"/>
    </row>
    <row r="870" spans="9:9">
      <c r="I870" s="633"/>
    </row>
    <row r="871" spans="9:9">
      <c r="I871" s="633"/>
    </row>
    <row r="872" spans="9:9">
      <c r="I872" s="633"/>
    </row>
    <row r="873" spans="9:9">
      <c r="I873" s="633"/>
    </row>
    <row r="874" spans="9:9">
      <c r="I874" s="633"/>
    </row>
    <row r="875" spans="9:9">
      <c r="I875" s="633"/>
    </row>
    <row r="876" spans="9:9">
      <c r="I876" s="633"/>
    </row>
    <row r="877" spans="9:9">
      <c r="I877" s="633"/>
    </row>
    <row r="878" spans="9:9">
      <c r="I878" s="633"/>
    </row>
    <row r="879" spans="9:9">
      <c r="I879" s="633"/>
    </row>
    <row r="880" spans="9:9">
      <c r="I880" s="633"/>
    </row>
    <row r="881" spans="9:9">
      <c r="I881" s="633"/>
    </row>
    <row r="882" spans="9:9">
      <c r="I882" s="633"/>
    </row>
    <row r="883" spans="9:9">
      <c r="I883" s="633"/>
    </row>
    <row r="884" spans="9:9">
      <c r="I884" s="633"/>
    </row>
    <row r="885" spans="9:9">
      <c r="I885" s="633"/>
    </row>
    <row r="886" spans="9:9">
      <c r="I886" s="633"/>
    </row>
    <row r="887" spans="9:9">
      <c r="I887" s="633"/>
    </row>
    <row r="888" spans="9:9">
      <c r="I888" s="633"/>
    </row>
    <row r="889" spans="9:9">
      <c r="I889" s="633"/>
    </row>
    <row r="890" spans="9:9">
      <c r="I890" s="633"/>
    </row>
    <row r="891" spans="9:9">
      <c r="I891" s="633"/>
    </row>
    <row r="892" spans="9:9">
      <c r="I892" s="633"/>
    </row>
    <row r="893" spans="9:9">
      <c r="I893" s="633"/>
    </row>
    <row r="894" spans="9:9">
      <c r="I894" s="633"/>
    </row>
    <row r="895" spans="9:9">
      <c r="I895" s="633"/>
    </row>
    <row r="896" spans="9:9">
      <c r="I896" s="633"/>
    </row>
    <row r="897" spans="9:9">
      <c r="I897" s="633"/>
    </row>
    <row r="898" spans="9:9">
      <c r="I898" s="633"/>
    </row>
    <row r="899" spans="9:9">
      <c r="I899" s="633"/>
    </row>
    <row r="900" spans="9:9">
      <c r="I900" s="633"/>
    </row>
    <row r="901" spans="9:9">
      <c r="I901" s="633"/>
    </row>
    <row r="902" spans="9:9">
      <c r="I902" s="633"/>
    </row>
    <row r="903" spans="9:9">
      <c r="I903" s="633"/>
    </row>
    <row r="904" spans="9:9">
      <c r="I904" s="633"/>
    </row>
    <row r="905" spans="9:9">
      <c r="I905" s="633"/>
    </row>
    <row r="906" spans="9:9">
      <c r="I906" s="633"/>
    </row>
    <row r="907" spans="9:9">
      <c r="I907" s="633"/>
    </row>
    <row r="908" spans="9:9">
      <c r="I908" s="633"/>
    </row>
    <row r="909" spans="9:9">
      <c r="I909" s="633"/>
    </row>
    <row r="910" spans="9:9">
      <c r="I910" s="633"/>
    </row>
    <row r="911" spans="9:9">
      <c r="I911" s="633"/>
    </row>
    <row r="912" spans="9:9">
      <c r="I912" s="633"/>
    </row>
    <row r="913" spans="9:9">
      <c r="I913" s="633"/>
    </row>
    <row r="914" spans="9:9">
      <c r="I914" s="633"/>
    </row>
    <row r="915" spans="9:9">
      <c r="I915" s="633"/>
    </row>
    <row r="916" spans="9:9">
      <c r="I916" s="633"/>
    </row>
    <row r="917" spans="9:9">
      <c r="I917" s="633"/>
    </row>
    <row r="918" spans="9:9">
      <c r="I918" s="633"/>
    </row>
    <row r="919" spans="9:9">
      <c r="I919" s="633"/>
    </row>
    <row r="920" spans="9:9">
      <c r="I920" s="633"/>
    </row>
    <row r="921" spans="9:9">
      <c r="I921" s="633"/>
    </row>
    <row r="922" spans="9:9">
      <c r="I922" s="633"/>
    </row>
    <row r="923" spans="9:9">
      <c r="I923" s="633"/>
    </row>
    <row r="924" spans="9:9">
      <c r="I924" s="633"/>
    </row>
    <row r="925" spans="9:9">
      <c r="I925" s="633"/>
    </row>
    <row r="926" spans="9:9">
      <c r="I926" s="633"/>
    </row>
    <row r="927" spans="9:9">
      <c r="I927" s="633"/>
    </row>
    <row r="928" spans="9:9">
      <c r="I928" s="633"/>
    </row>
    <row r="929" spans="9:9">
      <c r="I929" s="633"/>
    </row>
    <row r="930" spans="9:9">
      <c r="I930" s="633"/>
    </row>
    <row r="931" spans="9:9">
      <c r="I931" s="633"/>
    </row>
    <row r="932" spans="9:9">
      <c r="I932" s="633"/>
    </row>
    <row r="933" spans="9:9">
      <c r="I933" s="633"/>
    </row>
    <row r="934" spans="9:9">
      <c r="I934" s="633"/>
    </row>
    <row r="935" spans="9:9">
      <c r="I935" s="633"/>
    </row>
    <row r="936" spans="9:9">
      <c r="I936" s="633"/>
    </row>
    <row r="937" spans="9:9">
      <c r="I937" s="633"/>
    </row>
    <row r="938" spans="9:9">
      <c r="I938" s="633"/>
    </row>
    <row r="939" spans="9:9">
      <c r="I939" s="633"/>
    </row>
    <row r="940" spans="9:9">
      <c r="I940" s="633"/>
    </row>
    <row r="941" spans="9:9">
      <c r="I941" s="633"/>
    </row>
    <row r="942" spans="9:9">
      <c r="I942" s="633"/>
    </row>
    <row r="943" spans="9:9">
      <c r="I943" s="633"/>
    </row>
    <row r="944" spans="9:9">
      <c r="I944" s="633"/>
    </row>
    <row r="945" spans="9:9">
      <c r="I945" s="633"/>
    </row>
    <row r="946" spans="9:9">
      <c r="I946" s="633"/>
    </row>
    <row r="947" spans="9:9">
      <c r="I947" s="633"/>
    </row>
    <row r="948" spans="9:9">
      <c r="I948" s="633"/>
    </row>
    <row r="949" spans="9:9">
      <c r="I949" s="633"/>
    </row>
    <row r="950" spans="9:9">
      <c r="I950" s="633"/>
    </row>
    <row r="951" spans="9:9">
      <c r="I951" s="633"/>
    </row>
    <row r="952" spans="9:9">
      <c r="I952" s="633"/>
    </row>
    <row r="953" spans="9:9">
      <c r="I953" s="633"/>
    </row>
    <row r="954" spans="9:9">
      <c r="I954" s="633"/>
    </row>
    <row r="955" spans="9:9">
      <c r="I955" s="633"/>
    </row>
    <row r="956" spans="9:9">
      <c r="I956" s="633"/>
    </row>
    <row r="957" spans="9:9">
      <c r="I957" s="633"/>
    </row>
    <row r="958" spans="9:9">
      <c r="I958" s="633"/>
    </row>
    <row r="959" spans="9:9">
      <c r="I959" s="633"/>
    </row>
    <row r="960" spans="9:9">
      <c r="I960" s="633"/>
    </row>
    <row r="961" spans="9:9">
      <c r="I961" s="633"/>
    </row>
    <row r="962" spans="9:9">
      <c r="I962" s="633"/>
    </row>
    <row r="963" spans="9:9">
      <c r="I963" s="633"/>
    </row>
    <row r="964" spans="9:9">
      <c r="I964" s="633"/>
    </row>
    <row r="965" spans="9:9">
      <c r="I965" s="633"/>
    </row>
    <row r="966" spans="9:9">
      <c r="I966" s="633"/>
    </row>
    <row r="967" spans="9:9">
      <c r="I967" s="633"/>
    </row>
    <row r="968" spans="9:9">
      <c r="I968" s="633"/>
    </row>
    <row r="969" spans="9:9">
      <c r="I969" s="633"/>
    </row>
    <row r="970" spans="9:9">
      <c r="I970" s="633"/>
    </row>
    <row r="971" spans="9:9">
      <c r="I971" s="633"/>
    </row>
    <row r="972" spans="9:9">
      <c r="I972" s="633"/>
    </row>
    <row r="973" spans="9:9">
      <c r="I973" s="633"/>
    </row>
    <row r="974" spans="9:9">
      <c r="I974" s="633"/>
    </row>
    <row r="975" spans="9:9">
      <c r="I975" s="633"/>
    </row>
    <row r="976" spans="9:9">
      <c r="I976" s="633"/>
    </row>
    <row r="977" spans="9:9">
      <c r="I977" s="633"/>
    </row>
    <row r="978" spans="9:9">
      <c r="I978" s="633"/>
    </row>
    <row r="979" spans="9:9">
      <c r="I979" s="633"/>
    </row>
    <row r="980" spans="9:9">
      <c r="I980" s="633"/>
    </row>
    <row r="981" spans="9:9">
      <c r="I981" s="633"/>
    </row>
    <row r="982" spans="9:9">
      <c r="I982" s="633"/>
    </row>
    <row r="983" spans="9:9">
      <c r="I983" s="633"/>
    </row>
    <row r="984" spans="9:9">
      <c r="I984" s="633"/>
    </row>
    <row r="985" spans="9:9">
      <c r="I985" s="633"/>
    </row>
    <row r="986" spans="9:9">
      <c r="I986" s="633"/>
    </row>
    <row r="987" spans="9:9">
      <c r="I987" s="633"/>
    </row>
    <row r="988" spans="9:9">
      <c r="I988" s="633"/>
    </row>
    <row r="989" spans="9:9">
      <c r="I989" s="633"/>
    </row>
    <row r="990" spans="9:9">
      <c r="I990" s="633"/>
    </row>
    <row r="991" spans="9:9">
      <c r="I991" s="633"/>
    </row>
    <row r="992" spans="9:9">
      <c r="I992" s="633"/>
    </row>
    <row r="993" spans="9:9">
      <c r="I993" s="633"/>
    </row>
    <row r="994" spans="9:9">
      <c r="I994" s="633"/>
    </row>
    <row r="995" spans="9:9">
      <c r="I995" s="633"/>
    </row>
    <row r="996" spans="9:9">
      <c r="I996" s="633"/>
    </row>
    <row r="997" spans="9:9">
      <c r="I997" s="633"/>
    </row>
    <row r="998" spans="9:9">
      <c r="I998" s="633"/>
    </row>
    <row r="999" spans="9:9">
      <c r="I999" s="633"/>
    </row>
    <row r="1000" spans="9:9">
      <c r="I1000" s="633"/>
    </row>
    <row r="1001" spans="9:9">
      <c r="I1001" s="633"/>
    </row>
    <row r="1002" spans="9:9">
      <c r="I1002" s="633"/>
    </row>
    <row r="1003" spans="9:9">
      <c r="I1003" s="633"/>
    </row>
    <row r="1004" spans="9:9">
      <c r="I1004" s="633"/>
    </row>
    <row r="1005" spans="9:9">
      <c r="I1005" s="633"/>
    </row>
    <row r="1006" spans="9:9">
      <c r="I1006" s="633"/>
    </row>
    <row r="1007" spans="9:9">
      <c r="I1007" s="633"/>
    </row>
    <row r="1008" spans="9:9">
      <c r="I1008" s="633"/>
    </row>
    <row r="1009" spans="9:9">
      <c r="I1009" s="633"/>
    </row>
    <row r="1010" spans="9:9">
      <c r="I1010" s="633"/>
    </row>
    <row r="1011" spans="9:9">
      <c r="I1011" s="633"/>
    </row>
    <row r="1012" spans="9:9">
      <c r="I1012" s="633"/>
    </row>
    <row r="1013" spans="9:9">
      <c r="I1013" s="633"/>
    </row>
    <row r="1014" spans="9:9">
      <c r="I1014" s="633"/>
    </row>
    <row r="1015" spans="9:9">
      <c r="I1015" s="633"/>
    </row>
    <row r="1016" spans="9:9">
      <c r="I1016" s="633"/>
    </row>
    <row r="1017" spans="9:9">
      <c r="I1017" s="633"/>
    </row>
    <row r="1018" spans="9:9">
      <c r="I1018" s="633"/>
    </row>
    <row r="1019" spans="9:9">
      <c r="I1019" s="633"/>
    </row>
    <row r="1020" spans="9:9">
      <c r="I1020" s="633"/>
    </row>
    <row r="1021" spans="9:9">
      <c r="I1021" s="633"/>
    </row>
    <row r="1022" spans="9:9">
      <c r="I1022" s="633"/>
    </row>
    <row r="1023" spans="9:9">
      <c r="I1023" s="633"/>
    </row>
    <row r="1024" spans="9:9">
      <c r="I1024" s="633"/>
    </row>
    <row r="1025" spans="9:9">
      <c r="I1025" s="633"/>
    </row>
    <row r="1026" spans="9:9">
      <c r="I1026" s="633"/>
    </row>
    <row r="1027" spans="9:9">
      <c r="I1027" s="633"/>
    </row>
    <row r="1028" spans="9:9">
      <c r="I1028" s="633"/>
    </row>
    <row r="1029" spans="9:9">
      <c r="I1029" s="633"/>
    </row>
    <row r="1030" spans="9:9">
      <c r="I1030" s="633"/>
    </row>
    <row r="1031" spans="9:9">
      <c r="I1031" s="633"/>
    </row>
    <row r="1032" spans="9:9">
      <c r="I1032" s="633"/>
    </row>
    <row r="1033" spans="9:9">
      <c r="I1033" s="633"/>
    </row>
    <row r="1034" spans="9:9">
      <c r="I1034" s="633"/>
    </row>
    <row r="1035" spans="9:9">
      <c r="I1035" s="633"/>
    </row>
    <row r="1036" spans="9:9">
      <c r="I1036" s="633"/>
    </row>
    <row r="1037" spans="9:9">
      <c r="I1037" s="633"/>
    </row>
    <row r="1038" spans="9:9">
      <c r="I1038" s="633"/>
    </row>
    <row r="1039" spans="9:9">
      <c r="I1039" s="633"/>
    </row>
    <row r="1040" spans="9:9">
      <c r="I1040" s="633"/>
    </row>
    <row r="1041" spans="9:9">
      <c r="I1041" s="633"/>
    </row>
    <row r="1042" spans="9:9">
      <c r="I1042" s="633"/>
    </row>
    <row r="1043" spans="9:9">
      <c r="I1043" s="633"/>
    </row>
    <row r="1044" spans="9:9">
      <c r="I1044" s="633"/>
    </row>
    <row r="1045" spans="9:9">
      <c r="I1045" s="633"/>
    </row>
    <row r="1046" spans="9:9">
      <c r="I1046" s="633"/>
    </row>
    <row r="1047" spans="9:9">
      <c r="I1047" s="633"/>
    </row>
    <row r="1048" spans="9:9">
      <c r="I1048" s="633"/>
    </row>
    <row r="1049" spans="9:9">
      <c r="I1049" s="633"/>
    </row>
    <row r="1050" spans="9:9">
      <c r="I1050" s="633"/>
    </row>
    <row r="1051" spans="9:9">
      <c r="I1051" s="633"/>
    </row>
    <row r="1052" spans="9:9">
      <c r="I1052" s="633"/>
    </row>
    <row r="1053" spans="9:9">
      <c r="I1053" s="633"/>
    </row>
    <row r="1054" spans="9:9">
      <c r="I1054" s="633"/>
    </row>
    <row r="1055" spans="9:9">
      <c r="I1055" s="633"/>
    </row>
    <row r="1056" spans="9:9">
      <c r="I1056" s="633"/>
    </row>
    <row r="1057" spans="9:9">
      <c r="I1057" s="633"/>
    </row>
    <row r="1058" spans="9:9">
      <c r="I1058" s="633"/>
    </row>
    <row r="1059" spans="9:9">
      <c r="I1059" s="633"/>
    </row>
    <row r="1060" spans="9:9">
      <c r="I1060" s="633"/>
    </row>
    <row r="1061" spans="9:9">
      <c r="I1061" s="633"/>
    </row>
    <row r="1062" spans="9:9">
      <c r="I1062" s="633"/>
    </row>
    <row r="1063" spans="9:9">
      <c r="I1063" s="633"/>
    </row>
    <row r="1064" spans="9:9">
      <c r="I1064" s="633"/>
    </row>
    <row r="1065" spans="9:9">
      <c r="I1065" s="633"/>
    </row>
    <row r="1066" spans="9:9">
      <c r="I1066" s="633"/>
    </row>
    <row r="1067" spans="9:9">
      <c r="I1067" s="633"/>
    </row>
    <row r="1068" spans="9:9">
      <c r="I1068" s="633"/>
    </row>
    <row r="1069" spans="9:9">
      <c r="I1069" s="633"/>
    </row>
    <row r="1070" spans="9:9">
      <c r="I1070" s="633"/>
    </row>
    <row r="1071" spans="9:9">
      <c r="I1071" s="633"/>
    </row>
    <row r="1072" spans="9:9">
      <c r="I1072" s="633"/>
    </row>
    <row r="1073" spans="9:9">
      <c r="I1073" s="633"/>
    </row>
    <row r="1074" spans="9:9">
      <c r="I1074" s="633"/>
    </row>
    <row r="1075" spans="9:9">
      <c r="I1075" s="633"/>
    </row>
    <row r="1076" spans="9:9">
      <c r="I1076" s="633"/>
    </row>
    <row r="1077" spans="9:9">
      <c r="I1077" s="633"/>
    </row>
    <row r="1078" spans="9:9">
      <c r="I1078" s="633"/>
    </row>
    <row r="1079" spans="9:9">
      <c r="I1079" s="633"/>
    </row>
    <row r="1080" spans="9:9">
      <c r="I1080" s="633"/>
    </row>
    <row r="1081" spans="9:9">
      <c r="I1081" s="633"/>
    </row>
    <row r="1082" spans="9:9">
      <c r="I1082" s="633"/>
    </row>
    <row r="1083" spans="9:9">
      <c r="I1083" s="633"/>
    </row>
    <row r="1084" spans="9:9">
      <c r="I1084" s="633"/>
    </row>
    <row r="1085" spans="9:9">
      <c r="I1085" s="633"/>
    </row>
    <row r="1086" spans="9:9">
      <c r="I1086" s="633"/>
    </row>
    <row r="1087" spans="9:9">
      <c r="I1087" s="633"/>
    </row>
    <row r="1088" spans="9:9">
      <c r="I1088" s="633"/>
    </row>
    <row r="1089" spans="9:9">
      <c r="I1089" s="633"/>
    </row>
    <row r="1090" spans="9:9">
      <c r="I1090" s="633"/>
    </row>
    <row r="1091" spans="9:9">
      <c r="I1091" s="633"/>
    </row>
    <row r="1092" spans="9:9">
      <c r="I1092" s="633"/>
    </row>
    <row r="1093" spans="9:9">
      <c r="I1093" s="633"/>
    </row>
    <row r="1094" spans="9:9">
      <c r="I1094" s="633"/>
    </row>
    <row r="1095" spans="9:9">
      <c r="I1095" s="633"/>
    </row>
    <row r="1096" spans="9:9">
      <c r="I1096" s="633"/>
    </row>
    <row r="1097" spans="9:9">
      <c r="I1097" s="633"/>
    </row>
    <row r="1098" spans="9:9">
      <c r="I1098" s="633"/>
    </row>
    <row r="1099" spans="9:9">
      <c r="I1099" s="633"/>
    </row>
    <row r="1100" spans="9:9">
      <c r="I1100" s="633"/>
    </row>
    <row r="1101" spans="9:9">
      <c r="I1101" s="633"/>
    </row>
    <row r="1102" spans="9:9">
      <c r="I1102" s="633"/>
    </row>
    <row r="1103" spans="9:9">
      <c r="I1103" s="633"/>
    </row>
    <row r="1104" spans="9:9">
      <c r="I1104" s="633"/>
    </row>
    <row r="1105" spans="9:9">
      <c r="I1105" s="633"/>
    </row>
    <row r="1106" spans="9:9">
      <c r="I1106" s="633"/>
    </row>
    <row r="1107" spans="9:9">
      <c r="I1107" s="633"/>
    </row>
    <row r="1108" spans="9:9">
      <c r="I1108" s="633"/>
    </row>
    <row r="1109" spans="9:9">
      <c r="I1109" s="633"/>
    </row>
    <row r="1110" spans="9:9">
      <c r="I1110" s="633"/>
    </row>
    <row r="1111" spans="9:9">
      <c r="I1111" s="633"/>
    </row>
    <row r="1112" spans="9:9">
      <c r="I1112" s="633"/>
    </row>
    <row r="1113" spans="9:9">
      <c r="I1113" s="633"/>
    </row>
    <row r="1114" spans="9:9">
      <c r="I1114" s="633"/>
    </row>
    <row r="1115" spans="9:9">
      <c r="I1115" s="633"/>
    </row>
    <row r="1116" spans="9:9">
      <c r="I1116" s="633"/>
    </row>
    <row r="1117" spans="9:9">
      <c r="I1117" s="633"/>
    </row>
    <row r="1118" spans="9:9">
      <c r="I1118" s="633"/>
    </row>
    <row r="1119" spans="9:9">
      <c r="I1119" s="633"/>
    </row>
    <row r="1120" spans="9:9">
      <c r="I1120" s="633"/>
    </row>
    <row r="1121" spans="9:9">
      <c r="I1121" s="633"/>
    </row>
    <row r="1122" spans="9:9">
      <c r="I1122" s="633"/>
    </row>
    <row r="1123" spans="9:9">
      <c r="I1123" s="633"/>
    </row>
    <row r="1124" spans="9:9">
      <c r="I1124" s="633"/>
    </row>
    <row r="1125" spans="9:9">
      <c r="I1125" s="633"/>
    </row>
    <row r="1126" spans="9:9">
      <c r="I1126" s="633"/>
    </row>
    <row r="1127" spans="9:9">
      <c r="I1127" s="633"/>
    </row>
    <row r="1128" spans="9:9">
      <c r="I1128" s="633"/>
    </row>
    <row r="1129" spans="9:9">
      <c r="I1129" s="633"/>
    </row>
    <row r="1130" spans="9:9">
      <c r="I1130" s="633"/>
    </row>
    <row r="1131" spans="9:9">
      <c r="I1131" s="633"/>
    </row>
    <row r="1132" spans="9:9">
      <c r="I1132" s="633"/>
    </row>
    <row r="1133" spans="9:9">
      <c r="I1133" s="633"/>
    </row>
    <row r="1134" spans="9:9">
      <c r="I1134" s="633"/>
    </row>
    <row r="1135" spans="9:9">
      <c r="I1135" s="633"/>
    </row>
    <row r="1136" spans="9:9">
      <c r="I1136" s="633"/>
    </row>
    <row r="1137" spans="9:9">
      <c r="I1137" s="633"/>
    </row>
    <row r="1138" spans="9:9">
      <c r="I1138" s="633"/>
    </row>
    <row r="1139" spans="9:9">
      <c r="I1139" s="633"/>
    </row>
    <row r="1140" spans="9:9">
      <c r="I1140" s="633"/>
    </row>
    <row r="1141" spans="9:9">
      <c r="I1141" s="633"/>
    </row>
    <row r="1142" spans="9:9">
      <c r="I1142" s="633"/>
    </row>
    <row r="1143" spans="9:9">
      <c r="I1143" s="633"/>
    </row>
    <row r="1144" spans="9:9">
      <c r="I1144" s="633"/>
    </row>
    <row r="1145" spans="9:9">
      <c r="I1145" s="633"/>
    </row>
    <row r="1146" spans="9:9">
      <c r="I1146" s="633"/>
    </row>
    <row r="1147" spans="9:9">
      <c r="I1147" s="633"/>
    </row>
    <row r="1148" spans="9:9">
      <c r="I1148" s="633"/>
    </row>
    <row r="1149" spans="9:9">
      <c r="I1149" s="633"/>
    </row>
    <row r="1150" spans="9:9">
      <c r="I1150" s="633"/>
    </row>
    <row r="1151" spans="9:9">
      <c r="I1151" s="633"/>
    </row>
    <row r="1152" spans="9:9">
      <c r="I1152" s="633"/>
    </row>
    <row r="1153" spans="9:9">
      <c r="I1153" s="633"/>
    </row>
    <row r="1154" spans="9:9">
      <c r="I1154" s="633"/>
    </row>
    <row r="1155" spans="9:9">
      <c r="I1155" s="633"/>
    </row>
    <row r="1156" spans="9:9">
      <c r="I1156" s="633"/>
    </row>
    <row r="1157" spans="9:9">
      <c r="I1157" s="633"/>
    </row>
    <row r="1158" spans="9:9">
      <c r="I1158" s="633"/>
    </row>
    <row r="1159" spans="9:9">
      <c r="I1159" s="633"/>
    </row>
    <row r="1160" spans="9:9">
      <c r="I1160" s="633"/>
    </row>
    <row r="1161" spans="9:9">
      <c r="I1161" s="633"/>
    </row>
    <row r="1162" spans="9:9">
      <c r="I1162" s="633"/>
    </row>
    <row r="1163" spans="9:9">
      <c r="I1163" s="633"/>
    </row>
    <row r="1164" spans="9:9">
      <c r="I1164" s="633"/>
    </row>
    <row r="1165" spans="9:9">
      <c r="I1165" s="633"/>
    </row>
    <row r="1166" spans="9:9">
      <c r="I1166" s="633"/>
    </row>
    <row r="1167" spans="9:9">
      <c r="I1167" s="633"/>
    </row>
    <row r="1168" spans="9:9">
      <c r="I1168" s="633"/>
    </row>
    <row r="1169" spans="9:9">
      <c r="I1169" s="633"/>
    </row>
    <row r="1170" spans="9:9">
      <c r="I1170" s="633"/>
    </row>
    <row r="1171" spans="9:9">
      <c r="I1171" s="633"/>
    </row>
    <row r="1172" spans="9:9">
      <c r="I1172" s="633"/>
    </row>
    <row r="1173" spans="9:9">
      <c r="I1173" s="633"/>
    </row>
    <row r="1174" spans="9:9">
      <c r="I1174" s="633"/>
    </row>
    <row r="1175" spans="9:9">
      <c r="I1175" s="633"/>
    </row>
    <row r="1176" spans="9:9">
      <c r="I1176" s="633"/>
    </row>
    <row r="1177" spans="9:9">
      <c r="I1177" s="633"/>
    </row>
    <row r="1178" spans="9:9">
      <c r="I1178" s="633"/>
    </row>
    <row r="1179" spans="9:9">
      <c r="I1179" s="633"/>
    </row>
    <row r="1180" spans="9:9">
      <c r="I1180" s="633"/>
    </row>
    <row r="1181" spans="9:9">
      <c r="I1181" s="633"/>
    </row>
    <row r="1182" spans="9:9">
      <c r="I1182" s="633"/>
    </row>
    <row r="1183" spans="9:9">
      <c r="I1183" s="633"/>
    </row>
    <row r="1184" spans="9:9">
      <c r="I1184" s="633"/>
    </row>
    <row r="1185" spans="9:9">
      <c r="I1185" s="633"/>
    </row>
    <row r="1186" spans="9:9">
      <c r="I1186" s="633"/>
    </row>
    <row r="1187" spans="9:9">
      <c r="I1187" s="633"/>
    </row>
    <row r="1188" spans="9:9">
      <c r="I1188" s="633"/>
    </row>
    <row r="1189" spans="9:9">
      <c r="I1189" s="633"/>
    </row>
    <row r="1190" spans="9:9">
      <c r="I1190" s="633"/>
    </row>
    <row r="1191" spans="9:9">
      <c r="I1191" s="633"/>
    </row>
    <row r="1192" spans="9:9">
      <c r="I1192" s="633"/>
    </row>
    <row r="1193" spans="9:9">
      <c r="I1193" s="633"/>
    </row>
    <row r="1194" spans="9:9">
      <c r="I1194" s="633"/>
    </row>
    <row r="1195" spans="9:9">
      <c r="I1195" s="633"/>
    </row>
    <row r="1196" spans="9:9">
      <c r="I1196" s="633"/>
    </row>
    <row r="1197" spans="9:9">
      <c r="I1197" s="633"/>
    </row>
    <row r="1198" spans="9:9">
      <c r="I1198" s="633"/>
    </row>
    <row r="1199" spans="9:9">
      <c r="I1199" s="633"/>
    </row>
    <row r="1200" spans="9:9">
      <c r="I1200" s="633"/>
    </row>
    <row r="1201" spans="9:9">
      <c r="I1201" s="633"/>
    </row>
    <row r="1202" spans="9:9">
      <c r="I1202" s="633"/>
    </row>
    <row r="1203" spans="9:9">
      <c r="I1203" s="633"/>
    </row>
    <row r="1204" spans="9:9">
      <c r="I1204" s="633"/>
    </row>
    <row r="1205" spans="9:9">
      <c r="I1205" s="633"/>
    </row>
    <row r="1206" spans="9:9">
      <c r="I1206" s="633"/>
    </row>
    <row r="1207" spans="9:9">
      <c r="I1207" s="633"/>
    </row>
    <row r="1208" spans="9:9">
      <c r="I1208" s="633"/>
    </row>
    <row r="1209" spans="9:9">
      <c r="I1209" s="633"/>
    </row>
    <row r="1210" spans="9:9">
      <c r="I1210" s="633"/>
    </row>
    <row r="1211" spans="9:9">
      <c r="I1211" s="633"/>
    </row>
    <row r="1212" spans="9:9">
      <c r="I1212" s="633"/>
    </row>
    <row r="1213" spans="9:9">
      <c r="I1213" s="633"/>
    </row>
    <row r="1214" spans="9:9">
      <c r="I1214" s="633"/>
    </row>
    <row r="1215" spans="9:9">
      <c r="I1215" s="633"/>
    </row>
    <row r="1216" spans="9:9">
      <c r="I1216" s="633"/>
    </row>
    <row r="1217" spans="9:9">
      <c r="I1217" s="633"/>
    </row>
    <row r="1218" spans="9:9">
      <c r="I1218" s="633"/>
    </row>
    <row r="1219" spans="9:9">
      <c r="I1219" s="633"/>
    </row>
    <row r="1220" spans="9:9">
      <c r="I1220" s="633"/>
    </row>
    <row r="1221" spans="9:9">
      <c r="I1221" s="633"/>
    </row>
    <row r="1222" spans="9:9">
      <c r="I1222" s="633"/>
    </row>
    <row r="1223" spans="9:9">
      <c r="I1223" s="633"/>
    </row>
    <row r="1224" spans="9:9">
      <c r="I1224" s="633"/>
    </row>
    <row r="1225" spans="9:9">
      <c r="I1225" s="633"/>
    </row>
    <row r="1226" spans="9:9">
      <c r="I1226" s="633"/>
    </row>
    <row r="1227" spans="9:9">
      <c r="I1227" s="633"/>
    </row>
    <row r="1228" spans="9:9">
      <c r="I1228" s="633"/>
    </row>
    <row r="1229" spans="9:9">
      <c r="I1229" s="633"/>
    </row>
    <row r="1230" spans="9:9">
      <c r="I1230" s="633"/>
    </row>
    <row r="1231" spans="9:9">
      <c r="I1231" s="633"/>
    </row>
    <row r="1232" spans="9:9">
      <c r="I1232" s="633"/>
    </row>
    <row r="1233" spans="9:9">
      <c r="I1233" s="633"/>
    </row>
    <row r="1234" spans="9:9">
      <c r="I1234" s="633"/>
    </row>
    <row r="1235" spans="9:9">
      <c r="I1235" s="633"/>
    </row>
    <row r="1236" spans="9:9">
      <c r="I1236" s="633"/>
    </row>
    <row r="1237" spans="9:9">
      <c r="I1237" s="633"/>
    </row>
    <row r="1238" spans="9:9">
      <c r="I1238" s="633"/>
    </row>
    <row r="1239" spans="9:9">
      <c r="I1239" s="633"/>
    </row>
    <row r="1240" spans="9:9">
      <c r="I1240" s="633"/>
    </row>
    <row r="1241" spans="9:9">
      <c r="I1241" s="633"/>
    </row>
    <row r="1242" spans="9:9">
      <c r="I1242" s="633"/>
    </row>
    <row r="1243" spans="9:9">
      <c r="I1243" s="633"/>
    </row>
    <row r="1244" spans="9:9">
      <c r="I1244" s="633"/>
    </row>
    <row r="1245" spans="9:9">
      <c r="I1245" s="633"/>
    </row>
    <row r="1246" spans="9:9">
      <c r="I1246" s="633"/>
    </row>
    <row r="1247" spans="9:9">
      <c r="I1247" s="633"/>
    </row>
    <row r="1248" spans="9:9">
      <c r="I1248" s="633"/>
    </row>
    <row r="1249" spans="9:9">
      <c r="I1249" s="633"/>
    </row>
    <row r="1250" spans="9:9">
      <c r="I1250" s="633"/>
    </row>
    <row r="1251" spans="9:9">
      <c r="I1251" s="633"/>
    </row>
    <row r="1252" spans="9:9">
      <c r="I1252" s="633"/>
    </row>
    <row r="1253" spans="9:9">
      <c r="I1253" s="633"/>
    </row>
    <row r="1254" spans="9:9">
      <c r="I1254" s="633"/>
    </row>
    <row r="1255" spans="9:9">
      <c r="I1255" s="633"/>
    </row>
    <row r="1256" spans="9:9">
      <c r="I1256" s="633"/>
    </row>
    <row r="1257" spans="9:9">
      <c r="I1257" s="633"/>
    </row>
    <row r="1258" spans="9:9">
      <c r="I1258" s="633"/>
    </row>
    <row r="1259" spans="9:9">
      <c r="I1259" s="633"/>
    </row>
    <row r="1260" spans="9:9">
      <c r="I1260" s="633"/>
    </row>
    <row r="1261" spans="9:9">
      <c r="I1261" s="633"/>
    </row>
    <row r="1262" spans="9:9">
      <c r="I1262" s="633"/>
    </row>
    <row r="1263" spans="9:9">
      <c r="I1263" s="633"/>
    </row>
    <row r="1264" spans="9:9">
      <c r="I1264" s="633"/>
    </row>
    <row r="1265" spans="9:9">
      <c r="I1265" s="633"/>
    </row>
    <row r="1266" spans="9:9">
      <c r="I1266" s="633"/>
    </row>
    <row r="1267" spans="9:9">
      <c r="I1267" s="633"/>
    </row>
    <row r="1268" spans="9:9">
      <c r="I1268" s="633"/>
    </row>
    <row r="1269" spans="9:9">
      <c r="I1269" s="633"/>
    </row>
    <row r="1270" spans="9:9">
      <c r="I1270" s="633"/>
    </row>
    <row r="1271" spans="9:9">
      <c r="I1271" s="633"/>
    </row>
    <row r="1272" spans="9:9">
      <c r="I1272" s="633"/>
    </row>
    <row r="1273" spans="9:9">
      <c r="I1273" s="633"/>
    </row>
    <row r="1274" spans="9:9">
      <c r="I1274" s="633"/>
    </row>
    <row r="1275" spans="9:9">
      <c r="I1275" s="633"/>
    </row>
    <row r="1276" spans="9:9">
      <c r="I1276" s="633"/>
    </row>
    <row r="1277" spans="9:9">
      <c r="I1277" s="633"/>
    </row>
    <row r="1278" spans="9:9">
      <c r="I1278" s="633"/>
    </row>
    <row r="1279" spans="9:9">
      <c r="I1279" s="633"/>
    </row>
    <row r="1280" spans="9:9">
      <c r="I1280" s="633"/>
    </row>
    <row r="1281" spans="9:9">
      <c r="I1281" s="633"/>
    </row>
    <row r="1282" spans="9:9">
      <c r="I1282" s="633"/>
    </row>
    <row r="1283" spans="9:9">
      <c r="I1283" s="633"/>
    </row>
    <row r="1284" spans="9:9">
      <c r="I1284" s="633"/>
    </row>
    <row r="1285" spans="9:9">
      <c r="I1285" s="633"/>
    </row>
    <row r="1286" spans="9:9">
      <c r="I1286" s="633"/>
    </row>
    <row r="1287" spans="9:9">
      <c r="I1287" s="633"/>
    </row>
    <row r="1288" spans="9:9">
      <c r="I1288" s="633"/>
    </row>
    <row r="1289" spans="9:9">
      <c r="I1289" s="633"/>
    </row>
    <row r="1290" spans="9:9">
      <c r="I1290" s="633"/>
    </row>
    <row r="1291" spans="9:9">
      <c r="I1291" s="633"/>
    </row>
    <row r="1292" spans="9:9">
      <c r="I1292" s="633"/>
    </row>
    <row r="1293" spans="9:9">
      <c r="I1293" s="633"/>
    </row>
    <row r="1294" spans="9:9">
      <c r="I1294" s="633"/>
    </row>
    <row r="1295" spans="9:9">
      <c r="I1295" s="633"/>
    </row>
    <row r="1296" spans="9:9">
      <c r="I1296" s="633"/>
    </row>
    <row r="1297" spans="9:9">
      <c r="I1297" s="633"/>
    </row>
    <row r="1298" spans="9:9">
      <c r="I1298" s="633"/>
    </row>
    <row r="1299" spans="9:9">
      <c r="I1299" s="633"/>
    </row>
    <row r="1300" spans="9:9">
      <c r="I1300" s="633"/>
    </row>
    <row r="1301" spans="9:9">
      <c r="I1301" s="633"/>
    </row>
    <row r="1302" spans="9:9">
      <c r="I1302" s="633"/>
    </row>
    <row r="1303" spans="9:9">
      <c r="I1303" s="633"/>
    </row>
    <row r="1304" spans="9:9">
      <c r="I1304" s="633"/>
    </row>
    <row r="1305" spans="9:9">
      <c r="I1305" s="633"/>
    </row>
    <row r="1306" spans="9:9">
      <c r="I1306" s="633"/>
    </row>
    <row r="1307" spans="9:9">
      <c r="I1307" s="633"/>
    </row>
    <row r="1308" spans="9:9">
      <c r="I1308" s="633"/>
    </row>
    <row r="1309" spans="9:9">
      <c r="I1309" s="633"/>
    </row>
    <row r="1310" spans="9:9">
      <c r="I1310" s="633"/>
    </row>
    <row r="1311" spans="9:9">
      <c r="I1311" s="633"/>
    </row>
    <row r="1312" spans="9:9">
      <c r="I1312" s="633"/>
    </row>
    <row r="1313" spans="9:9">
      <c r="I1313" s="633"/>
    </row>
    <row r="1314" spans="9:9">
      <c r="I1314" s="633"/>
    </row>
    <row r="1315" spans="9:9">
      <c r="I1315" s="633"/>
    </row>
    <row r="1316" spans="9:9">
      <c r="I1316" s="633"/>
    </row>
    <row r="1317" spans="9:9">
      <c r="I1317" s="633"/>
    </row>
    <row r="1318" spans="9:9">
      <c r="I1318" s="633"/>
    </row>
    <row r="1319" spans="9:9">
      <c r="I1319" s="633"/>
    </row>
    <row r="1320" spans="9:9">
      <c r="I1320" s="633"/>
    </row>
    <row r="1321" spans="9:9">
      <c r="I1321" s="633"/>
    </row>
    <row r="1322" spans="9:9">
      <c r="I1322" s="633"/>
    </row>
    <row r="1323" spans="9:9">
      <c r="I1323" s="633"/>
    </row>
    <row r="1324" spans="9:9">
      <c r="I1324" s="633"/>
    </row>
    <row r="1325" spans="9:9">
      <c r="I1325" s="633"/>
    </row>
    <row r="1326" spans="9:9">
      <c r="I1326" s="633"/>
    </row>
    <row r="1327" spans="9:9">
      <c r="I1327" s="633"/>
    </row>
    <row r="1328" spans="9:9">
      <c r="I1328" s="633"/>
    </row>
    <row r="1329" spans="9:9">
      <c r="I1329" s="633"/>
    </row>
    <row r="1330" spans="9:9">
      <c r="I1330" s="633"/>
    </row>
    <row r="1331" spans="9:9">
      <c r="I1331" s="633"/>
    </row>
    <row r="1332" spans="9:9">
      <c r="I1332" s="633"/>
    </row>
    <row r="1333" spans="9:9">
      <c r="I1333" s="633"/>
    </row>
    <row r="1334" spans="9:9">
      <c r="I1334" s="633"/>
    </row>
    <row r="1335" spans="9:9">
      <c r="I1335" s="633"/>
    </row>
    <row r="1336" spans="9:9">
      <c r="I1336" s="633"/>
    </row>
    <row r="1337" spans="9:9">
      <c r="I1337" s="633"/>
    </row>
    <row r="1338" spans="9:9">
      <c r="I1338" s="633"/>
    </row>
    <row r="1339" spans="9:9">
      <c r="I1339" s="633"/>
    </row>
    <row r="1340" spans="9:9">
      <c r="I1340" s="633"/>
    </row>
    <row r="1341" spans="9:9">
      <c r="I1341" s="633"/>
    </row>
    <row r="1342" spans="9:9">
      <c r="I1342" s="633"/>
    </row>
    <row r="1343" spans="9:9">
      <c r="I1343" s="633"/>
    </row>
    <row r="1344" spans="9:9">
      <c r="I1344" s="633"/>
    </row>
    <row r="1345" spans="9:9">
      <c r="I1345" s="633"/>
    </row>
    <row r="1346" spans="9:9">
      <c r="I1346" s="633"/>
    </row>
    <row r="1347" spans="9:9">
      <c r="I1347" s="633"/>
    </row>
    <row r="1348" spans="9:9">
      <c r="I1348" s="633"/>
    </row>
    <row r="1349" spans="9:9">
      <c r="I1349" s="633"/>
    </row>
    <row r="1350" spans="9:9">
      <c r="I1350" s="633"/>
    </row>
    <row r="1351" spans="9:9">
      <c r="I1351" s="633"/>
    </row>
    <row r="1352" spans="9:9">
      <c r="I1352" s="633"/>
    </row>
    <row r="1353" spans="9:9">
      <c r="I1353" s="633"/>
    </row>
    <row r="1354" spans="9:9">
      <c r="I1354" s="633"/>
    </row>
    <row r="1355" spans="9:9">
      <c r="I1355" s="633"/>
    </row>
    <row r="1356" spans="9:9">
      <c r="I1356" s="633"/>
    </row>
    <row r="1357" spans="9:9">
      <c r="I1357" s="633"/>
    </row>
    <row r="1358" spans="9:9">
      <c r="I1358" s="633"/>
    </row>
    <row r="1359" spans="9:9">
      <c r="I1359" s="633"/>
    </row>
    <row r="1360" spans="9:9">
      <c r="I1360" s="633"/>
    </row>
    <row r="1361" spans="9:9">
      <c r="I1361" s="633"/>
    </row>
    <row r="1362" spans="9:9">
      <c r="I1362" s="633"/>
    </row>
    <row r="1363" spans="9:9">
      <c r="I1363" s="633"/>
    </row>
    <row r="1364" spans="9:9">
      <c r="I1364" s="633"/>
    </row>
    <row r="1365" spans="9:9">
      <c r="I1365" s="633"/>
    </row>
    <row r="1366" spans="9:9">
      <c r="I1366" s="633"/>
    </row>
    <row r="1367" spans="9:9">
      <c r="I1367" s="633"/>
    </row>
    <row r="1368" spans="9:9">
      <c r="I1368" s="633"/>
    </row>
    <row r="1369" spans="9:9">
      <c r="I1369" s="633"/>
    </row>
    <row r="1370" spans="9:9">
      <c r="I1370" s="633"/>
    </row>
    <row r="1371" spans="9:9">
      <c r="I1371" s="633"/>
    </row>
    <row r="1372" spans="9:9">
      <c r="I1372" s="633"/>
    </row>
    <row r="1373" spans="9:9">
      <c r="I1373" s="633"/>
    </row>
    <row r="1374" spans="9:9">
      <c r="I1374" s="633"/>
    </row>
    <row r="1375" spans="9:9">
      <c r="I1375" s="633"/>
    </row>
    <row r="1376" spans="9:9">
      <c r="I1376" s="633"/>
    </row>
    <row r="1377" spans="9:9">
      <c r="I1377" s="633"/>
    </row>
    <row r="1378" spans="9:9">
      <c r="I1378" s="633"/>
    </row>
    <row r="1379" spans="9:9">
      <c r="I1379" s="633"/>
    </row>
    <row r="1380" spans="9:9">
      <c r="I1380" s="633"/>
    </row>
    <row r="1381" spans="9:9">
      <c r="I1381" s="633"/>
    </row>
    <row r="1382" spans="9:9">
      <c r="I1382" s="633"/>
    </row>
    <row r="1383" spans="9:9">
      <c r="I1383" s="633"/>
    </row>
    <row r="1384" spans="9:9">
      <c r="I1384" s="633"/>
    </row>
    <row r="1385" spans="9:9">
      <c r="I1385" s="633"/>
    </row>
    <row r="1386" spans="9:9">
      <c r="I1386" s="633"/>
    </row>
    <row r="1387" spans="9:9">
      <c r="I1387" s="633"/>
    </row>
    <row r="1388" spans="9:9">
      <c r="I1388" s="633"/>
    </row>
    <row r="1389" spans="9:9">
      <c r="I1389" s="633"/>
    </row>
    <row r="1390" spans="9:9">
      <c r="I1390" s="633"/>
    </row>
    <row r="1391" spans="9:9">
      <c r="I1391" s="633"/>
    </row>
    <row r="1392" spans="9:9">
      <c r="I1392" s="633"/>
    </row>
    <row r="1393" spans="9:9">
      <c r="I1393" s="633"/>
    </row>
    <row r="1394" spans="9:9">
      <c r="I1394" s="633"/>
    </row>
    <row r="1395" spans="9:9">
      <c r="I1395" s="633"/>
    </row>
    <row r="1396" spans="9:9">
      <c r="I1396" s="633"/>
    </row>
    <row r="1397" spans="9:9">
      <c r="I1397" s="633"/>
    </row>
    <row r="1398" spans="9:9">
      <c r="I1398" s="633"/>
    </row>
    <row r="1399" spans="9:9">
      <c r="I1399" s="633"/>
    </row>
    <row r="1400" spans="9:9">
      <c r="I1400" s="633"/>
    </row>
    <row r="1401" spans="9:9">
      <c r="I1401" s="633"/>
    </row>
    <row r="1402" spans="9:9">
      <c r="I1402" s="633"/>
    </row>
    <row r="1403" spans="9:9">
      <c r="I1403" s="633"/>
    </row>
    <row r="1404" spans="9:9">
      <c r="I1404" s="633"/>
    </row>
    <row r="1405" spans="9:9">
      <c r="I1405" s="633"/>
    </row>
    <row r="1406" spans="9:9">
      <c r="I1406" s="633"/>
    </row>
    <row r="1407" spans="9:9">
      <c r="I1407" s="633"/>
    </row>
    <row r="1408" spans="9:9">
      <c r="I1408" s="633"/>
    </row>
    <row r="1409" spans="9:9">
      <c r="I1409" s="633"/>
    </row>
    <row r="1410" spans="9:9">
      <c r="I1410" s="633"/>
    </row>
    <row r="1411" spans="9:9">
      <c r="I1411" s="633"/>
    </row>
    <row r="1412" spans="9:9">
      <c r="I1412" s="633"/>
    </row>
    <row r="1413" spans="9:9">
      <c r="I1413" s="633"/>
    </row>
    <row r="1414" spans="9:9">
      <c r="I1414" s="633"/>
    </row>
    <row r="1415" spans="9:9">
      <c r="I1415" s="633"/>
    </row>
    <row r="1416" spans="9:9">
      <c r="I1416" s="633"/>
    </row>
    <row r="1417" spans="9:9">
      <c r="I1417" s="633"/>
    </row>
    <row r="1418" spans="9:9">
      <c r="I1418" s="633"/>
    </row>
    <row r="1419" spans="9:9">
      <c r="I1419" s="633"/>
    </row>
    <row r="1420" spans="9:9">
      <c r="I1420" s="633"/>
    </row>
    <row r="1421" spans="9:9">
      <c r="I1421" s="633"/>
    </row>
    <row r="1422" spans="9:9">
      <c r="I1422" s="633"/>
    </row>
    <row r="1423" spans="9:9">
      <c r="I1423" s="633"/>
    </row>
    <row r="1424" spans="9:9">
      <c r="I1424" s="633"/>
    </row>
    <row r="1425" spans="9:9">
      <c r="I1425" s="633"/>
    </row>
    <row r="1426" spans="9:9">
      <c r="I1426" s="633"/>
    </row>
    <row r="1427" spans="9:9">
      <c r="I1427" s="633"/>
    </row>
    <row r="1428" spans="9:9">
      <c r="I1428" s="633"/>
    </row>
    <row r="1429" spans="9:9">
      <c r="I1429" s="633"/>
    </row>
    <row r="1430" spans="9:9">
      <c r="I1430" s="633"/>
    </row>
  </sheetData>
  <customSheetViews>
    <customSheetView guid="{2B65B3C9-192A-406F-81D0-33ACDA28F496}" scale="70" showPageBreaks="1" showGridLines="0" outlineSymbols="0" fitToPage="1" printArea="1">
      <selection activeCell="I4" sqref="I4"/>
      <pageMargins left="0.7" right="0.5" top="0.49" bottom="0.25" header="0.48" footer="0.25"/>
      <printOptions horizontalCentered="1"/>
      <pageSetup scale="65" orientation="landscape" r:id="rId1"/>
      <headerFooter scaleWithDoc="0">
        <oddFooter>&amp;R&amp;8 91</oddFooter>
      </headerFooter>
    </customSheetView>
    <customSheetView guid="{0CC7DE5F-1794-42F9-A27A-C86EF3A9D6CB}" scale="70" showGridLines="0" outlineSymbols="0" fitToPage="1">
      <selection activeCell="A29" sqref="A29"/>
      <pageMargins left="0.7" right="0.5" top="0.49" bottom="0.25" header="0.48" footer="0.25"/>
      <printOptions horizontalCentered="1"/>
      <pageSetup scale="65" orientation="landscape" r:id="rId2"/>
      <headerFooter scaleWithDoc="0">
        <oddFooter>&amp;R&amp;8 91</oddFooter>
      </headerFooter>
    </customSheetView>
    <customSheetView guid="{93806141-9DF1-4420-AFF4-7FE0DD0F8BC6}" scale="70" showPageBreaks="1" showGridLines="0" outlineSymbols="0" fitToPage="1" printArea="1">
      <selection activeCell="I4" sqref="I4"/>
      <pageMargins left="0.7" right="0.5" top="0.49" bottom="0.25" header="0.48" footer="0.25"/>
      <printOptions horizontalCentered="1"/>
      <pageSetup scale="65" orientation="landscape" r:id="rId3"/>
      <headerFooter scaleWithDoc="0">
        <oddFooter>&amp;R&amp;8 91</oddFooter>
      </headerFooter>
    </customSheetView>
    <customSheetView guid="{BB82FA49-60D3-40FE-AF8E-B650FBF593CD}" scale="70" showPageBreaks="1" showGridLines="0" outlineSymbols="0" fitToPage="1" printArea="1">
      <selection activeCell="A29" sqref="A29"/>
      <pageMargins left="0.7" right="0.5" top="0.49" bottom="0.25" header="0.48" footer="0.25"/>
      <printOptions horizontalCentered="1"/>
      <pageSetup scale="65" orientation="landscape" r:id="rId4"/>
      <headerFooter scaleWithDoc="0">
        <oddFooter>&amp;R&amp;8 91</oddFooter>
      </headerFooter>
    </customSheetView>
    <customSheetView guid="{3F05455D-E716-4339-B764-ED03EAF4C363}" scale="70" showPageBreaks="1" showGridLines="0" outlineSymbols="0" fitToPage="1" printArea="1">
      <selection activeCell="A29" sqref="A29"/>
      <pageMargins left="0.7" right="0.5" top="0.49" bottom="0.25" header="0.48" footer="0.25"/>
      <printOptions horizontalCentered="1"/>
      <pageSetup scale="65" orientation="landscape" r:id="rId5"/>
      <headerFooter scaleWithDoc="0">
        <oddFooter>&amp;R&amp;8 91</oddFooter>
      </headerFooter>
    </customSheetView>
  </customSheetViews>
  <mergeCells count="1">
    <mergeCell ref="A47:I47"/>
  </mergeCells>
  <printOptions horizontalCentered="1"/>
  <pageMargins left="0.7" right="0.5" top="0.49" bottom="0.25" header="0.48" footer="0.25"/>
  <pageSetup scale="65" orientation="landscape" r:id="rId6"/>
  <headerFooter scaleWithDoc="0">
    <oddFooter>&amp;R&amp;8 92</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showGridLines="0" zoomScale="80" zoomScaleNormal="80" workbookViewId="0"/>
  </sheetViews>
  <sheetFormatPr defaultColWidth="8.84375" defaultRowHeight="15.5"/>
  <cols>
    <col min="1" max="1" width="52.4609375" style="635" customWidth="1"/>
    <col min="2" max="2" width="2.23046875" style="635" customWidth="1"/>
    <col min="3" max="3" width="22.53515625" style="1771" bestFit="1" customWidth="1"/>
    <col min="4" max="4" width="2.23046875" style="1771" customWidth="1"/>
    <col min="5" max="5" width="17.3046875" style="1771" customWidth="1"/>
    <col min="6" max="6" width="2.23046875" style="1771" customWidth="1"/>
    <col min="7" max="7" width="17.3046875" style="1771" customWidth="1"/>
    <col min="8" max="8" width="2.23046875" style="1771" customWidth="1"/>
    <col min="9" max="9" width="17.3046875" style="1771" customWidth="1"/>
    <col min="10" max="10" width="2.23046875" style="1771" customWidth="1"/>
    <col min="11" max="11" width="18.765625" style="1771" customWidth="1"/>
    <col min="12" max="12" width="2.23046875" style="635" customWidth="1"/>
    <col min="13" max="14" width="2.23046875" style="636" customWidth="1"/>
    <col min="15" max="15" width="17.3046875" style="637" customWidth="1"/>
    <col min="16" max="16" width="2.23046875" style="637" customWidth="1"/>
    <col min="17" max="17" width="17.3046875" style="637" customWidth="1"/>
    <col min="18" max="18" width="2.53515625" style="635" customWidth="1"/>
    <col min="19" max="19" width="17.23046875" style="635" customWidth="1"/>
    <col min="20" max="16384" width="8.84375" style="635"/>
  </cols>
  <sheetData>
    <row r="1" spans="1:17">
      <c r="A1" s="1237" t="s">
        <v>1234</v>
      </c>
    </row>
    <row r="3" spans="1:17" ht="18">
      <c r="A3" s="2217" t="s">
        <v>0</v>
      </c>
      <c r="Q3" s="2216" t="s">
        <v>2271</v>
      </c>
    </row>
    <row r="4" spans="1:17" ht="18">
      <c r="A4" s="2217" t="s">
        <v>535</v>
      </c>
    </row>
    <row r="5" spans="1:17" ht="18">
      <c r="A5" s="2217" t="s">
        <v>2362</v>
      </c>
    </row>
    <row r="6" spans="1:17" s="1756" customFormat="1" ht="13">
      <c r="A6" s="1755"/>
      <c r="C6" s="1772"/>
      <c r="D6" s="1772"/>
      <c r="E6" s="1772"/>
      <c r="F6" s="1772"/>
      <c r="G6" s="1772"/>
      <c r="H6" s="1772"/>
      <c r="I6" s="1772"/>
      <c r="J6" s="1772"/>
      <c r="K6" s="1772"/>
      <c r="M6" s="1757"/>
      <c r="N6" s="1757"/>
      <c r="O6" s="1767"/>
      <c r="P6" s="1767"/>
      <c r="Q6" s="1767"/>
    </row>
    <row r="7" spans="1:17" s="1756" customFormat="1" ht="13">
      <c r="A7" s="1755"/>
      <c r="C7" s="1772"/>
      <c r="D7" s="1772"/>
      <c r="E7" s="1772"/>
      <c r="F7" s="1772"/>
      <c r="G7" s="1772"/>
      <c r="H7" s="1772"/>
      <c r="I7" s="1772"/>
      <c r="J7" s="1772"/>
      <c r="K7" s="1772"/>
      <c r="M7" s="1757"/>
      <c r="N7" s="1757"/>
      <c r="O7" s="1767"/>
      <c r="P7" s="1767"/>
      <c r="Q7" s="1767"/>
    </row>
    <row r="8" spans="1:17" s="1756" customFormat="1" ht="12.5">
      <c r="C8" s="1772"/>
      <c r="D8" s="1772"/>
      <c r="E8" s="1772"/>
      <c r="F8" s="1772"/>
      <c r="G8" s="1772"/>
      <c r="H8" s="1772"/>
      <c r="I8" s="1772"/>
      <c r="J8" s="1772"/>
      <c r="K8" s="1772"/>
      <c r="M8" s="1757"/>
      <c r="N8" s="1757"/>
      <c r="O8" s="1767"/>
      <c r="P8" s="1767"/>
      <c r="Q8" s="1767"/>
    </row>
    <row r="9" spans="1:17" s="1756" customFormat="1" ht="13">
      <c r="C9" s="2309" t="s">
        <v>536</v>
      </c>
      <c r="D9" s="2309"/>
      <c r="E9" s="2309"/>
      <c r="F9" s="2309"/>
      <c r="G9" s="2309"/>
      <c r="H9" s="2309"/>
      <c r="I9" s="2309"/>
      <c r="J9" s="2309"/>
      <c r="K9" s="2309"/>
      <c r="M9" s="1757"/>
      <c r="N9" s="1757"/>
      <c r="O9" s="2309" t="s">
        <v>2490</v>
      </c>
      <c r="P9" s="2310"/>
      <c r="Q9" s="2310"/>
    </row>
    <row r="10" spans="1:17" s="1756" customFormat="1" ht="12.5">
      <c r="C10" s="1772"/>
      <c r="D10" s="1772"/>
      <c r="E10" s="1772"/>
      <c r="F10" s="1772"/>
      <c r="G10" s="1772"/>
      <c r="H10" s="1772"/>
      <c r="I10" s="1772"/>
      <c r="J10" s="1772"/>
      <c r="K10" s="1767"/>
      <c r="L10" s="1757"/>
      <c r="M10" s="1758"/>
      <c r="N10" s="1757"/>
      <c r="O10" s="1772"/>
      <c r="P10" s="1772"/>
      <c r="Q10" s="1772"/>
    </row>
    <row r="11" spans="1:17" s="1756" customFormat="1" ht="13">
      <c r="C11" s="1773" t="s">
        <v>537</v>
      </c>
      <c r="D11" s="1772"/>
      <c r="E11" s="2309" t="s">
        <v>538</v>
      </c>
      <c r="F11" s="2309"/>
      <c r="G11" s="2309"/>
      <c r="H11" s="1772"/>
      <c r="I11" s="1772"/>
      <c r="J11" s="1772"/>
      <c r="K11" s="1774" t="s">
        <v>537</v>
      </c>
      <c r="L11" s="1757"/>
      <c r="M11" s="1758"/>
      <c r="N11" s="1757"/>
      <c r="O11" s="1772"/>
      <c r="P11" s="1772"/>
      <c r="Q11" s="1772"/>
    </row>
    <row r="12" spans="1:17" s="1756" customFormat="1" ht="13">
      <c r="A12" s="1759" t="s">
        <v>539</v>
      </c>
      <c r="C12" s="1775" t="s">
        <v>2367</v>
      </c>
      <c r="D12" s="1772"/>
      <c r="E12" s="1776" t="s">
        <v>2390</v>
      </c>
      <c r="F12" s="1774"/>
      <c r="G12" s="1776" t="s">
        <v>540</v>
      </c>
      <c r="H12" s="1772"/>
      <c r="I12" s="1776" t="s">
        <v>541</v>
      </c>
      <c r="J12" s="1772"/>
      <c r="K12" s="1775" t="s">
        <v>2368</v>
      </c>
      <c r="L12" s="1757"/>
      <c r="M12" s="1758"/>
      <c r="N12" s="1757"/>
      <c r="O12" s="1775" t="s">
        <v>2368</v>
      </c>
      <c r="P12" s="1772"/>
      <c r="Q12" s="1775" t="s">
        <v>2312</v>
      </c>
    </row>
    <row r="13" spans="1:17" s="1756" customFormat="1" ht="12.5">
      <c r="B13" s="1760"/>
      <c r="C13" s="1766"/>
      <c r="D13" s="1766"/>
      <c r="E13" s="1766"/>
      <c r="F13" s="1766"/>
      <c r="G13" s="1766"/>
      <c r="H13" s="1766"/>
      <c r="I13" s="1766"/>
      <c r="J13" s="1766"/>
      <c r="K13" s="1777"/>
      <c r="L13" s="1761"/>
      <c r="M13" s="1762"/>
      <c r="N13" s="1761"/>
      <c r="O13" s="1777"/>
      <c r="P13" s="1766"/>
      <c r="Q13" s="1777"/>
    </row>
    <row r="14" spans="1:17" s="1756" customFormat="1" ht="13">
      <c r="A14" s="1755" t="s">
        <v>542</v>
      </c>
      <c r="B14" s="1756" t="s">
        <v>5</v>
      </c>
      <c r="C14" s="1766"/>
      <c r="D14" s="1766"/>
      <c r="E14" s="1766"/>
      <c r="F14" s="1766"/>
      <c r="G14" s="1766"/>
      <c r="H14" s="1766"/>
      <c r="I14" s="1766"/>
      <c r="J14" s="1766"/>
      <c r="K14" s="1777"/>
      <c r="L14" s="1761"/>
      <c r="M14" s="1762"/>
      <c r="N14" s="1761"/>
      <c r="O14" s="1777"/>
      <c r="P14" s="1766"/>
      <c r="Q14" s="1777"/>
    </row>
    <row r="15" spans="1:17" s="1756" customFormat="1" ht="13">
      <c r="A15" s="1763" t="s">
        <v>2456</v>
      </c>
      <c r="B15" s="1756" t="s">
        <v>5</v>
      </c>
      <c r="C15" s="1996">
        <v>32275100.890000001</v>
      </c>
      <c r="D15" s="1786"/>
      <c r="E15" s="1787">
        <v>0</v>
      </c>
      <c r="F15" s="1786"/>
      <c r="G15" s="1788">
        <v>0</v>
      </c>
      <c r="H15" s="1786"/>
      <c r="I15" s="1788">
        <v>15527175.699999999</v>
      </c>
      <c r="J15" s="1786"/>
      <c r="K15" s="1787">
        <f>ROUND(SUM(C15)+SUM(E15)+SUM(G15)-SUM(I15),2)</f>
        <v>16747925.189999999</v>
      </c>
      <c r="L15" s="1789"/>
      <c r="M15" s="1790"/>
      <c r="N15" s="1786"/>
      <c r="O15" s="1787">
        <v>1252386.6599999999</v>
      </c>
      <c r="P15" s="1791"/>
      <c r="Q15" s="1787">
        <v>2377654.77</v>
      </c>
    </row>
    <row r="16" spans="1:17" s="1756" customFormat="1" ht="13">
      <c r="A16" s="1755" t="s">
        <v>543</v>
      </c>
      <c r="B16" s="1756" t="s">
        <v>5</v>
      </c>
      <c r="C16" s="1997"/>
      <c r="D16" s="1766"/>
      <c r="E16" s="1764"/>
      <c r="F16" s="1764"/>
      <c r="G16" s="1765"/>
      <c r="H16" s="1766"/>
      <c r="I16" s="1766"/>
      <c r="J16" s="1766"/>
      <c r="K16" s="1766"/>
      <c r="L16" s="1760"/>
      <c r="M16" s="1762"/>
      <c r="N16" s="1760"/>
      <c r="O16" s="1767"/>
      <c r="P16" s="1766"/>
      <c r="Q16" s="1767"/>
    </row>
    <row r="17" spans="1:19" s="1756" customFormat="1" ht="12.5">
      <c r="A17" s="1756" t="s">
        <v>544</v>
      </c>
      <c r="B17" s="1756" t="s">
        <v>5</v>
      </c>
      <c r="C17" s="1784">
        <v>3117448.29</v>
      </c>
      <c r="D17" s="1766"/>
      <c r="E17" s="1768">
        <v>0</v>
      </c>
      <c r="F17" s="1768"/>
      <c r="G17" s="1778">
        <v>0</v>
      </c>
      <c r="H17" s="1766"/>
      <c r="I17" s="1754">
        <v>651848.6</v>
      </c>
      <c r="J17" s="1766"/>
      <c r="K17" s="1769">
        <f>ROUND(SUM(C17)+SUM(E17)+SUM(G17)-SUM(I17),2)</f>
        <v>2465599.69</v>
      </c>
      <c r="L17" s="1760"/>
      <c r="M17" s="1762"/>
      <c r="N17" s="1760"/>
      <c r="O17" s="1754">
        <v>97831.06</v>
      </c>
      <c r="P17" s="1754"/>
      <c r="Q17" s="1754">
        <v>72010.259999999995</v>
      </c>
    </row>
    <row r="18" spans="1:19" s="1756" customFormat="1" ht="12.5">
      <c r="A18" s="1756" t="s">
        <v>545</v>
      </c>
      <c r="B18" s="1756" t="s">
        <v>5</v>
      </c>
      <c r="C18" s="1784">
        <v>0</v>
      </c>
      <c r="D18" s="1766"/>
      <c r="E18" s="1768">
        <v>0</v>
      </c>
      <c r="F18" s="1779"/>
      <c r="G18" s="1778">
        <v>0</v>
      </c>
      <c r="H18" s="1766"/>
      <c r="I18" s="1754">
        <v>0</v>
      </c>
      <c r="J18" s="1766"/>
      <c r="K18" s="1769">
        <f t="shared" ref="K18:K21" si="0">ROUND(SUM(C18)+SUM(E18)+SUM(G18)-SUM(I18),2)</f>
        <v>0</v>
      </c>
      <c r="L18" s="1760"/>
      <c r="M18" s="1762"/>
      <c r="N18" s="1760"/>
      <c r="O18" s="1754">
        <v>0</v>
      </c>
      <c r="P18" s="1754"/>
      <c r="Q18" s="1754">
        <v>0</v>
      </c>
    </row>
    <row r="19" spans="1:19" s="1756" customFormat="1" ht="12.5">
      <c r="A19" s="1756" t="s">
        <v>546</v>
      </c>
      <c r="B19" s="1756" t="s">
        <v>5</v>
      </c>
      <c r="C19" s="1784">
        <v>346341865.67000002</v>
      </c>
      <c r="D19" s="1766"/>
      <c r="E19" s="1768">
        <v>0</v>
      </c>
      <c r="F19" s="1772"/>
      <c r="G19" s="1778">
        <v>737159.49</v>
      </c>
      <c r="H19" s="1766"/>
      <c r="I19" s="1754">
        <v>25706644.350000001</v>
      </c>
      <c r="J19" s="1766"/>
      <c r="K19" s="1769">
        <f t="shared" si="0"/>
        <v>321372380.81</v>
      </c>
      <c r="L19" s="1760"/>
      <c r="M19" s="1762"/>
      <c r="N19" s="1760"/>
      <c r="O19" s="1754">
        <v>13838350.380000001</v>
      </c>
      <c r="P19" s="1754"/>
      <c r="Q19" s="1754">
        <v>14963789.75</v>
      </c>
    </row>
    <row r="20" spans="1:19" s="1756" customFormat="1" ht="12.5">
      <c r="A20" s="1756" t="s">
        <v>547</v>
      </c>
      <c r="B20" s="1756" t="s">
        <v>5</v>
      </c>
      <c r="C20" s="1784">
        <v>27878354.940000001</v>
      </c>
      <c r="D20" s="1766"/>
      <c r="E20" s="1768">
        <v>0</v>
      </c>
      <c r="F20" s="1772"/>
      <c r="G20" s="1778">
        <v>0</v>
      </c>
      <c r="H20" s="1766"/>
      <c r="I20" s="1754">
        <v>5733562.4400000004</v>
      </c>
      <c r="J20" s="1766"/>
      <c r="K20" s="1769">
        <f t="shared" si="0"/>
        <v>22144792.5</v>
      </c>
      <c r="L20" s="1760"/>
      <c r="M20" s="1762"/>
      <c r="N20" s="1760"/>
      <c r="O20" s="1754">
        <v>1033435.11</v>
      </c>
      <c r="P20" s="1754"/>
      <c r="Q20" s="1754">
        <v>1047763.81</v>
      </c>
    </row>
    <row r="21" spans="1:19" s="1756" customFormat="1" ht="12.5">
      <c r="A21" s="1756" t="s">
        <v>548</v>
      </c>
      <c r="B21" s="1756" t="s">
        <v>5</v>
      </c>
      <c r="C21" s="1784">
        <v>56923093.560000002</v>
      </c>
      <c r="D21" s="1766"/>
      <c r="E21" s="1768">
        <v>0</v>
      </c>
      <c r="F21" s="1772"/>
      <c r="G21" s="1778">
        <v>382286.12</v>
      </c>
      <c r="H21" s="1766"/>
      <c r="I21" s="1754">
        <v>10580460.35</v>
      </c>
      <c r="J21" s="1766"/>
      <c r="K21" s="1769">
        <f t="shared" si="0"/>
        <v>46724919.329999998</v>
      </c>
      <c r="L21" s="1760"/>
      <c r="M21" s="1762"/>
      <c r="N21" s="1760"/>
      <c r="O21" s="1754">
        <v>2346492.66</v>
      </c>
      <c r="P21" s="1754"/>
      <c r="Q21" s="1754">
        <v>2784305.9</v>
      </c>
    </row>
    <row r="22" spans="1:19" s="1756" customFormat="1" ht="13">
      <c r="A22" s="1755" t="s">
        <v>2335</v>
      </c>
      <c r="B22" s="1760" t="s">
        <v>5</v>
      </c>
      <c r="C22" s="1997"/>
      <c r="D22" s="1766"/>
      <c r="E22" s="1764"/>
      <c r="F22" s="1766"/>
      <c r="G22" s="1780"/>
      <c r="H22" s="1766"/>
      <c r="I22" s="1766"/>
      <c r="J22" s="1766"/>
      <c r="K22" s="1766"/>
      <c r="L22" s="1760"/>
      <c r="M22" s="1762"/>
      <c r="N22" s="1760"/>
      <c r="O22" s="1767"/>
      <c r="P22" s="1766"/>
      <c r="Q22" s="1767"/>
    </row>
    <row r="23" spans="1:19" s="1756" customFormat="1" ht="14.25" customHeight="1">
      <c r="A23" s="1756" t="s">
        <v>549</v>
      </c>
      <c r="B23" s="1756" t="s">
        <v>5</v>
      </c>
      <c r="C23" s="1784">
        <v>1617602.67</v>
      </c>
      <c r="D23" s="1766"/>
      <c r="E23" s="1768">
        <v>0</v>
      </c>
      <c r="F23" s="1779"/>
      <c r="G23" s="1778">
        <v>0</v>
      </c>
      <c r="H23" s="1766"/>
      <c r="I23" s="1754">
        <v>264787.74</v>
      </c>
      <c r="J23" s="1766"/>
      <c r="K23" s="1769">
        <f t="shared" ref="K23:K50" si="1">ROUND(SUM(C23)+SUM(E23)+SUM(G23)-SUM(I23),2)</f>
        <v>1352814.93</v>
      </c>
      <c r="L23" s="1760"/>
      <c r="M23" s="1762"/>
      <c r="N23" s="1760"/>
      <c r="O23" s="1754">
        <v>65213.19</v>
      </c>
      <c r="P23" s="1754"/>
      <c r="Q23" s="1754">
        <v>75186.25</v>
      </c>
    </row>
    <row r="24" spans="1:19" s="1756" customFormat="1" ht="13">
      <c r="A24" s="1755" t="s">
        <v>2188</v>
      </c>
      <c r="B24" s="1760" t="s">
        <v>5</v>
      </c>
      <c r="C24" s="1997" t="s">
        <v>5</v>
      </c>
      <c r="D24" s="1766"/>
      <c r="E24" s="1764"/>
      <c r="F24" s="1766"/>
      <c r="G24" s="1780"/>
      <c r="H24" s="1766"/>
      <c r="I24" s="1770"/>
      <c r="J24" s="1766"/>
      <c r="K24" s="1769" t="s">
        <v>5</v>
      </c>
      <c r="L24" s="1760"/>
      <c r="M24" s="1762"/>
      <c r="N24" s="1760"/>
      <c r="O24" s="1767"/>
      <c r="P24" s="1766"/>
      <c r="Q24" s="1767"/>
    </row>
    <row r="25" spans="1:19" s="1756" customFormat="1" ht="12.5">
      <c r="A25" s="1756" t="s">
        <v>550</v>
      </c>
      <c r="B25" s="1756" t="s">
        <v>5</v>
      </c>
      <c r="C25" s="1782">
        <v>169207.37</v>
      </c>
      <c r="D25" s="1766"/>
      <c r="E25" s="1768">
        <v>0</v>
      </c>
      <c r="F25" s="1768"/>
      <c r="G25" s="1778">
        <v>0</v>
      </c>
      <c r="H25" s="1766"/>
      <c r="I25" s="1754">
        <v>162960.43</v>
      </c>
      <c r="J25" s="1766"/>
      <c r="K25" s="1769">
        <f t="shared" si="1"/>
        <v>6246.94</v>
      </c>
      <c r="L25" s="1760"/>
      <c r="M25" s="1762"/>
      <c r="N25" s="1760"/>
      <c r="O25" s="2037">
        <v>4356.5200000000004</v>
      </c>
      <c r="P25" s="1754"/>
      <c r="Q25" s="1754">
        <v>12449.62</v>
      </c>
    </row>
    <row r="26" spans="1:19" s="1756" customFormat="1" ht="12.5">
      <c r="A26" s="1756" t="s">
        <v>551</v>
      </c>
      <c r="B26" s="1756" t="s">
        <v>5</v>
      </c>
      <c r="C26" s="1782">
        <v>3324942.21</v>
      </c>
      <c r="D26" s="1766"/>
      <c r="E26" s="1768">
        <v>0</v>
      </c>
      <c r="F26" s="1781"/>
      <c r="G26" s="1778">
        <v>3560886.99</v>
      </c>
      <c r="H26" s="1766"/>
      <c r="I26" s="1754">
        <v>1015660.22</v>
      </c>
      <c r="J26" s="1766"/>
      <c r="K26" s="1769">
        <f t="shared" si="1"/>
        <v>5870168.9800000004</v>
      </c>
      <c r="L26" s="1760"/>
      <c r="M26" s="1762"/>
      <c r="N26" s="1760"/>
      <c r="O26" s="2037">
        <v>147027.04</v>
      </c>
      <c r="P26" s="1754"/>
      <c r="Q26" s="1754">
        <v>176257.96</v>
      </c>
    </row>
    <row r="27" spans="1:19" s="1756" customFormat="1" ht="12.5">
      <c r="A27" s="1756" t="s">
        <v>552</v>
      </c>
      <c r="B27" s="1756" t="s">
        <v>11</v>
      </c>
      <c r="C27" s="1784">
        <v>15647986.470000001</v>
      </c>
      <c r="D27" s="1766"/>
      <c r="E27" s="1768">
        <v>0</v>
      </c>
      <c r="F27" s="1781"/>
      <c r="G27" s="1778">
        <v>0</v>
      </c>
      <c r="H27" s="1766"/>
      <c r="I27" s="1754">
        <v>4821685.08</v>
      </c>
      <c r="J27" s="1766"/>
      <c r="K27" s="1769">
        <f t="shared" si="1"/>
        <v>10826301.390000001</v>
      </c>
      <c r="L27" s="1760"/>
      <c r="M27" s="1762"/>
      <c r="N27" s="1760"/>
      <c r="O27" s="2037">
        <v>524207.35999999999</v>
      </c>
      <c r="P27" s="1754"/>
      <c r="Q27" s="1754">
        <v>729350.83</v>
      </c>
    </row>
    <row r="28" spans="1:19" s="1756" customFormat="1" ht="13">
      <c r="A28" s="1755" t="s">
        <v>553</v>
      </c>
      <c r="B28" s="1760" t="s">
        <v>5</v>
      </c>
      <c r="C28" s="1997" t="s">
        <v>5</v>
      </c>
      <c r="D28" s="1766"/>
      <c r="E28" s="1764"/>
      <c r="F28" s="1766"/>
      <c r="G28" s="1780"/>
      <c r="H28" s="1766"/>
      <c r="I28" s="1770"/>
      <c r="J28" s="1766"/>
      <c r="K28" s="1769" t="s">
        <v>5</v>
      </c>
      <c r="L28" s="1760"/>
      <c r="M28" s="1762"/>
      <c r="N28" s="1760"/>
      <c r="O28" s="1783"/>
      <c r="P28" s="1766"/>
      <c r="Q28" s="1767"/>
    </row>
    <row r="29" spans="1:19" s="1756" customFormat="1" ht="12.5">
      <c r="A29" s="1756" t="s">
        <v>2189</v>
      </c>
      <c r="B29" s="1756" t="s">
        <v>5</v>
      </c>
      <c r="C29" s="1784">
        <v>8471182.4600000009</v>
      </c>
      <c r="D29" s="1766"/>
      <c r="E29" s="1768">
        <v>0</v>
      </c>
      <c r="F29" s="1768"/>
      <c r="G29" s="1778">
        <v>0</v>
      </c>
      <c r="H29" s="1766"/>
      <c r="I29" s="1754">
        <v>1639550.77</v>
      </c>
      <c r="J29" s="1766"/>
      <c r="K29" s="1769">
        <f t="shared" si="1"/>
        <v>6831631.6900000004</v>
      </c>
      <c r="L29" s="1760"/>
      <c r="M29" s="1762"/>
      <c r="N29" s="1760"/>
      <c r="O29" s="2037">
        <v>341329.95</v>
      </c>
      <c r="P29" s="1754"/>
      <c r="Q29" s="1754">
        <v>437629.52</v>
      </c>
      <c r="S29" s="1772"/>
    </row>
    <row r="30" spans="1:19" s="1756" customFormat="1" ht="12.5">
      <c r="A30" s="1756" t="s">
        <v>554</v>
      </c>
      <c r="B30" s="1756" t="s">
        <v>5</v>
      </c>
      <c r="C30" s="1784">
        <v>116058318.43000001</v>
      </c>
      <c r="D30" s="1766"/>
      <c r="E30" s="1768">
        <v>0</v>
      </c>
      <c r="F30" s="1768"/>
      <c r="G30" s="1778">
        <v>5634182.0199999996</v>
      </c>
      <c r="H30" s="1766"/>
      <c r="I30" s="1754">
        <v>14079415.6</v>
      </c>
      <c r="J30" s="1766"/>
      <c r="K30" s="1769">
        <f t="shared" si="1"/>
        <v>107613084.84999999</v>
      </c>
      <c r="L30" s="1760"/>
      <c r="M30" s="1762"/>
      <c r="N30" s="1760"/>
      <c r="O30" s="1754">
        <v>5011331.34</v>
      </c>
      <c r="P30" s="1754"/>
      <c r="Q30" s="1754">
        <v>6120141.25</v>
      </c>
    </row>
    <row r="31" spans="1:19" s="1756" customFormat="1" ht="13">
      <c r="A31" s="1755" t="s">
        <v>2508</v>
      </c>
      <c r="B31" s="1760" t="s">
        <v>5</v>
      </c>
      <c r="C31" s="1997" t="s">
        <v>5</v>
      </c>
      <c r="D31" s="1766"/>
      <c r="E31" s="1764"/>
      <c r="F31" s="1766"/>
      <c r="G31" s="1780"/>
      <c r="H31" s="1766"/>
      <c r="I31" s="1770"/>
      <c r="J31" s="1766"/>
      <c r="K31" s="1769" t="s">
        <v>5</v>
      </c>
      <c r="L31" s="1760"/>
      <c r="M31" s="1762"/>
      <c r="N31" s="1760"/>
      <c r="O31" s="1767"/>
      <c r="P31" s="1766"/>
      <c r="Q31" s="1767"/>
    </row>
    <row r="32" spans="1:19" s="1756" customFormat="1" ht="12.5">
      <c r="A32" s="1756" t="s">
        <v>555</v>
      </c>
      <c r="B32" s="1756" t="s">
        <v>5</v>
      </c>
      <c r="C32" s="1784">
        <v>10360000</v>
      </c>
      <c r="D32" s="1766"/>
      <c r="E32" s="1768">
        <v>0</v>
      </c>
      <c r="F32" s="1779"/>
      <c r="G32" s="1778">
        <v>0</v>
      </c>
      <c r="H32" s="1766"/>
      <c r="I32" s="1754">
        <v>1860000</v>
      </c>
      <c r="J32" s="1766"/>
      <c r="K32" s="1769">
        <f t="shared" si="1"/>
        <v>8500000</v>
      </c>
      <c r="L32" s="1760"/>
      <c r="M32" s="1762"/>
      <c r="N32" s="1760"/>
      <c r="O32" s="1754">
        <v>302800</v>
      </c>
      <c r="P32" s="1754"/>
      <c r="Q32" s="1754">
        <v>382800</v>
      </c>
    </row>
    <row r="33" spans="1:17" s="1756" customFormat="1" ht="12.5">
      <c r="A33" s="1756" t="s">
        <v>556</v>
      </c>
      <c r="B33" s="1756" t="s">
        <v>5</v>
      </c>
      <c r="C33" s="1784">
        <v>8410000</v>
      </c>
      <c r="D33" s="1766"/>
      <c r="E33" s="1768">
        <v>0</v>
      </c>
      <c r="F33" s="1779"/>
      <c r="G33" s="1778">
        <v>0</v>
      </c>
      <c r="H33" s="1766"/>
      <c r="I33" s="1754">
        <v>2185000</v>
      </c>
      <c r="J33" s="1766"/>
      <c r="K33" s="1769">
        <f t="shared" si="1"/>
        <v>6225000</v>
      </c>
      <c r="L33" s="1760"/>
      <c r="M33" s="1762"/>
      <c r="N33" s="1760"/>
      <c r="O33" s="1754">
        <v>275781.25</v>
      </c>
      <c r="P33" s="1754"/>
      <c r="Q33" s="2037">
        <v>341882.5</v>
      </c>
    </row>
    <row r="34" spans="1:17" s="1756" customFormat="1" ht="13">
      <c r="A34" s="1755" t="s">
        <v>2258</v>
      </c>
      <c r="B34" s="1756" t="s">
        <v>5</v>
      </c>
      <c r="C34" s="1784">
        <v>0</v>
      </c>
      <c r="D34" s="1766"/>
      <c r="E34" s="1768">
        <v>0</v>
      </c>
      <c r="F34" s="1779"/>
      <c r="G34" s="1778">
        <v>0</v>
      </c>
      <c r="H34" s="1766"/>
      <c r="I34" s="2037">
        <v>0</v>
      </c>
      <c r="J34" s="1766"/>
      <c r="K34" s="1769">
        <f t="shared" si="1"/>
        <v>0</v>
      </c>
      <c r="L34" s="1760"/>
      <c r="M34" s="1762"/>
      <c r="N34" s="1760"/>
      <c r="O34" s="1754">
        <v>0</v>
      </c>
      <c r="P34" s="1754"/>
      <c r="Q34" s="1754">
        <v>129.52000000000001</v>
      </c>
    </row>
    <row r="35" spans="1:17" s="1756" customFormat="1" ht="13">
      <c r="A35" s="1755" t="s">
        <v>2259</v>
      </c>
      <c r="B35" s="1756" t="s">
        <v>5</v>
      </c>
      <c r="C35" s="1784">
        <v>20989840.039999999</v>
      </c>
      <c r="D35" s="1766"/>
      <c r="E35" s="1768">
        <v>0</v>
      </c>
      <c r="F35" s="1772"/>
      <c r="G35" s="1778">
        <v>0</v>
      </c>
      <c r="H35" s="1766"/>
      <c r="I35" s="1754">
        <v>3217263.65</v>
      </c>
      <c r="J35" s="1766"/>
      <c r="K35" s="1769">
        <f t="shared" si="1"/>
        <v>17772576.390000001</v>
      </c>
      <c r="L35" s="1760"/>
      <c r="M35" s="1762"/>
      <c r="N35" s="1760"/>
      <c r="O35" s="1754">
        <v>807567.39</v>
      </c>
      <c r="P35" s="1754"/>
      <c r="Q35" s="1754">
        <v>986610.05</v>
      </c>
    </row>
    <row r="36" spans="1:17" s="1756" customFormat="1" ht="13">
      <c r="A36" s="1755" t="s">
        <v>2260</v>
      </c>
      <c r="B36" s="1756" t="s">
        <v>5</v>
      </c>
      <c r="C36" s="1784">
        <v>0</v>
      </c>
      <c r="D36" s="1766"/>
      <c r="E36" s="1768">
        <v>0</v>
      </c>
      <c r="F36" s="1779"/>
      <c r="G36" s="1778">
        <v>0</v>
      </c>
      <c r="H36" s="1766"/>
      <c r="I36" s="1754">
        <v>0</v>
      </c>
      <c r="J36" s="1766"/>
      <c r="K36" s="1769">
        <f t="shared" si="1"/>
        <v>0</v>
      </c>
      <c r="L36" s="1760"/>
      <c r="M36" s="1762"/>
      <c r="N36" s="1760"/>
      <c r="O36" s="1754">
        <v>0</v>
      </c>
      <c r="P36" s="1754"/>
      <c r="Q36" s="1754">
        <v>0</v>
      </c>
    </row>
    <row r="37" spans="1:17" s="1756" customFormat="1" ht="13">
      <c r="A37" s="1755" t="s">
        <v>559</v>
      </c>
      <c r="B37" s="1760" t="s">
        <v>5</v>
      </c>
      <c r="C37" s="1997" t="s">
        <v>5</v>
      </c>
      <c r="D37" s="1766"/>
      <c r="E37" s="1764"/>
      <c r="F37" s="1766"/>
      <c r="G37" s="1765"/>
      <c r="H37" s="1766"/>
      <c r="I37" s="1770"/>
      <c r="J37" s="1766"/>
      <c r="K37" s="1769" t="s">
        <v>5</v>
      </c>
      <c r="L37" s="1760"/>
      <c r="M37" s="1762"/>
      <c r="N37" s="1760"/>
      <c r="O37" s="1767"/>
      <c r="P37" s="1766"/>
      <c r="Q37" s="1767"/>
    </row>
    <row r="38" spans="1:17" s="1756" customFormat="1" ht="12.5">
      <c r="A38" s="1756" t="s">
        <v>560</v>
      </c>
      <c r="B38" s="1756" t="s">
        <v>5</v>
      </c>
      <c r="C38" s="1784">
        <v>690922411.05999994</v>
      </c>
      <c r="D38" s="1766"/>
      <c r="E38" s="1768">
        <v>0</v>
      </c>
      <c r="F38" s="1769"/>
      <c r="G38" s="1778">
        <v>0</v>
      </c>
      <c r="H38" s="1766"/>
      <c r="I38" s="1754">
        <v>49599735.369999997</v>
      </c>
      <c r="J38" s="1766"/>
      <c r="K38" s="1769">
        <f t="shared" si="1"/>
        <v>641322675.69000006</v>
      </c>
      <c r="L38" s="1760"/>
      <c r="M38" s="1762"/>
      <c r="N38" s="1760"/>
      <c r="O38" s="1754">
        <v>30971323.079999998</v>
      </c>
      <c r="P38" s="1754"/>
      <c r="Q38" s="1754">
        <v>33511076.02</v>
      </c>
    </row>
    <row r="39" spans="1:17" s="1756" customFormat="1" ht="12.5">
      <c r="A39" s="1756" t="s">
        <v>561</v>
      </c>
      <c r="B39" s="1756" t="s">
        <v>5</v>
      </c>
      <c r="C39" s="1999">
        <v>15195330.58</v>
      </c>
      <c r="D39" s="1766"/>
      <c r="E39" s="1768">
        <v>0</v>
      </c>
      <c r="F39" s="1781"/>
      <c r="G39" s="1778">
        <v>0</v>
      </c>
      <c r="H39" s="1766"/>
      <c r="I39" s="1754">
        <v>3310967.43</v>
      </c>
      <c r="J39" s="1766"/>
      <c r="K39" s="1769">
        <f t="shared" si="1"/>
        <v>11884363.15</v>
      </c>
      <c r="L39" s="1760"/>
      <c r="M39" s="1762"/>
      <c r="N39" s="1760"/>
      <c r="O39" s="1754">
        <v>610476.18000000005</v>
      </c>
      <c r="P39" s="1754"/>
      <c r="Q39" s="1754">
        <v>591155.31000000006</v>
      </c>
    </row>
    <row r="40" spans="1:17" s="1756" customFormat="1" ht="12.5">
      <c r="A40" s="1756" t="s">
        <v>562</v>
      </c>
      <c r="B40" s="1756" t="s">
        <v>5</v>
      </c>
      <c r="C40" s="1999">
        <v>45220784.829999998</v>
      </c>
      <c r="D40" s="1766"/>
      <c r="E40" s="1768">
        <v>0</v>
      </c>
      <c r="F40" s="1781"/>
      <c r="G40" s="1778">
        <v>1853.49</v>
      </c>
      <c r="H40" s="1766"/>
      <c r="I40" s="1754">
        <v>3177912.1</v>
      </c>
      <c r="J40" s="1766"/>
      <c r="K40" s="1769">
        <f t="shared" si="1"/>
        <v>42044726.219999999</v>
      </c>
      <c r="L40" s="1760"/>
      <c r="M40" s="1762"/>
      <c r="N40" s="1760"/>
      <c r="O40" s="1754">
        <v>1915714.53</v>
      </c>
      <c r="P40" s="1754"/>
      <c r="Q40" s="1754">
        <v>1982870.24</v>
      </c>
    </row>
    <row r="41" spans="1:17" s="1756" customFormat="1" ht="12.5">
      <c r="A41" s="1756" t="s">
        <v>563</v>
      </c>
      <c r="B41" s="1756" t="s">
        <v>5</v>
      </c>
      <c r="C41" s="1999">
        <v>95856947.159999996</v>
      </c>
      <c r="D41" s="1766"/>
      <c r="E41" s="1768">
        <v>0</v>
      </c>
      <c r="F41" s="1781"/>
      <c r="G41" s="1778">
        <v>4562641.28</v>
      </c>
      <c r="H41" s="1766"/>
      <c r="I41" s="2037">
        <v>5674447.6299999999</v>
      </c>
      <c r="J41" s="1766"/>
      <c r="K41" s="1769">
        <f t="shared" si="1"/>
        <v>94745140.810000002</v>
      </c>
      <c r="L41" s="1760"/>
      <c r="M41" s="1762"/>
      <c r="N41" s="1760"/>
      <c r="O41" s="1754">
        <v>3914117.98</v>
      </c>
      <c r="P41" s="1754"/>
      <c r="Q41" s="1754">
        <v>3485941.67</v>
      </c>
    </row>
    <row r="42" spans="1:17" s="1756" customFormat="1" ht="12.5">
      <c r="A42" s="1756" t="s">
        <v>564</v>
      </c>
      <c r="B42" s="1756" t="s">
        <v>5</v>
      </c>
      <c r="C42" s="1999">
        <v>5412943.0899999999</v>
      </c>
      <c r="D42" s="1766"/>
      <c r="E42" s="1768">
        <v>0</v>
      </c>
      <c r="F42" s="1779"/>
      <c r="G42" s="1778">
        <v>10263355.720000001</v>
      </c>
      <c r="H42" s="1766"/>
      <c r="I42" s="1754">
        <v>1761001.36</v>
      </c>
      <c r="J42" s="1766"/>
      <c r="K42" s="1769">
        <f t="shared" si="1"/>
        <v>13915297.449999999</v>
      </c>
      <c r="L42" s="1760"/>
      <c r="M42" s="1762"/>
      <c r="N42" s="1760"/>
      <c r="O42" s="1754">
        <v>229763.05</v>
      </c>
      <c r="P42" s="1754"/>
      <c r="Q42" s="1754">
        <v>205135.32</v>
      </c>
    </row>
    <row r="43" spans="1:17" s="1756" customFormat="1" ht="12.5">
      <c r="A43" s="1756" t="s">
        <v>565</v>
      </c>
      <c r="B43" s="1756" t="s">
        <v>5</v>
      </c>
      <c r="C43" s="1784">
        <v>759341045.04999995</v>
      </c>
      <c r="D43" s="1766"/>
      <c r="E43" s="1768">
        <v>0</v>
      </c>
      <c r="F43" s="1772"/>
      <c r="G43" s="1778">
        <v>0</v>
      </c>
      <c r="H43" s="1766"/>
      <c r="I43" s="1754">
        <v>37449646.420000002</v>
      </c>
      <c r="J43" s="1766"/>
      <c r="K43" s="1769">
        <f t="shared" si="1"/>
        <v>721891398.63</v>
      </c>
      <c r="L43" s="1760"/>
      <c r="M43" s="1762"/>
      <c r="N43" s="1760"/>
      <c r="O43" s="1754">
        <v>33753945.060000002</v>
      </c>
      <c r="P43" s="1754"/>
      <c r="Q43" s="1754">
        <v>35343115.730000004</v>
      </c>
    </row>
    <row r="44" spans="1:17" s="1756" customFormat="1" ht="13">
      <c r="A44" s="1755" t="s">
        <v>566</v>
      </c>
      <c r="B44" s="1760" t="s">
        <v>5</v>
      </c>
      <c r="C44" s="1997" t="s">
        <v>5</v>
      </c>
      <c r="D44" s="1766"/>
      <c r="E44" s="1764"/>
      <c r="F44" s="1766"/>
      <c r="G44" s="1780"/>
      <c r="H44" s="1766"/>
      <c r="I44" s="1770"/>
      <c r="J44" s="1766"/>
      <c r="K44" s="1769" t="s">
        <v>5</v>
      </c>
      <c r="L44" s="1760"/>
      <c r="M44" s="1762"/>
      <c r="N44" s="1760"/>
      <c r="O44" s="1767"/>
      <c r="P44" s="1766"/>
      <c r="Q44" s="1767"/>
    </row>
    <row r="45" spans="1:17" s="1756" customFormat="1" ht="12.5">
      <c r="A45" s="1756" t="s">
        <v>567</v>
      </c>
      <c r="B45" s="1756" t="s">
        <v>5</v>
      </c>
      <c r="C45" s="1784">
        <v>919698.6</v>
      </c>
      <c r="D45" s="1766"/>
      <c r="E45" s="1768">
        <v>0</v>
      </c>
      <c r="F45" s="1779"/>
      <c r="G45" s="1778">
        <v>0</v>
      </c>
      <c r="H45" s="1766"/>
      <c r="I45" s="1754">
        <v>178281</v>
      </c>
      <c r="J45" s="1766"/>
      <c r="K45" s="1769">
        <f t="shared" si="1"/>
        <v>741417.6</v>
      </c>
      <c r="L45" s="1760"/>
      <c r="M45" s="1762"/>
      <c r="N45" s="1760"/>
      <c r="O45" s="1754">
        <v>44303.12</v>
      </c>
      <c r="P45" s="1754"/>
      <c r="Q45" s="1754">
        <v>52792.65</v>
      </c>
    </row>
    <row r="46" spans="1:17" s="1756" customFormat="1" ht="12.5">
      <c r="A46" s="1756" t="s">
        <v>568</v>
      </c>
      <c r="B46" s="1756" t="s">
        <v>5</v>
      </c>
      <c r="C46" s="1784">
        <v>3686569.96</v>
      </c>
      <c r="D46" s="1766"/>
      <c r="E46" s="1768">
        <v>0</v>
      </c>
      <c r="F46" s="1779"/>
      <c r="G46" s="1778">
        <v>0</v>
      </c>
      <c r="H46" s="1766"/>
      <c r="I46" s="1754">
        <v>1088952.6100000001</v>
      </c>
      <c r="J46" s="1766"/>
      <c r="K46" s="1769">
        <f t="shared" si="1"/>
        <v>2597617.35</v>
      </c>
      <c r="L46" s="1760"/>
      <c r="M46" s="1762"/>
      <c r="N46" s="1760"/>
      <c r="O46" s="1754">
        <v>146600.34</v>
      </c>
      <c r="P46" s="1754"/>
      <c r="Q46" s="1754">
        <v>183788.83</v>
      </c>
    </row>
    <row r="47" spans="1:17" s="1756" customFormat="1" ht="13">
      <c r="A47" s="1755" t="s">
        <v>2495</v>
      </c>
      <c r="B47" s="1756" t="s">
        <v>5</v>
      </c>
      <c r="C47" s="1998">
        <v>99505289.030000001</v>
      </c>
      <c r="D47" s="1766"/>
      <c r="E47" s="1768">
        <v>0</v>
      </c>
      <c r="F47" s="1779"/>
      <c r="G47" s="1778">
        <v>88897634.890000001</v>
      </c>
      <c r="H47" s="1766"/>
      <c r="I47" s="1768">
        <v>9382698.6500000004</v>
      </c>
      <c r="J47" s="1766"/>
      <c r="K47" s="1769">
        <f>ROUND(SUM(C47)+SUM(E47)+SUM(G47)-SUM(I47),2)</f>
        <v>179020225.27000001</v>
      </c>
      <c r="L47" s="1760"/>
      <c r="M47" s="1762"/>
      <c r="N47" s="1760"/>
      <c r="O47" s="1754">
        <v>4557673.0599999996</v>
      </c>
      <c r="P47" s="1766"/>
      <c r="Q47" s="1768">
        <v>0</v>
      </c>
    </row>
    <row r="48" spans="1:17" s="1756" customFormat="1" ht="13">
      <c r="A48" s="1755" t="s">
        <v>2336</v>
      </c>
      <c r="B48" s="1760" t="s">
        <v>5</v>
      </c>
      <c r="C48" s="1997" t="s">
        <v>5</v>
      </c>
      <c r="D48" s="1766"/>
      <c r="E48" s="1764"/>
      <c r="F48" s="1766"/>
      <c r="G48" s="1765"/>
      <c r="H48" s="1766"/>
      <c r="I48" s="1770" t="s">
        <v>5</v>
      </c>
      <c r="J48" s="1766"/>
      <c r="K48" s="1769" t="s">
        <v>5</v>
      </c>
      <c r="L48" s="1760"/>
      <c r="M48" s="1762"/>
      <c r="N48" s="1760"/>
      <c r="O48" s="1767"/>
      <c r="P48" s="1766"/>
      <c r="Q48" s="1767"/>
    </row>
    <row r="49" spans="1:17" s="1756" customFormat="1" ht="12.5">
      <c r="A49" s="1756" t="s">
        <v>562</v>
      </c>
      <c r="B49" s="1756" t="s">
        <v>5</v>
      </c>
      <c r="C49" s="1784">
        <v>3739037.1</v>
      </c>
      <c r="D49" s="1766"/>
      <c r="E49" s="1768">
        <v>0</v>
      </c>
      <c r="F49" s="1779"/>
      <c r="G49" s="1778">
        <v>0</v>
      </c>
      <c r="H49" s="1766"/>
      <c r="I49" s="1754">
        <v>720342.5</v>
      </c>
      <c r="J49" s="1766"/>
      <c r="K49" s="1769">
        <f t="shared" si="1"/>
        <v>3018694.6</v>
      </c>
      <c r="L49" s="1760"/>
      <c r="M49" s="1762"/>
      <c r="N49" s="1760"/>
      <c r="O49" s="1754">
        <v>140552.46</v>
      </c>
      <c r="P49" s="1754"/>
      <c r="Q49" s="1754">
        <v>170405.65</v>
      </c>
    </row>
    <row r="50" spans="1:17" s="1756" customFormat="1" ht="12.5">
      <c r="A50" s="1756" t="s">
        <v>570</v>
      </c>
      <c r="B50" s="1756" t="s">
        <v>5</v>
      </c>
      <c r="C50" s="1784">
        <v>0</v>
      </c>
      <c r="D50" s="1766"/>
      <c r="E50" s="1768">
        <v>0</v>
      </c>
      <c r="F50" s="1779"/>
      <c r="G50" s="1778">
        <v>0</v>
      </c>
      <c r="H50" s="1766"/>
      <c r="I50" s="1754">
        <v>0</v>
      </c>
      <c r="J50" s="1766"/>
      <c r="K50" s="1769">
        <f t="shared" si="1"/>
        <v>0</v>
      </c>
      <c r="L50" s="1760"/>
      <c r="M50" s="1762"/>
      <c r="N50" s="1760"/>
      <c r="O50" s="1754">
        <v>0</v>
      </c>
      <c r="P50" s="1754"/>
      <c r="Q50" s="1754">
        <v>0</v>
      </c>
    </row>
    <row r="51" spans="1:17" s="1755" customFormat="1" ht="13.5" thickBot="1">
      <c r="A51" s="1755" t="s">
        <v>2457</v>
      </c>
      <c r="B51" s="1756" t="s">
        <v>5</v>
      </c>
      <c r="C51" s="1792">
        <f>ROUND(SUM(C15:C50),2)</f>
        <v>2371384999.46</v>
      </c>
      <c r="D51" s="1786"/>
      <c r="E51" s="1792">
        <f>ROUND(SUM(E15:E50),2)</f>
        <v>0</v>
      </c>
      <c r="F51" s="1786"/>
      <c r="G51" s="1793">
        <f>ROUND(SUM(G15:G50),2)</f>
        <v>114040000</v>
      </c>
      <c r="H51" s="1786"/>
      <c r="I51" s="1792">
        <f>ROUND(SUM(I15:I50),2)</f>
        <v>199790000</v>
      </c>
      <c r="J51" s="1786"/>
      <c r="K51" s="1792">
        <f>ROUND(SUM(K15:K50),2)</f>
        <v>2285634999.46</v>
      </c>
      <c r="L51" s="1794"/>
      <c r="M51" s="1795"/>
      <c r="N51" s="1786"/>
      <c r="O51" s="1792">
        <f>ROUND(SUM(O15:O50),2)</f>
        <v>102332578.77</v>
      </c>
      <c r="P51" s="1786"/>
      <c r="Q51" s="1792">
        <f>ROUND(SUM(Q15:Q50),2)</f>
        <v>106034243.41</v>
      </c>
    </row>
    <row r="52" spans="1:17" ht="16" thickTop="1">
      <c r="G52" s="1754"/>
      <c r="K52" s="637" t="s">
        <v>5</v>
      </c>
      <c r="L52" s="636"/>
      <c r="P52" s="1771"/>
      <c r="Q52" s="1771"/>
    </row>
    <row r="53" spans="1:17">
      <c r="A53" s="638" t="s">
        <v>2491</v>
      </c>
    </row>
  </sheetData>
  <customSheetViews>
    <customSheetView guid="{2B65B3C9-192A-406F-81D0-33ACDA28F496}" scale="80" showPageBreaks="1" showGridLines="0" printArea="1">
      <selection activeCell="E30" sqref="E30"/>
      <pageMargins left="0.75" right="0.5" top="0.7" bottom="0.25" header="0.5" footer="0.25"/>
      <pageSetup scale="52" orientation="landscape" r:id="rId1"/>
      <headerFooter scaleWithDoc="0">
        <oddFooter>&amp;R&amp;8 92</oddFooter>
      </headerFooter>
    </customSheetView>
    <customSheetView guid="{0CC7DE5F-1794-42F9-A27A-C86EF3A9D6CB}" scale="80" showGridLines="0" fitToPage="1" topLeftCell="C4">
      <selection activeCell="D24" sqref="D24"/>
      <pageMargins left="0.75" right="0.5" top="0.7" bottom="0.25" header="0.5" footer="0.25"/>
      <pageSetup scale="52" orientation="landscape" r:id="rId2"/>
      <headerFooter scaleWithDoc="0">
        <oddFooter>&amp;R&amp;8 92</oddFooter>
      </headerFooter>
    </customSheetView>
    <customSheetView guid="{93806141-9DF1-4420-AFF4-7FE0DD0F8BC6}" scale="80" showPageBreaks="1" showGridLines="0" printArea="1">
      <selection activeCell="A15" sqref="A15"/>
      <pageMargins left="0.75" right="0.5" top="0.7" bottom="0.25" header="0.5" footer="0.25"/>
      <pageSetup scale="52" orientation="landscape" r:id="rId3"/>
      <headerFooter scaleWithDoc="0">
        <oddFooter>&amp;R&amp;8 92</oddFooter>
      </headerFooter>
    </customSheetView>
    <customSheetView guid="{BB82FA49-60D3-40FE-AF8E-B650FBF593CD}" scale="80" showPageBreaks="1" showGridLines="0" fitToPage="1" printArea="1" topLeftCell="C7">
      <selection activeCell="K17" sqref="K17"/>
      <pageMargins left="0.75" right="0.5" top="0.7" bottom="0.25" header="0.5" footer="0.25"/>
      <pageSetup scale="52" orientation="landscape" r:id="rId4"/>
      <headerFooter scaleWithDoc="0">
        <oddFooter>&amp;R&amp;8 92</oddFooter>
      </headerFooter>
    </customSheetView>
    <customSheetView guid="{3F05455D-E716-4339-B764-ED03EAF4C363}" scale="80" showPageBreaks="1" showGridLines="0" fitToPage="1" printArea="1" topLeftCell="A7">
      <selection activeCell="D24" sqref="D24"/>
      <pageMargins left="0.75" right="0.5" top="0.7" bottom="0.25" header="0.5" footer="0.25"/>
      <pageSetup scale="52" orientation="landscape" r:id="rId5"/>
      <headerFooter scaleWithDoc="0">
        <oddFooter>&amp;R&amp;8 92</oddFooter>
      </headerFooter>
    </customSheetView>
  </customSheetViews>
  <mergeCells count="3">
    <mergeCell ref="C9:K9"/>
    <mergeCell ref="O9:Q9"/>
    <mergeCell ref="E11:G11"/>
  </mergeCells>
  <pageMargins left="0.75" right="0.5" top="0.7" bottom="0.25" header="0.5" footer="0.25"/>
  <pageSetup scale="52" orientation="landscape" r:id="rId6"/>
  <headerFooter scaleWithDoc="0">
    <oddFooter>&amp;R&amp;8 93</oddFooter>
  </headerFooter>
  <customProperties>
    <customPr name="SheetOptions" r:id="rId7"/>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6"/>
  <sheetViews>
    <sheetView showGridLines="0" showOutlineSymbols="0" zoomScale="70" zoomScaleNormal="70" zoomScaleSheetLayoutView="70" workbookViewId="0"/>
  </sheetViews>
  <sheetFormatPr defaultColWidth="8.84375" defaultRowHeight="15.5"/>
  <cols>
    <col min="1" max="1" width="54.3046875" style="641" customWidth="1"/>
    <col min="2" max="2" width="2.69140625" style="640" customWidth="1"/>
    <col min="3" max="3" width="13" style="641" customWidth="1"/>
    <col min="4" max="4" width="2.23046875" style="466" customWidth="1"/>
    <col min="5" max="5" width="13" style="641" customWidth="1"/>
    <col min="6" max="6" width="5.69140625" style="641" customWidth="1"/>
    <col min="7" max="7" width="2.07421875" style="641" customWidth="1"/>
    <col min="8" max="8" width="17.4609375" style="641" customWidth="1"/>
    <col min="9" max="9" width="5.53515625" style="2038" customWidth="1"/>
    <col min="10" max="10" width="2" style="641" customWidth="1"/>
    <col min="11" max="11" width="17.4609375" style="641" customWidth="1"/>
    <col min="12" max="12" width="5.69140625" style="2038" customWidth="1"/>
    <col min="13" max="13" width="2" style="641" customWidth="1"/>
    <col min="14" max="14" width="17.4609375" style="641" customWidth="1"/>
    <col min="15" max="15" width="4.69140625" style="2038" customWidth="1"/>
    <col min="16" max="16" width="2.07421875" style="641" customWidth="1"/>
    <col min="17" max="17" width="17.4609375" style="641" customWidth="1"/>
    <col min="18" max="16384" width="8.84375" style="641"/>
  </cols>
  <sheetData>
    <row r="1" spans="1:17">
      <c r="A1" s="1237" t="s">
        <v>1234</v>
      </c>
    </row>
    <row r="3" spans="1:17" ht="18">
      <c r="A3" s="639" t="s">
        <v>0</v>
      </c>
      <c r="O3" s="2043"/>
    </row>
    <row r="4" spans="1:17" ht="21.5">
      <c r="A4" s="639" t="s">
        <v>571</v>
      </c>
      <c r="O4" s="2043"/>
      <c r="Q4" s="2138" t="s">
        <v>534</v>
      </c>
    </row>
    <row r="5" spans="1:17" ht="18">
      <c r="A5" s="639" t="s">
        <v>573</v>
      </c>
      <c r="O5" s="2043"/>
    </row>
    <row r="6" spans="1:17" ht="18">
      <c r="A6" s="639" t="s">
        <v>2371</v>
      </c>
      <c r="O6" s="2043"/>
    </row>
    <row r="7" spans="1:17" ht="18">
      <c r="A7" s="639" t="s">
        <v>5</v>
      </c>
      <c r="O7" s="2043"/>
    </row>
    <row r="8" spans="1:17" ht="18">
      <c r="A8" s="639"/>
      <c r="O8" s="2043"/>
    </row>
    <row r="9" spans="1:17" ht="18">
      <c r="A9" s="639"/>
      <c r="O9" s="2043"/>
    </row>
    <row r="10" spans="1:17" ht="18">
      <c r="A10" s="639"/>
      <c r="O10" s="2043"/>
    </row>
    <row r="11" spans="1:17">
      <c r="C11" s="642" t="s">
        <v>574</v>
      </c>
      <c r="D11" s="643"/>
      <c r="E11" s="642" t="s">
        <v>574</v>
      </c>
      <c r="F11" s="642"/>
      <c r="K11" s="642" t="s">
        <v>575</v>
      </c>
      <c r="N11" s="642" t="s">
        <v>576</v>
      </c>
      <c r="O11" s="2043"/>
      <c r="Q11" s="642" t="s">
        <v>252</v>
      </c>
    </row>
    <row r="12" spans="1:17">
      <c r="C12" s="642" t="s">
        <v>577</v>
      </c>
      <c r="D12" s="643"/>
      <c r="E12" s="642" t="s">
        <v>578</v>
      </c>
      <c r="F12" s="642"/>
      <c r="H12" s="642" t="s">
        <v>575</v>
      </c>
      <c r="I12" s="1896"/>
      <c r="K12" s="642" t="s">
        <v>579</v>
      </c>
      <c r="L12" s="1896"/>
      <c r="N12" s="642" t="s">
        <v>580</v>
      </c>
      <c r="O12" s="2044"/>
      <c r="Q12" s="642" t="s">
        <v>143</v>
      </c>
    </row>
    <row r="13" spans="1:17">
      <c r="A13" s="645" t="s">
        <v>539</v>
      </c>
      <c r="C13" s="645" t="s">
        <v>540</v>
      </c>
      <c r="D13" s="643"/>
      <c r="E13" s="645" t="s">
        <v>581</v>
      </c>
      <c r="F13" s="643"/>
      <c r="H13" s="645" t="s">
        <v>576</v>
      </c>
      <c r="I13" s="1896"/>
      <c r="K13" s="645" t="s">
        <v>582</v>
      </c>
      <c r="L13" s="1896"/>
      <c r="N13" s="645" t="s">
        <v>583</v>
      </c>
      <c r="O13" s="2044"/>
      <c r="Q13" s="645" t="s">
        <v>537</v>
      </c>
    </row>
    <row r="14" spans="1:17" ht="12.75" customHeight="1">
      <c r="O14" s="2043"/>
    </row>
    <row r="15" spans="1:17">
      <c r="A15" s="646" t="s">
        <v>542</v>
      </c>
      <c r="E15" s="647"/>
      <c r="O15" s="2043"/>
    </row>
    <row r="16" spans="1:17">
      <c r="A16" s="648" t="s">
        <v>2174</v>
      </c>
      <c r="B16" s="640" t="s">
        <v>5</v>
      </c>
      <c r="C16" s="649">
        <v>1989</v>
      </c>
      <c r="E16" s="2000">
        <v>2031</v>
      </c>
      <c r="F16" s="649"/>
      <c r="G16" s="1931"/>
      <c r="H16" s="1330">
        <v>3000000000</v>
      </c>
      <c r="I16" s="2040"/>
      <c r="J16" s="1931"/>
      <c r="K16" s="1330">
        <v>2979768596.2799997</v>
      </c>
      <c r="L16" s="2040"/>
      <c r="M16" s="1931"/>
      <c r="N16" s="1330">
        <f>ROUND(SUM(H16-K16),1)</f>
        <v>20231403.699999999</v>
      </c>
      <c r="O16" s="2041"/>
      <c r="P16" s="650"/>
      <c r="Q16" s="1330">
        <f>ROUND('SCH 14'!K15,0)</f>
        <v>16747925</v>
      </c>
    </row>
    <row r="17" spans="1:18">
      <c r="A17" s="646" t="s">
        <v>543</v>
      </c>
      <c r="C17" s="2001"/>
      <c r="D17" s="652"/>
      <c r="E17" s="2000"/>
      <c r="F17" s="2001"/>
      <c r="G17" s="640"/>
      <c r="H17" s="2002"/>
      <c r="I17" s="2041"/>
      <c r="J17" s="640"/>
      <c r="K17" s="1328"/>
      <c r="L17" s="2041"/>
      <c r="M17" s="640"/>
      <c r="N17" s="1328"/>
      <c r="O17" s="2041"/>
      <c r="P17" s="640"/>
      <c r="Q17" s="1328"/>
    </row>
    <row r="18" spans="1:18">
      <c r="A18" s="641" t="s">
        <v>544</v>
      </c>
      <c r="B18" s="640" t="s">
        <v>5</v>
      </c>
      <c r="C18" s="649">
        <v>1997</v>
      </c>
      <c r="E18" s="2000">
        <v>2028</v>
      </c>
      <c r="F18" s="649"/>
      <c r="H18" s="2002">
        <v>230000000</v>
      </c>
      <c r="I18" s="2040"/>
      <c r="K18" s="1327">
        <v>202062819</v>
      </c>
      <c r="L18" s="2040"/>
      <c r="N18" s="1327">
        <f>ROUND(SUM(H18-K18),1)</f>
        <v>27937181</v>
      </c>
      <c r="O18" s="2041"/>
      <c r="P18" s="640"/>
      <c r="Q18" s="1327">
        <f>ROUND('SCH 14'!K17,0)</f>
        <v>2465600</v>
      </c>
    </row>
    <row r="19" spans="1:18">
      <c r="A19" s="641" t="s">
        <v>545</v>
      </c>
      <c r="B19" s="640" t="s">
        <v>5</v>
      </c>
      <c r="C19" s="649">
        <v>1998</v>
      </c>
      <c r="E19" s="2000">
        <v>2015</v>
      </c>
      <c r="F19" s="649"/>
      <c r="H19" s="2002">
        <v>355000000</v>
      </c>
      <c r="I19" s="2040"/>
      <c r="K19" s="1327">
        <v>355000000</v>
      </c>
      <c r="L19" s="2040"/>
      <c r="N19" s="1327">
        <f t="shared" ref="N19:N38" si="0">ROUND(SUM(H19-K19),1)</f>
        <v>0</v>
      </c>
      <c r="O19" s="2041"/>
      <c r="P19" s="640"/>
      <c r="Q19" s="1327">
        <f>ROUND('SCH 14'!K18,0)</f>
        <v>0</v>
      </c>
    </row>
    <row r="20" spans="1:18">
      <c r="A20" s="641" t="s">
        <v>546</v>
      </c>
      <c r="B20" s="640" t="s">
        <v>5</v>
      </c>
      <c r="C20" s="649">
        <v>1997</v>
      </c>
      <c r="E20" s="2000">
        <v>2045</v>
      </c>
      <c r="F20" s="649"/>
      <c r="H20" s="2002">
        <v>790000000</v>
      </c>
      <c r="I20" s="2040"/>
      <c r="K20" s="1327">
        <v>733130138</v>
      </c>
      <c r="L20" s="2040" t="s">
        <v>584</v>
      </c>
      <c r="N20" s="1327">
        <f t="shared" si="0"/>
        <v>56869862</v>
      </c>
      <c r="O20" s="2041"/>
      <c r="P20" s="640"/>
      <c r="Q20" s="1327">
        <f>ROUND('SCH 14'!K19,0)</f>
        <v>321372381</v>
      </c>
    </row>
    <row r="21" spans="1:18">
      <c r="A21" s="641" t="s">
        <v>547</v>
      </c>
      <c r="B21" s="640" t="s">
        <v>5</v>
      </c>
      <c r="C21" s="649">
        <v>1999</v>
      </c>
      <c r="E21" s="2000">
        <v>2040</v>
      </c>
      <c r="F21" s="649"/>
      <c r="H21" s="2002">
        <v>175000000</v>
      </c>
      <c r="I21" s="2040"/>
      <c r="K21" s="1327">
        <v>175000000</v>
      </c>
      <c r="L21" s="2040" t="s">
        <v>584</v>
      </c>
      <c r="N21" s="1327">
        <f t="shared" si="0"/>
        <v>0</v>
      </c>
      <c r="O21" s="2041"/>
      <c r="P21" s="640"/>
      <c r="Q21" s="1327">
        <f>ROUND('SCH 14'!K20,0)-1</f>
        <v>22144792</v>
      </c>
    </row>
    <row r="22" spans="1:18">
      <c r="A22" s="641" t="s">
        <v>548</v>
      </c>
      <c r="B22" s="640" t="s">
        <v>5</v>
      </c>
      <c r="C22" s="649">
        <v>1998</v>
      </c>
      <c r="E22" s="2000">
        <v>2035</v>
      </c>
      <c r="F22" s="649"/>
      <c r="H22" s="2002">
        <v>200000000</v>
      </c>
      <c r="I22" s="2040"/>
      <c r="K22" s="1327">
        <v>178175424</v>
      </c>
      <c r="L22" s="2040"/>
      <c r="N22" s="1327">
        <f t="shared" si="0"/>
        <v>21824576</v>
      </c>
      <c r="O22" s="2041"/>
      <c r="P22" s="640"/>
      <c r="Q22" s="1327">
        <f>ROUND('SCH 14'!K21,0)</f>
        <v>46724919</v>
      </c>
    </row>
    <row r="23" spans="1:18">
      <c r="A23" s="646" t="s">
        <v>2333</v>
      </c>
      <c r="C23" s="640"/>
      <c r="D23" s="2001"/>
      <c r="E23" s="654"/>
      <c r="F23" s="2001"/>
      <c r="G23" s="2001"/>
      <c r="H23" s="2003"/>
      <c r="I23" s="2041"/>
      <c r="J23" s="653"/>
      <c r="K23" s="1329"/>
      <c r="L23" s="2041"/>
      <c r="M23" s="651"/>
      <c r="N23" s="1327" t="s">
        <v>5</v>
      </c>
      <c r="O23" s="2041"/>
      <c r="P23" s="651"/>
      <c r="Q23" s="1327"/>
      <c r="R23" s="651"/>
    </row>
    <row r="24" spans="1:18">
      <c r="A24" s="641" t="s">
        <v>549</v>
      </c>
      <c r="B24" s="640" t="s">
        <v>5</v>
      </c>
      <c r="C24" s="649">
        <v>1981</v>
      </c>
      <c r="E24" s="2000">
        <v>2033</v>
      </c>
      <c r="F24" s="649"/>
      <c r="H24" s="2002">
        <v>400000000</v>
      </c>
      <c r="I24" s="2040"/>
      <c r="K24" s="2004">
        <v>400000000</v>
      </c>
      <c r="L24" s="2040"/>
      <c r="N24" s="1327">
        <f t="shared" si="0"/>
        <v>0</v>
      </c>
      <c r="O24" s="2041"/>
      <c r="P24" s="640"/>
      <c r="Q24" s="1327">
        <f>ROUND('SCH 14'!K23,0)</f>
        <v>1352815</v>
      </c>
    </row>
    <row r="25" spans="1:18">
      <c r="A25" s="646" t="s">
        <v>2188</v>
      </c>
      <c r="C25" s="640"/>
      <c r="D25" s="2001"/>
      <c r="E25" s="654"/>
      <c r="F25" s="2001"/>
      <c r="G25" s="2001"/>
      <c r="H25" s="2003"/>
      <c r="I25" s="2041"/>
      <c r="J25" s="653"/>
      <c r="K25" s="2004"/>
      <c r="L25" s="2041"/>
      <c r="M25" s="651"/>
      <c r="N25" s="1327"/>
      <c r="O25" s="2041"/>
      <c r="P25" s="651"/>
      <c r="Q25" s="1329"/>
      <c r="R25" s="651"/>
    </row>
    <row r="26" spans="1:18">
      <c r="A26" s="641" t="s">
        <v>550</v>
      </c>
      <c r="B26" s="640" t="s">
        <v>5</v>
      </c>
      <c r="C26" s="649">
        <v>1977</v>
      </c>
      <c r="E26" s="2000">
        <v>2021</v>
      </c>
      <c r="F26" s="649"/>
      <c r="H26" s="2002">
        <v>150000000</v>
      </c>
      <c r="I26" s="2040"/>
      <c r="K26" s="2004">
        <v>137646893</v>
      </c>
      <c r="L26" s="2040" t="s">
        <v>584</v>
      </c>
      <c r="N26" s="1327">
        <f t="shared" si="0"/>
        <v>12353107</v>
      </c>
      <c r="O26" s="2041"/>
      <c r="P26" s="640"/>
      <c r="Q26" s="1327">
        <f>ROUND('SCH 14'!K25,0)</f>
        <v>6247</v>
      </c>
    </row>
    <row r="27" spans="1:18">
      <c r="A27" s="641" t="s">
        <v>551</v>
      </c>
      <c r="B27" s="640" t="s">
        <v>5</v>
      </c>
      <c r="C27" s="649">
        <v>1976</v>
      </c>
      <c r="E27" s="2000">
        <v>2029</v>
      </c>
      <c r="F27" s="649"/>
      <c r="H27" s="2002">
        <v>350000000</v>
      </c>
      <c r="I27" s="2040"/>
      <c r="K27" s="2004">
        <v>347134293</v>
      </c>
      <c r="L27" s="2040"/>
      <c r="N27" s="1327">
        <f t="shared" si="0"/>
        <v>2865707</v>
      </c>
      <c r="O27" s="2041"/>
      <c r="P27" s="640"/>
      <c r="Q27" s="1327">
        <f>ROUND('SCH 14'!K26,0)</f>
        <v>5870169</v>
      </c>
    </row>
    <row r="28" spans="1:18">
      <c r="A28" s="641" t="s">
        <v>552</v>
      </c>
      <c r="B28" s="640" t="s">
        <v>5</v>
      </c>
      <c r="C28" s="649">
        <v>1976</v>
      </c>
      <c r="E28" s="2000">
        <v>2043</v>
      </c>
      <c r="F28" s="649"/>
      <c r="H28" s="2002">
        <v>650000000</v>
      </c>
      <c r="I28" s="2040"/>
      <c r="K28" s="2004">
        <v>647667912</v>
      </c>
      <c r="L28" s="2040"/>
      <c r="N28" s="1327">
        <f t="shared" si="0"/>
        <v>2332088</v>
      </c>
      <c r="O28" s="2041"/>
      <c r="P28" s="640"/>
      <c r="Q28" s="1327">
        <f>ROUND('SCH 14'!K27,0)</f>
        <v>10826301</v>
      </c>
    </row>
    <row r="29" spans="1:18">
      <c r="A29" s="646" t="s">
        <v>553</v>
      </c>
      <c r="C29" s="640"/>
      <c r="D29" s="2001"/>
      <c r="E29" s="654"/>
      <c r="F29" s="2001"/>
      <c r="G29" s="2001"/>
      <c r="H29" s="2003"/>
      <c r="I29" s="2041"/>
      <c r="J29" s="653"/>
      <c r="K29" s="2004"/>
      <c r="L29" s="2041"/>
      <c r="M29" s="651"/>
      <c r="N29" s="1327" t="s">
        <v>5</v>
      </c>
      <c r="O29" s="2041"/>
      <c r="P29" s="651"/>
      <c r="Q29" s="1329"/>
      <c r="R29" s="651"/>
    </row>
    <row r="30" spans="1:18">
      <c r="A30" s="1378" t="s">
        <v>2189</v>
      </c>
      <c r="B30" s="640" t="s">
        <v>5</v>
      </c>
      <c r="C30" s="649">
        <v>1989</v>
      </c>
      <c r="E30" s="2000">
        <v>2035</v>
      </c>
      <c r="F30" s="649"/>
      <c r="H30" s="2002">
        <v>250000000</v>
      </c>
      <c r="I30" s="2040"/>
      <c r="K30" s="2004">
        <v>249091572</v>
      </c>
      <c r="L30" s="2040"/>
      <c r="N30" s="1327">
        <f t="shared" si="0"/>
        <v>908428</v>
      </c>
      <c r="O30" s="2041"/>
      <c r="P30" s="640"/>
      <c r="Q30" s="1327">
        <f>ROUND('SCH 14'!K29,0)</f>
        <v>6831632</v>
      </c>
    </row>
    <row r="31" spans="1:18">
      <c r="A31" s="435" t="s">
        <v>585</v>
      </c>
      <c r="B31" s="640" t="s">
        <v>5</v>
      </c>
      <c r="C31" s="649">
        <v>1989</v>
      </c>
      <c r="E31" s="2000">
        <v>2033</v>
      </c>
      <c r="F31" s="649"/>
      <c r="H31" s="2002">
        <v>1200000000</v>
      </c>
      <c r="I31" s="2040"/>
      <c r="K31" s="2004">
        <v>1160508692</v>
      </c>
      <c r="L31" s="2040"/>
      <c r="N31" s="1327">
        <f t="shared" si="0"/>
        <v>39491308</v>
      </c>
      <c r="O31" s="2041"/>
      <c r="P31" s="640"/>
      <c r="Q31" s="1327">
        <f>ROUND('SCH 14'!K30,0)</f>
        <v>107613085</v>
      </c>
    </row>
    <row r="32" spans="1:18">
      <c r="A32" s="646" t="s">
        <v>2507</v>
      </c>
      <c r="C32" s="640"/>
      <c r="D32" s="2001"/>
      <c r="E32" s="654"/>
      <c r="F32" s="2001"/>
      <c r="G32" s="2001"/>
      <c r="H32" s="2003"/>
      <c r="I32" s="2041"/>
      <c r="J32" s="653"/>
      <c r="K32" s="2004"/>
      <c r="L32" s="2041"/>
      <c r="M32" s="651"/>
      <c r="N32" s="1327" t="s">
        <v>5</v>
      </c>
      <c r="O32" s="2041"/>
      <c r="P32" s="651"/>
      <c r="Q32" s="1329"/>
      <c r="R32" s="651"/>
    </row>
    <row r="33" spans="1:18">
      <c r="A33" s="1378" t="s">
        <v>555</v>
      </c>
      <c r="B33" s="640" t="s">
        <v>5</v>
      </c>
      <c r="C33" s="649">
        <v>1941</v>
      </c>
      <c r="E33" s="2000">
        <v>2024</v>
      </c>
      <c r="F33" s="649"/>
      <c r="H33" s="2002">
        <v>960000000</v>
      </c>
      <c r="I33" s="2040"/>
      <c r="K33" s="2004">
        <v>952072000</v>
      </c>
      <c r="L33" s="2040"/>
      <c r="N33" s="1327">
        <f t="shared" si="0"/>
        <v>7928000</v>
      </c>
      <c r="O33" s="2041"/>
      <c r="P33" s="640"/>
      <c r="Q33" s="1327">
        <f>ROUND('SCH 14'!K32,0)</f>
        <v>8500000</v>
      </c>
    </row>
    <row r="34" spans="1:18">
      <c r="A34" s="641" t="s">
        <v>556</v>
      </c>
      <c r="B34" s="640" t="s">
        <v>5</v>
      </c>
      <c r="C34" s="649">
        <v>1957</v>
      </c>
      <c r="E34" s="2000">
        <v>2023</v>
      </c>
      <c r="F34" s="649"/>
      <c r="H34" s="2002">
        <v>150000000</v>
      </c>
      <c r="I34" s="2040"/>
      <c r="K34" s="2004">
        <v>149500000</v>
      </c>
      <c r="L34" s="2040"/>
      <c r="N34" s="1327">
        <f t="shared" si="0"/>
        <v>500000</v>
      </c>
      <c r="O34" s="2041"/>
      <c r="P34" s="640"/>
      <c r="Q34" s="1327">
        <f>ROUND('SCH 14'!K33,0)</f>
        <v>6225000</v>
      </c>
    </row>
    <row r="35" spans="1:18">
      <c r="A35" s="646" t="s">
        <v>2185</v>
      </c>
      <c r="B35" s="640" t="s">
        <v>5</v>
      </c>
      <c r="C35" s="649">
        <v>1970</v>
      </c>
      <c r="E35" s="2000">
        <v>2010</v>
      </c>
      <c r="F35" s="649"/>
      <c r="H35" s="2002">
        <v>200000000</v>
      </c>
      <c r="I35" s="2040"/>
      <c r="K35" s="2004">
        <v>199770000</v>
      </c>
      <c r="L35" s="2040"/>
      <c r="N35" s="1327">
        <f t="shared" si="0"/>
        <v>230000</v>
      </c>
      <c r="O35" s="2041"/>
      <c r="P35" s="640"/>
      <c r="Q35" s="1327">
        <v>0</v>
      </c>
    </row>
    <row r="36" spans="1:18">
      <c r="A36" s="646" t="s">
        <v>2184</v>
      </c>
      <c r="B36" s="640" t="s">
        <v>5</v>
      </c>
      <c r="C36" s="649">
        <v>1959</v>
      </c>
      <c r="E36" s="2000">
        <v>2018</v>
      </c>
      <c r="F36" s="649"/>
      <c r="H36" s="2002">
        <v>100000000</v>
      </c>
      <c r="I36" s="2040"/>
      <c r="K36" s="2004">
        <v>99228000</v>
      </c>
      <c r="L36" s="2040"/>
      <c r="N36" s="1327">
        <f t="shared" si="0"/>
        <v>772000</v>
      </c>
      <c r="O36" s="2041"/>
      <c r="P36" s="640"/>
      <c r="Q36" s="1327">
        <f>ROUND('SCH 14'!K34,0)</f>
        <v>0</v>
      </c>
    </row>
    <row r="37" spans="1:18">
      <c r="A37" s="646" t="s">
        <v>557</v>
      </c>
      <c r="B37" s="640" t="s">
        <v>5</v>
      </c>
      <c r="C37" s="649">
        <v>1968</v>
      </c>
      <c r="E37" s="2000">
        <v>2043</v>
      </c>
      <c r="F37" s="649"/>
      <c r="H37" s="2002">
        <v>1000000000</v>
      </c>
      <c r="I37" s="2040"/>
      <c r="K37" s="2004">
        <v>980075995.15999997</v>
      </c>
      <c r="L37" s="2040"/>
      <c r="N37" s="1327">
        <f t="shared" si="0"/>
        <v>19924004.800000001</v>
      </c>
      <c r="O37" s="2041"/>
      <c r="P37" s="640"/>
      <c r="Q37" s="1327">
        <f>ROUND('SCH 14'!K35,0)</f>
        <v>17772576</v>
      </c>
    </row>
    <row r="38" spans="1:18">
      <c r="A38" s="646" t="s">
        <v>558</v>
      </c>
      <c r="B38" s="640" t="s">
        <v>5</v>
      </c>
      <c r="C38" s="649">
        <v>1977</v>
      </c>
      <c r="E38" s="2000">
        <v>2017</v>
      </c>
      <c r="F38" s="649"/>
      <c r="H38" s="2002">
        <v>250000000</v>
      </c>
      <c r="I38" s="2040"/>
      <c r="K38" s="2004">
        <v>250000000</v>
      </c>
      <c r="L38" s="2040"/>
      <c r="N38" s="1327">
        <f t="shared" si="0"/>
        <v>0</v>
      </c>
      <c r="O38" s="2041"/>
      <c r="P38" s="640"/>
      <c r="Q38" s="1327">
        <f>ROUND('SCH 14'!K36,0)</f>
        <v>0</v>
      </c>
    </row>
    <row r="39" spans="1:18" ht="17.25" customHeight="1">
      <c r="A39" s="646" t="s">
        <v>559</v>
      </c>
      <c r="C39" s="640"/>
      <c r="D39" s="2001"/>
      <c r="E39" s="654"/>
      <c r="F39" s="2001"/>
      <c r="G39" s="2001"/>
      <c r="H39" s="2003"/>
      <c r="I39" s="2041"/>
      <c r="J39" s="653"/>
      <c r="K39" s="1329"/>
      <c r="L39" s="2041"/>
      <c r="M39" s="651"/>
      <c r="N39" s="2005"/>
      <c r="O39" s="2041"/>
      <c r="P39" s="651"/>
      <c r="Q39" s="1329"/>
      <c r="R39" s="651"/>
    </row>
    <row r="40" spans="1:18" ht="15" customHeight="1">
      <c r="A40" s="1452" t="s">
        <v>2146</v>
      </c>
      <c r="C40" s="640"/>
      <c r="D40" s="2001"/>
      <c r="E40" s="654"/>
      <c r="F40" s="2001"/>
      <c r="G40" s="2001"/>
      <c r="H40" s="2003"/>
      <c r="I40" s="2041"/>
      <c r="J40" s="653"/>
      <c r="K40" s="1329"/>
      <c r="L40" s="2041"/>
      <c r="M40" s="651"/>
      <c r="N40" s="2005"/>
      <c r="O40" s="2041"/>
      <c r="P40" s="651"/>
      <c r="Q40" s="1329"/>
      <c r="R40" s="651"/>
    </row>
    <row r="41" spans="1:18">
      <c r="A41" s="641" t="s">
        <v>586</v>
      </c>
      <c r="B41" s="640" t="s">
        <v>5</v>
      </c>
      <c r="C41" s="649">
        <v>2006</v>
      </c>
      <c r="E41" s="2000">
        <v>2042</v>
      </c>
      <c r="F41" s="649"/>
      <c r="H41" s="2006">
        <v>0</v>
      </c>
      <c r="K41" s="1327">
        <v>1142172937.95</v>
      </c>
      <c r="L41" s="2042" t="s">
        <v>285</v>
      </c>
      <c r="N41" s="516">
        <v>0</v>
      </c>
      <c r="P41" s="640"/>
      <c r="Q41" s="1327">
        <f>ROUND('SCH 14'!K38,0)</f>
        <v>641322676</v>
      </c>
    </row>
    <row r="42" spans="1:18">
      <c r="A42" s="641" t="s">
        <v>587</v>
      </c>
      <c r="B42" s="640" t="s">
        <v>5</v>
      </c>
      <c r="C42" s="2007">
        <v>2009</v>
      </c>
      <c r="E42" s="2000">
        <v>2028</v>
      </c>
      <c r="F42" s="2007"/>
      <c r="H42" s="2006">
        <v>0</v>
      </c>
      <c r="K42" s="1327">
        <v>33862391</v>
      </c>
      <c r="L42" s="2042" t="s">
        <v>285</v>
      </c>
      <c r="N42" s="516">
        <v>0</v>
      </c>
      <c r="P42" s="640"/>
      <c r="Q42" s="1327">
        <f>ROUND('SCH 14'!K39,0)</f>
        <v>11884363</v>
      </c>
    </row>
    <row r="43" spans="1:18">
      <c r="A43" s="641" t="s">
        <v>588</v>
      </c>
      <c r="B43" s="640" t="s">
        <v>5</v>
      </c>
      <c r="C43" s="2007">
        <v>2009</v>
      </c>
      <c r="E43" s="2000">
        <v>2043</v>
      </c>
      <c r="F43" s="2007"/>
      <c r="H43" s="2006">
        <v>0</v>
      </c>
      <c r="I43" s="2042"/>
      <c r="K43" s="1327">
        <v>66380007</v>
      </c>
      <c r="L43" s="2042" t="s">
        <v>285</v>
      </c>
      <c r="N43" s="2008">
        <v>0</v>
      </c>
      <c r="O43" s="2042"/>
      <c r="P43" s="640"/>
      <c r="Q43" s="1327">
        <f>ROUND('SCH 14'!K40,0)</f>
        <v>42044726</v>
      </c>
    </row>
    <row r="44" spans="1:18">
      <c r="A44" s="641" t="s">
        <v>589</v>
      </c>
      <c r="B44" s="640" t="s">
        <v>5</v>
      </c>
      <c r="C44" s="2007">
        <v>2007</v>
      </c>
      <c r="E44" s="2000">
        <v>2045</v>
      </c>
      <c r="F44" s="2007"/>
      <c r="G44" s="466"/>
      <c r="H44" s="2006">
        <v>0</v>
      </c>
      <c r="I44" s="2042"/>
      <c r="J44" s="466"/>
      <c r="K44" s="2009">
        <v>125809671</v>
      </c>
      <c r="L44" s="2042" t="s">
        <v>285</v>
      </c>
      <c r="M44" s="466"/>
      <c r="N44" s="2008">
        <v>0</v>
      </c>
      <c r="O44" s="2042"/>
      <c r="P44" s="652"/>
      <c r="Q44" s="1327">
        <f>ROUND('SCH 14'!K41,0)</f>
        <v>94745141</v>
      </c>
      <c r="R44" s="466"/>
    </row>
    <row r="45" spans="1:18">
      <c r="A45" s="641" t="s">
        <v>590</v>
      </c>
      <c r="B45" s="640" t="s">
        <v>5</v>
      </c>
      <c r="C45" s="2010">
        <v>2008</v>
      </c>
      <c r="E45" s="2010">
        <v>2028</v>
      </c>
      <c r="F45" s="2007"/>
      <c r="H45" s="2011">
        <v>0</v>
      </c>
      <c r="I45" s="2042"/>
      <c r="J45" s="466"/>
      <c r="K45" s="1326">
        <v>32734153</v>
      </c>
      <c r="L45" s="2042" t="s">
        <v>285</v>
      </c>
      <c r="N45" s="2012">
        <v>0</v>
      </c>
      <c r="O45" s="2042"/>
      <c r="P45" s="640"/>
      <c r="Q45" s="1326">
        <f>ROUND('SCH 14'!K42,0)</f>
        <v>13915297</v>
      </c>
    </row>
    <row r="46" spans="1:18">
      <c r="A46" s="1452" t="s">
        <v>2233</v>
      </c>
      <c r="B46" s="640" t="s">
        <v>5</v>
      </c>
      <c r="C46" s="2007"/>
      <c r="E46" s="2010"/>
      <c r="F46" s="2007"/>
      <c r="H46" s="2002">
        <v>1450000000</v>
      </c>
      <c r="I46" s="2042" t="s">
        <v>285</v>
      </c>
      <c r="K46" s="1327">
        <f>SUM(K41:K45)</f>
        <v>1400959159.95</v>
      </c>
      <c r="L46" s="2042" t="s">
        <v>285</v>
      </c>
      <c r="N46" s="1327">
        <f>ROUND(SUM(H46-K46),1)</f>
        <v>49040840.100000001</v>
      </c>
      <c r="O46" s="2040" t="s">
        <v>285</v>
      </c>
      <c r="P46" s="640"/>
      <c r="Q46" s="1327">
        <f>SUM(Q41:Q45)</f>
        <v>803912203</v>
      </c>
    </row>
    <row r="47" spans="1:18">
      <c r="A47" s="641" t="s">
        <v>565</v>
      </c>
      <c r="B47" s="640" t="s">
        <v>5</v>
      </c>
      <c r="C47" s="2007">
        <v>2006</v>
      </c>
      <c r="E47" s="2010">
        <v>2043</v>
      </c>
      <c r="F47" s="2007"/>
      <c r="H47" s="2002">
        <v>1450000000</v>
      </c>
      <c r="I47" s="2040"/>
      <c r="K47" s="2004">
        <v>1064151648.23</v>
      </c>
      <c r="L47" s="2042"/>
      <c r="N47" s="1327">
        <f>ROUND(SUM(H47-K47),1)</f>
        <v>385848351.80000001</v>
      </c>
      <c r="O47" s="2041"/>
      <c r="P47" s="640"/>
      <c r="Q47" s="1327">
        <f>ROUND('SCH 14'!K43,0)</f>
        <v>721891399</v>
      </c>
    </row>
    <row r="48" spans="1:18">
      <c r="A48" s="646" t="s">
        <v>566</v>
      </c>
      <c r="C48" s="640"/>
      <c r="D48" s="2001"/>
      <c r="E48" s="654"/>
      <c r="F48" s="2001"/>
      <c r="G48" s="2001"/>
      <c r="H48" s="2003"/>
      <c r="I48" s="2041"/>
      <c r="J48" s="653"/>
      <c r="K48" s="1329"/>
      <c r="L48" s="2041"/>
      <c r="M48" s="651"/>
      <c r="N48" s="1327" t="s">
        <v>5</v>
      </c>
      <c r="O48" s="2041"/>
      <c r="P48" s="651"/>
      <c r="Q48" s="1329"/>
      <c r="R48" s="651"/>
    </row>
    <row r="49" spans="1:18">
      <c r="A49" s="641" t="s">
        <v>591</v>
      </c>
      <c r="B49" s="640" t="s">
        <v>5</v>
      </c>
      <c r="C49" s="649">
        <v>1984</v>
      </c>
      <c r="E49" s="2000">
        <v>2025</v>
      </c>
      <c r="F49" s="649"/>
      <c r="H49" s="2002">
        <v>1064000000</v>
      </c>
      <c r="I49" s="2042" t="s">
        <v>287</v>
      </c>
      <c r="K49" s="1327">
        <v>1043500569.36</v>
      </c>
      <c r="L49" s="2040"/>
      <c r="N49" s="1327">
        <f t="shared" ref="N49:N55" si="1">ROUND(SUM(H49-K49),1)</f>
        <v>20499430.600000001</v>
      </c>
      <c r="O49" s="2041"/>
      <c r="P49" s="640"/>
      <c r="Q49" s="1327">
        <f>ROUND('SCH 14'!K45,0)</f>
        <v>741418</v>
      </c>
    </row>
    <row r="50" spans="1:18">
      <c r="A50" s="641" t="s">
        <v>592</v>
      </c>
      <c r="B50" s="640" t="s">
        <v>5</v>
      </c>
      <c r="C50" s="649">
        <v>1984</v>
      </c>
      <c r="E50" s="2000">
        <v>2013</v>
      </c>
      <c r="F50" s="649"/>
      <c r="H50" s="2002">
        <v>49360000</v>
      </c>
      <c r="I50" s="2042" t="s">
        <v>287</v>
      </c>
      <c r="K50" s="1327">
        <v>49360000</v>
      </c>
      <c r="L50" s="2040"/>
      <c r="N50" s="1327">
        <f t="shared" si="1"/>
        <v>0</v>
      </c>
      <c r="O50" s="2041"/>
      <c r="P50" s="640"/>
      <c r="Q50" s="1327">
        <v>0</v>
      </c>
    </row>
    <row r="51" spans="1:18">
      <c r="A51" s="641" t="s">
        <v>593</v>
      </c>
      <c r="B51" s="640" t="s">
        <v>5</v>
      </c>
      <c r="C51" s="649">
        <v>1984</v>
      </c>
      <c r="E51" s="2000">
        <v>2027</v>
      </c>
      <c r="F51" s="649"/>
      <c r="H51" s="2002">
        <v>136640000</v>
      </c>
      <c r="I51" s="2042" t="s">
        <v>287</v>
      </c>
      <c r="K51" s="1327">
        <v>136640000</v>
      </c>
      <c r="L51" s="2040"/>
      <c r="N51" s="1327">
        <f t="shared" si="1"/>
        <v>0</v>
      </c>
      <c r="O51" s="2041"/>
      <c r="P51" s="640"/>
      <c r="Q51" s="1327">
        <f>ROUND('SCH 14'!K46,0)</f>
        <v>2597617</v>
      </c>
    </row>
    <row r="52" spans="1:18">
      <c r="A52" s="646" t="s">
        <v>2496</v>
      </c>
      <c r="B52" s="640" t="s">
        <v>5</v>
      </c>
      <c r="C52" s="1644">
        <v>2018</v>
      </c>
      <c r="E52" s="2000">
        <v>2028</v>
      </c>
      <c r="F52" s="649"/>
      <c r="H52" s="2002">
        <v>2000000000</v>
      </c>
      <c r="I52" s="2040"/>
      <c r="K52" s="2004">
        <v>217366581</v>
      </c>
      <c r="L52" s="2040"/>
      <c r="N52" s="1327">
        <f>ROUND(SUM(H52-K52),1)</f>
        <v>1782633419</v>
      </c>
      <c r="O52" s="2041"/>
      <c r="P52" s="640"/>
      <c r="Q52" s="1327">
        <f>ROUND('SCH 14'!K47,0)</f>
        <v>179020225</v>
      </c>
    </row>
    <row r="53" spans="1:18">
      <c r="A53" s="646" t="s">
        <v>2334</v>
      </c>
      <c r="C53" s="640"/>
      <c r="D53" s="2001"/>
      <c r="E53" s="654"/>
      <c r="F53" s="2001"/>
      <c r="G53" s="2001"/>
      <c r="H53" s="2003"/>
      <c r="I53" s="2041"/>
      <c r="J53" s="653"/>
      <c r="K53" s="1329"/>
      <c r="L53" s="2041"/>
      <c r="M53" s="651"/>
      <c r="N53" s="1327" t="s">
        <v>5</v>
      </c>
      <c r="O53" s="2041"/>
      <c r="P53" s="651"/>
      <c r="Q53" s="1327"/>
      <c r="R53" s="651"/>
    </row>
    <row r="54" spans="1:18">
      <c r="A54" s="641" t="s">
        <v>569</v>
      </c>
      <c r="B54" s="640" t="s">
        <v>5</v>
      </c>
      <c r="C54" s="649">
        <v>1971</v>
      </c>
      <c r="D54" s="1930"/>
      <c r="E54" s="2000">
        <v>2027</v>
      </c>
      <c r="F54" s="649"/>
      <c r="H54" s="2002">
        <v>250000000</v>
      </c>
      <c r="I54" s="2040"/>
      <c r="K54" s="1327">
        <v>250000000</v>
      </c>
      <c r="L54" s="2040"/>
      <c r="N54" s="1327">
        <f t="shared" si="1"/>
        <v>0</v>
      </c>
      <c r="O54" s="2041"/>
      <c r="P54" s="640"/>
      <c r="Q54" s="1327">
        <f>ROUND('SCH 14'!K49,0)</f>
        <v>3018695</v>
      </c>
    </row>
    <row r="55" spans="1:18">
      <c r="A55" s="641" t="s">
        <v>594</v>
      </c>
      <c r="B55" s="640" t="s">
        <v>5</v>
      </c>
      <c r="C55" s="649">
        <v>1970</v>
      </c>
      <c r="D55" s="1930"/>
      <c r="E55" s="2000">
        <v>2017</v>
      </c>
      <c r="F55" s="649"/>
      <c r="H55" s="2002">
        <v>1000000000</v>
      </c>
      <c r="I55" s="2040"/>
      <c r="K55" s="1327">
        <v>1000000000</v>
      </c>
      <c r="L55" s="2040"/>
      <c r="N55" s="1327">
        <f t="shared" si="1"/>
        <v>0</v>
      </c>
      <c r="O55" s="2041"/>
      <c r="P55" s="640"/>
      <c r="Q55" s="1327">
        <f>ROUND('SCH 14'!K50,0)</f>
        <v>0</v>
      </c>
    </row>
    <row r="56" spans="1:18" ht="20.25" customHeight="1" thickBot="1">
      <c r="A56" s="655" t="s">
        <v>595</v>
      </c>
      <c r="B56" s="640" t="s">
        <v>5</v>
      </c>
      <c r="C56" s="640"/>
      <c r="D56" s="652"/>
      <c r="E56" s="647"/>
      <c r="G56" s="650"/>
      <c r="H56" s="656">
        <f>ROUND(SUM(H16:H55)-SUM(H41:H45),1)</f>
        <v>17810000000</v>
      </c>
      <c r="I56" s="2040"/>
      <c r="J56" s="650"/>
      <c r="K56" s="656">
        <f>ROUND(SUM(K16:K55)-SUM(K41:K45),1)</f>
        <v>15357810293</v>
      </c>
      <c r="L56" s="2040"/>
      <c r="M56" s="650"/>
      <c r="N56" s="656">
        <f>ROUND(SUM(N16:N55)-SUM(N41:N45),1)</f>
        <v>2452189707</v>
      </c>
      <c r="P56" s="1631"/>
      <c r="Q56" s="1331">
        <f>ROUND(SUM(Q16:Q55)-SUM(Q41:Q45),1)</f>
        <v>2285634999</v>
      </c>
    </row>
    <row r="57" spans="1:18" ht="16" thickTop="1">
      <c r="A57" s="646"/>
      <c r="C57" s="640"/>
      <c r="D57" s="652"/>
      <c r="E57" s="654"/>
      <c r="F57" s="466"/>
      <c r="G57" s="466"/>
      <c r="H57" s="657"/>
      <c r="I57" s="2040"/>
      <c r="K57" s="657"/>
      <c r="L57" s="2040"/>
      <c r="N57" s="657" t="s">
        <v>5</v>
      </c>
      <c r="O57" s="2041"/>
      <c r="Q57" s="657"/>
    </row>
    <row r="58" spans="1:18" ht="0.75" customHeight="1">
      <c r="A58" s="646"/>
      <c r="C58" s="640"/>
      <c r="D58" s="652"/>
      <c r="E58" s="654"/>
      <c r="F58" s="466"/>
      <c r="G58" s="466"/>
      <c r="H58" s="657"/>
      <c r="I58" s="2040"/>
      <c r="K58" s="657"/>
      <c r="L58" s="2040"/>
      <c r="N58" s="657"/>
      <c r="O58" s="2041"/>
      <c r="Q58" s="657"/>
    </row>
    <row r="59" spans="1:18" ht="4.5" customHeight="1">
      <c r="C59" s="640"/>
      <c r="D59" s="652"/>
      <c r="E59" s="647"/>
      <c r="O59" s="2043"/>
    </row>
    <row r="60" spans="1:18">
      <c r="A60" s="641" t="s">
        <v>596</v>
      </c>
      <c r="E60" s="647"/>
      <c r="O60" s="2043"/>
    </row>
    <row r="61" spans="1:18">
      <c r="A61" s="1452" t="s">
        <v>2147</v>
      </c>
      <c r="E61" s="647"/>
    </row>
    <row r="62" spans="1:18">
      <c r="A62" s="658" t="s">
        <v>597</v>
      </c>
      <c r="E62" s="647"/>
    </row>
    <row r="63" spans="1:18">
      <c r="A63" s="641" t="s">
        <v>598</v>
      </c>
      <c r="E63" s="647"/>
    </row>
    <row r="64" spans="1:18">
      <c r="A64" s="641" t="s">
        <v>599</v>
      </c>
      <c r="E64" s="647"/>
    </row>
    <row r="65" spans="1:5">
      <c r="A65" s="1378" t="s">
        <v>2398</v>
      </c>
      <c r="E65" s="647"/>
    </row>
    <row r="66" spans="1:5">
      <c r="A66" s="646"/>
      <c r="E66" s="647"/>
    </row>
    <row r="67" spans="1:5">
      <c r="E67" s="647"/>
    </row>
    <row r="68" spans="1:5">
      <c r="E68" s="647"/>
    </row>
    <row r="69" spans="1:5">
      <c r="E69" s="647"/>
    </row>
    <row r="70" spans="1:5">
      <c r="E70" s="647"/>
    </row>
    <row r="71" spans="1:5">
      <c r="E71" s="647"/>
    </row>
    <row r="72" spans="1:5">
      <c r="E72" s="647"/>
    </row>
    <row r="73" spans="1:5">
      <c r="E73" s="647"/>
    </row>
    <row r="74" spans="1:5">
      <c r="E74" s="647"/>
    </row>
    <row r="75" spans="1:5">
      <c r="E75" s="647"/>
    </row>
    <row r="76" spans="1:5">
      <c r="E76" s="647"/>
    </row>
    <row r="77" spans="1:5">
      <c r="E77" s="647"/>
    </row>
    <row r="78" spans="1:5">
      <c r="E78" s="647"/>
    </row>
    <row r="79" spans="1:5">
      <c r="E79" s="647"/>
    </row>
    <row r="80" spans="1:5">
      <c r="E80" s="647"/>
    </row>
    <row r="81" spans="5:5">
      <c r="E81" s="647"/>
    </row>
    <row r="82" spans="5:5">
      <c r="E82" s="647"/>
    </row>
    <row r="83" spans="5:5">
      <c r="E83" s="647"/>
    </row>
    <row r="84" spans="5:5">
      <c r="E84" s="647"/>
    </row>
    <row r="85" spans="5:5">
      <c r="E85" s="647"/>
    </row>
    <row r="86" spans="5:5">
      <c r="E86" s="647"/>
    </row>
    <row r="87" spans="5:5">
      <c r="E87" s="647"/>
    </row>
    <row r="88" spans="5:5">
      <c r="E88" s="647"/>
    </row>
    <row r="89" spans="5:5">
      <c r="E89" s="647"/>
    </row>
    <row r="90" spans="5:5">
      <c r="E90" s="647"/>
    </row>
    <row r="91" spans="5:5">
      <c r="E91" s="647"/>
    </row>
    <row r="92" spans="5:5">
      <c r="E92" s="647"/>
    </row>
    <row r="93" spans="5:5">
      <c r="E93" s="647"/>
    </row>
    <row r="94" spans="5:5">
      <c r="E94" s="647"/>
    </row>
    <row r="95" spans="5:5">
      <c r="E95" s="647"/>
    </row>
    <row r="96" spans="5:5">
      <c r="E96" s="647"/>
    </row>
    <row r="97" spans="5:5">
      <c r="E97" s="647"/>
    </row>
    <row r="98" spans="5:5">
      <c r="E98" s="647"/>
    </row>
    <row r="99" spans="5:5">
      <c r="E99" s="647"/>
    </row>
    <row r="100" spans="5:5">
      <c r="E100" s="647"/>
    </row>
    <row r="101" spans="5:5">
      <c r="E101" s="647"/>
    </row>
    <row r="102" spans="5:5">
      <c r="E102" s="647"/>
    </row>
    <row r="103" spans="5:5">
      <c r="E103" s="647"/>
    </row>
    <row r="104" spans="5:5">
      <c r="E104" s="647"/>
    </row>
    <row r="105" spans="5:5">
      <c r="E105" s="647"/>
    </row>
    <row r="106" spans="5:5">
      <c r="E106" s="647"/>
    </row>
  </sheetData>
  <customSheetViews>
    <customSheetView guid="{2B65B3C9-192A-406F-81D0-33ACDA28F496}" scale="70" showPageBreaks="1" showGridLines="0" outlineSymbols="0" fitToPage="1" printArea="1" topLeftCell="A37">
      <selection activeCell="K35" sqref="K35"/>
      <pageMargins left="0.5" right="0.5" top="0.7" bottom="0.25" header="0" footer="0.25"/>
      <printOptions horizontalCentered="1" verticalCentered="1"/>
      <pageSetup scale="55" orientation="landscape" r:id="rId1"/>
      <headerFooter scaleWithDoc="0">
        <oddFooter>&amp;R&amp;8 93</oddFooter>
      </headerFooter>
    </customSheetView>
    <customSheetView guid="{0CC7DE5F-1794-42F9-A27A-C86EF3A9D6CB}" scale="70" showGridLines="0" outlineSymbols="0" fitToPage="1">
      <selection activeCell="D24" sqref="D24"/>
      <pageMargins left="0.5" right="0.5" top="0.7" bottom="0.25" header="0" footer="0.25"/>
      <printOptions horizontalCentered="1" verticalCentered="1"/>
      <pageSetup scale="10" orientation="landscape" r:id="rId2"/>
      <headerFooter scaleWithDoc="0">
        <oddFooter>&amp;R&amp;8 93</oddFooter>
      </headerFooter>
    </customSheetView>
    <customSheetView guid="{93806141-9DF1-4420-AFF4-7FE0DD0F8BC6}" scale="70" showPageBreaks="1" showGridLines="0" outlineSymbols="0" fitToPage="1" printArea="1" topLeftCell="A37">
      <selection activeCell="K35" sqref="K35"/>
      <pageMargins left="0.5" right="0.5" top="0.7" bottom="0.25" header="0" footer="0.25"/>
      <printOptions horizontalCentered="1" verticalCentered="1"/>
      <pageSetup scale="55" orientation="landscape" r:id="rId3"/>
      <headerFooter scaleWithDoc="0">
        <oddFooter>&amp;R&amp;8 93</oddFooter>
      </headerFooter>
    </customSheetView>
    <customSheetView guid="{BB82FA49-60D3-40FE-AF8E-B650FBF593CD}" scale="70" showPageBreaks="1" showGridLines="0" outlineSymbols="0" fitToPage="1" printArea="1" topLeftCell="B16">
      <selection activeCell="Q22" sqref="Q22"/>
      <pageMargins left="0.5" right="0.5" top="0.7" bottom="0.25" header="0" footer="0.25"/>
      <printOptions horizontalCentered="1" verticalCentered="1"/>
      <pageSetup scale="56" orientation="landscape" r:id="rId4"/>
      <headerFooter scaleWithDoc="0">
        <oddFooter>&amp;R&amp;8 93</oddFooter>
      </headerFooter>
    </customSheetView>
    <customSheetView guid="{3F05455D-E716-4339-B764-ED03EAF4C363}" scale="70" showPageBreaks="1" showGridLines="0" outlineSymbols="0" fitToPage="1" printArea="1">
      <selection activeCell="D24" sqref="D24"/>
      <pageMargins left="0.5" right="0.5" top="0.7" bottom="0.25" header="0" footer="0.25"/>
      <printOptions horizontalCentered="1" verticalCentered="1"/>
      <pageSetup scale="56" orientation="landscape" r:id="rId5"/>
      <headerFooter scaleWithDoc="0">
        <oddFooter>&amp;R&amp;8 93</oddFooter>
      </headerFooter>
    </customSheetView>
  </customSheetViews>
  <printOptions horizontalCentered="1" verticalCentered="1"/>
  <pageMargins left="0.5" right="0.5" top="0.7" bottom="0.25" header="0" footer="0.25"/>
  <pageSetup scale="55" orientation="landscape" r:id="rId6"/>
  <headerFooter scaleWithDoc="0">
    <oddFooter>&amp;R&amp;8 94</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4"/>
  <sheetViews>
    <sheetView showGridLines="0" zoomScale="80" zoomScaleNormal="80" workbookViewId="0"/>
  </sheetViews>
  <sheetFormatPr defaultColWidth="8.84375" defaultRowHeight="15.5"/>
  <cols>
    <col min="1" max="1" width="52.53515625" style="1057" customWidth="1"/>
    <col min="2" max="2" width="2.07421875" style="1057" customWidth="1"/>
    <col min="3" max="3" width="9.84375" style="1057" customWidth="1"/>
    <col min="4" max="4" width="2.765625" style="1058" customWidth="1"/>
    <col min="5" max="5" width="9.3046875" style="1057" customWidth="1"/>
    <col min="6" max="6" width="2.765625" style="1057" customWidth="1"/>
    <col min="7" max="7" width="13.53515625" style="1057" customWidth="1"/>
    <col min="8" max="8" width="2.765625" style="1057" customWidth="1"/>
    <col min="9" max="9" width="13.53515625" style="1057" customWidth="1"/>
    <col min="10" max="10" width="2.765625" style="1057" customWidth="1"/>
    <col min="11" max="11" width="13.53515625" style="1057" customWidth="1"/>
    <col min="12" max="12" width="2.765625" style="1057" customWidth="1"/>
    <col min="13" max="13" width="13.53515625" style="1057" customWidth="1"/>
    <col min="14" max="14" width="2.765625" style="1057" customWidth="1"/>
    <col min="15" max="15" width="13.53515625" style="1057" customWidth="1"/>
    <col min="16" max="16" width="2.07421875" style="1057" customWidth="1"/>
    <col min="17" max="17" width="13.53515625" style="1057" customWidth="1"/>
    <col min="18" max="18" width="2.765625" style="1057" customWidth="1"/>
    <col min="19" max="19" width="13.53515625" style="1057" customWidth="1"/>
    <col min="20" max="20" width="2.765625" style="1057" customWidth="1"/>
    <col min="21" max="21" width="13.53515625" style="1057" customWidth="1"/>
    <col min="22" max="22" width="2.765625" style="1057" customWidth="1"/>
    <col min="23" max="23" width="13.53515625" style="1057" customWidth="1"/>
    <col min="24" max="24" width="2.765625" style="1057" customWidth="1"/>
    <col min="25" max="25" width="13.53515625" style="1057" customWidth="1"/>
    <col min="26" max="26" width="2.3046875" style="1057" customWidth="1"/>
    <col min="27" max="27" width="14.07421875" style="1057" customWidth="1"/>
    <col min="28" max="28" width="2.3046875" style="1057" customWidth="1"/>
    <col min="29" max="29" width="15.23046875" style="1057" customWidth="1"/>
    <col min="30" max="30" width="2.3046875" style="1057" customWidth="1"/>
    <col min="31" max="31" width="13.84375" style="1057" customWidth="1"/>
    <col min="32" max="32" width="2.3046875" style="1057" customWidth="1"/>
    <col min="33" max="33" width="13.84375" style="1057" customWidth="1"/>
    <col min="34" max="34" width="2.3046875" style="1057" customWidth="1"/>
    <col min="35" max="35" width="13.84375" style="1057" customWidth="1"/>
    <col min="36" max="36" width="2.3046875" style="1057" customWidth="1"/>
    <col min="37" max="37" width="13.84375" style="1057" customWidth="1"/>
    <col min="38" max="38" width="2.3046875" style="1057" customWidth="1"/>
    <col min="39" max="39" width="13.4609375" style="1057" customWidth="1"/>
    <col min="40" max="40" width="2.3046875" style="1057" customWidth="1"/>
    <col min="41" max="41" width="13.84375" style="1057" customWidth="1"/>
    <col min="42" max="42" width="2.3046875" style="1057" customWidth="1"/>
    <col min="43" max="43" width="14" style="1057" customWidth="1"/>
    <col min="44" max="44" width="2.3046875" style="1057" customWidth="1"/>
    <col min="45" max="45" width="14.3046875" style="1057" customWidth="1"/>
    <col min="46" max="16384" width="8.84375" style="1057"/>
  </cols>
  <sheetData>
    <row r="1" spans="1:47">
      <c r="A1" s="1237" t="s">
        <v>1234</v>
      </c>
    </row>
    <row r="3" spans="1:47" ht="18">
      <c r="A3" s="1056" t="s">
        <v>0</v>
      </c>
      <c r="O3" s="659"/>
      <c r="P3" s="659"/>
      <c r="Q3" s="659"/>
      <c r="R3" s="659"/>
      <c r="S3" s="659"/>
      <c r="T3" s="659"/>
      <c r="U3" s="659"/>
      <c r="V3" s="659"/>
      <c r="W3" s="659"/>
      <c r="X3" s="659"/>
      <c r="Y3" s="659"/>
      <c r="AA3" s="659"/>
      <c r="AB3" s="659"/>
      <c r="AC3" s="659"/>
      <c r="AD3" s="659"/>
      <c r="AE3" s="641"/>
      <c r="AF3" s="641"/>
      <c r="AG3" s="641"/>
      <c r="AH3" s="659"/>
      <c r="AI3" s="659"/>
      <c r="AJ3" s="659"/>
      <c r="AK3" s="659"/>
      <c r="AL3" s="659"/>
      <c r="AM3" s="659"/>
      <c r="AN3" s="659"/>
      <c r="AO3" s="659"/>
      <c r="AP3" s="659"/>
      <c r="AQ3" s="659"/>
      <c r="AR3" s="659"/>
      <c r="AS3" s="659"/>
    </row>
    <row r="4" spans="1:47" ht="18">
      <c r="A4" s="1056" t="s">
        <v>571</v>
      </c>
      <c r="O4" s="659"/>
      <c r="P4" s="659"/>
      <c r="Q4" s="1059" t="s">
        <v>572</v>
      </c>
      <c r="R4" s="659"/>
      <c r="S4" s="659"/>
      <c r="T4" s="659"/>
      <c r="U4" s="659"/>
      <c r="V4" s="659"/>
      <c r="W4" s="659"/>
      <c r="X4" s="659"/>
      <c r="AA4" s="659"/>
      <c r="AB4" s="659"/>
      <c r="AC4" s="660" t="s">
        <v>572</v>
      </c>
      <c r="AD4" s="659"/>
      <c r="AE4" s="641"/>
      <c r="AF4" s="641"/>
      <c r="AG4" s="641"/>
      <c r="AH4" s="659"/>
      <c r="AI4" s="659"/>
      <c r="AJ4" s="659"/>
      <c r="AK4" s="660"/>
      <c r="AL4" s="659"/>
      <c r="AM4" s="659"/>
      <c r="AN4" s="659"/>
      <c r="AO4" s="660"/>
      <c r="AP4" s="659"/>
      <c r="AQ4" s="659"/>
      <c r="AR4" s="659"/>
      <c r="AS4" s="660" t="s">
        <v>572</v>
      </c>
    </row>
    <row r="5" spans="1:47" ht="18">
      <c r="A5" s="1056" t="s">
        <v>1130</v>
      </c>
      <c r="O5" s="659"/>
      <c r="P5" s="659"/>
      <c r="Q5" s="659"/>
      <c r="R5" s="659"/>
      <c r="S5" s="659"/>
      <c r="T5" s="659"/>
      <c r="U5" s="659"/>
      <c r="V5" s="659"/>
      <c r="W5" s="659"/>
      <c r="X5" s="659"/>
      <c r="AA5" s="659"/>
      <c r="AB5" s="659"/>
      <c r="AC5" s="660" t="s">
        <v>121</v>
      </c>
      <c r="AD5" s="659"/>
      <c r="AE5" s="641"/>
      <c r="AF5" s="641"/>
      <c r="AG5" s="641"/>
      <c r="AH5" s="659"/>
      <c r="AI5" s="659"/>
      <c r="AJ5" s="659"/>
      <c r="AK5" s="659"/>
      <c r="AL5" s="659"/>
      <c r="AM5" s="659"/>
      <c r="AN5" s="659"/>
      <c r="AO5" s="659"/>
      <c r="AP5" s="659"/>
      <c r="AQ5" s="659"/>
      <c r="AR5" s="659"/>
      <c r="AS5" s="660" t="s">
        <v>121</v>
      </c>
    </row>
    <row r="6" spans="1:47" ht="18">
      <c r="A6" s="1056" t="s">
        <v>2385</v>
      </c>
      <c r="O6" s="659"/>
      <c r="P6" s="659"/>
      <c r="Q6" s="659"/>
      <c r="R6" s="659"/>
      <c r="S6" s="659"/>
      <c r="T6" s="659"/>
      <c r="U6" s="659"/>
      <c r="V6" s="659"/>
      <c r="W6" s="659"/>
      <c r="X6" s="659"/>
      <c r="Y6" s="659"/>
      <c r="AA6" s="659"/>
      <c r="AB6" s="659"/>
      <c r="AC6" s="659"/>
      <c r="AD6" s="659"/>
      <c r="AE6" s="641"/>
      <c r="AF6" s="641"/>
      <c r="AG6" s="641"/>
      <c r="AH6" s="659"/>
      <c r="AI6" s="659"/>
      <c r="AJ6" s="659"/>
      <c r="AK6" s="659"/>
      <c r="AL6" s="659"/>
      <c r="AM6" s="659"/>
      <c r="AN6" s="659"/>
      <c r="AO6" s="659"/>
      <c r="AP6" s="659"/>
      <c r="AQ6" s="659"/>
      <c r="AR6" s="659"/>
      <c r="AS6" s="659"/>
    </row>
    <row r="7" spans="1:47" ht="18">
      <c r="A7" s="1056"/>
      <c r="O7" s="659"/>
      <c r="P7" s="659"/>
      <c r="Q7" s="659"/>
      <c r="R7" s="659"/>
      <c r="S7" s="659"/>
      <c r="T7" s="659"/>
      <c r="U7" s="659"/>
      <c r="V7" s="659"/>
      <c r="W7" s="659"/>
      <c r="X7" s="659"/>
      <c r="Y7" s="659"/>
      <c r="AA7" s="659"/>
      <c r="AB7" s="659"/>
      <c r="AC7" s="659"/>
      <c r="AD7" s="659"/>
      <c r="AE7" s="641"/>
      <c r="AF7" s="641"/>
      <c r="AG7" s="641"/>
      <c r="AH7" s="659"/>
      <c r="AI7" s="659"/>
      <c r="AJ7" s="659"/>
      <c r="AK7" s="659"/>
      <c r="AL7" s="659"/>
      <c r="AM7" s="659"/>
      <c r="AN7" s="659"/>
      <c r="AO7" s="659"/>
      <c r="AP7" s="659"/>
      <c r="AQ7" s="659"/>
      <c r="AR7" s="659"/>
      <c r="AS7" s="659"/>
    </row>
    <row r="8" spans="1:47">
      <c r="C8" s="1060" t="s">
        <v>574</v>
      </c>
      <c r="D8" s="1061"/>
      <c r="E8" s="1060" t="s">
        <v>574</v>
      </c>
      <c r="O8" s="659"/>
      <c r="P8" s="659"/>
      <c r="Q8" s="659"/>
      <c r="R8" s="659"/>
      <c r="S8" s="659"/>
      <c r="T8" s="659"/>
      <c r="U8" s="659"/>
      <c r="V8" s="659"/>
      <c r="W8" s="659"/>
      <c r="X8" s="659"/>
      <c r="Y8" s="659"/>
      <c r="AA8" s="659"/>
      <c r="AB8" s="659"/>
      <c r="AC8" s="659"/>
      <c r="AD8" s="659"/>
      <c r="AE8" s="641"/>
      <c r="AF8" s="641"/>
      <c r="AG8" s="641"/>
      <c r="AH8" s="659"/>
      <c r="AI8" s="659"/>
      <c r="AJ8" s="659"/>
      <c r="AK8" s="659"/>
      <c r="AL8" s="659"/>
      <c r="AM8" s="659"/>
      <c r="AN8" s="659"/>
      <c r="AO8" s="659"/>
      <c r="AP8" s="659"/>
      <c r="AQ8" s="659"/>
      <c r="AR8" s="659"/>
      <c r="AS8" s="659"/>
    </row>
    <row r="9" spans="1:47">
      <c r="C9" s="1060" t="s">
        <v>577</v>
      </c>
      <c r="D9" s="1061"/>
      <c r="E9" s="1060" t="s">
        <v>578</v>
      </c>
      <c r="G9" s="2046">
        <v>40268</v>
      </c>
      <c r="H9" s="2046"/>
      <c r="I9" s="2046"/>
      <c r="K9" s="1803">
        <v>40633</v>
      </c>
      <c r="L9" s="1803"/>
      <c r="M9" s="1803"/>
      <c r="O9" s="1803">
        <v>40999</v>
      </c>
      <c r="P9" s="1803"/>
      <c r="Q9" s="1803"/>
      <c r="R9" s="659"/>
      <c r="S9" s="1803">
        <v>41364</v>
      </c>
      <c r="T9" s="1803"/>
      <c r="U9" s="1803"/>
      <c r="V9" s="659"/>
      <c r="W9" s="1803">
        <v>41729</v>
      </c>
      <c r="X9" s="1803"/>
      <c r="Y9" s="1803"/>
      <c r="AA9" s="1803">
        <v>42094</v>
      </c>
      <c r="AB9" s="1803"/>
      <c r="AC9" s="1803"/>
      <c r="AD9" s="659"/>
      <c r="AE9" s="1803">
        <v>42460</v>
      </c>
      <c r="AF9" s="1803"/>
      <c r="AG9" s="1803"/>
      <c r="AH9" s="659"/>
      <c r="AI9" s="1803">
        <v>42825</v>
      </c>
      <c r="AJ9" s="1803"/>
      <c r="AK9" s="1803"/>
      <c r="AL9" s="659"/>
      <c r="AM9" s="1803">
        <v>43190</v>
      </c>
      <c r="AN9" s="1803"/>
      <c r="AO9" s="1803"/>
      <c r="AP9" s="659"/>
      <c r="AQ9" s="2311">
        <v>43555</v>
      </c>
      <c r="AR9" s="2311"/>
      <c r="AS9" s="2311"/>
    </row>
    <row r="10" spans="1:47">
      <c r="A10" s="1062" t="s">
        <v>539</v>
      </c>
      <c r="C10" s="1062" t="s">
        <v>540</v>
      </c>
      <c r="D10" s="1061"/>
      <c r="E10" s="1062" t="s">
        <v>581</v>
      </c>
      <c r="G10" s="1062" t="s">
        <v>536</v>
      </c>
      <c r="I10" s="1062" t="s">
        <v>1131</v>
      </c>
      <c r="K10" s="645" t="s">
        <v>536</v>
      </c>
      <c r="L10" s="641"/>
      <c r="M10" s="645" t="s">
        <v>1131</v>
      </c>
      <c r="O10" s="1068" t="s">
        <v>536</v>
      </c>
      <c r="P10" s="659"/>
      <c r="Q10" s="1068" t="s">
        <v>1131</v>
      </c>
      <c r="R10" s="659"/>
      <c r="S10" s="1068" t="s">
        <v>536</v>
      </c>
      <c r="T10" s="659"/>
      <c r="U10" s="1068" t="s">
        <v>1131</v>
      </c>
      <c r="V10" s="659"/>
      <c r="W10" s="1068" t="s">
        <v>536</v>
      </c>
      <c r="X10" s="659"/>
      <c r="Y10" s="1068" t="s">
        <v>1131</v>
      </c>
      <c r="AA10" s="1068" t="s">
        <v>536</v>
      </c>
      <c r="AB10" s="659"/>
      <c r="AC10" s="1068" t="s">
        <v>1131</v>
      </c>
      <c r="AD10" s="659"/>
      <c r="AE10" s="1068" t="s">
        <v>536</v>
      </c>
      <c r="AF10" s="659"/>
      <c r="AG10" s="1068" t="s">
        <v>1131</v>
      </c>
      <c r="AH10" s="659"/>
      <c r="AI10" s="1068" t="s">
        <v>536</v>
      </c>
      <c r="AJ10" s="659"/>
      <c r="AK10" s="1068" t="s">
        <v>1131</v>
      </c>
      <c r="AL10" s="659"/>
      <c r="AM10" s="1068" t="s">
        <v>536</v>
      </c>
      <c r="AN10" s="659"/>
      <c r="AO10" s="1068" t="s">
        <v>1131</v>
      </c>
      <c r="AP10" s="659"/>
      <c r="AQ10" s="1068" t="s">
        <v>536</v>
      </c>
      <c r="AR10" s="659"/>
      <c r="AS10" s="1068" t="s">
        <v>1131</v>
      </c>
    </row>
    <row r="11" spans="1:47">
      <c r="K11" s="641"/>
      <c r="L11" s="641"/>
      <c r="M11" s="641"/>
      <c r="O11" s="659"/>
      <c r="P11" s="659"/>
      <c r="Q11" s="659"/>
      <c r="R11" s="659"/>
      <c r="S11" s="659"/>
      <c r="T11" s="659"/>
      <c r="U11" s="659"/>
      <c r="V11" s="659"/>
      <c r="W11" s="659"/>
      <c r="X11" s="659"/>
      <c r="Y11" s="659"/>
      <c r="AA11" s="659"/>
      <c r="AB11" s="659"/>
      <c r="AC11" s="659"/>
      <c r="AD11" s="659"/>
      <c r="AE11" s="659"/>
      <c r="AF11" s="659"/>
      <c r="AG11" s="659"/>
      <c r="AH11" s="659"/>
      <c r="AI11" s="659"/>
      <c r="AJ11" s="659"/>
      <c r="AK11" s="659"/>
      <c r="AL11" s="659"/>
      <c r="AM11" s="659"/>
      <c r="AN11" s="659"/>
      <c r="AO11" s="659"/>
      <c r="AP11" s="659"/>
      <c r="AQ11" s="659"/>
      <c r="AR11" s="659"/>
      <c r="AS11" s="659"/>
    </row>
    <row r="12" spans="1:47">
      <c r="A12" s="1063" t="s">
        <v>542</v>
      </c>
      <c r="K12" s="641"/>
      <c r="L12" s="641"/>
      <c r="M12" s="641"/>
      <c r="O12" s="659"/>
      <c r="P12" s="659"/>
      <c r="Q12" s="659"/>
      <c r="R12" s="659"/>
      <c r="S12" s="659"/>
      <c r="T12" s="659"/>
      <c r="U12" s="659"/>
      <c r="V12" s="659"/>
      <c r="W12" s="659"/>
      <c r="X12" s="659"/>
      <c r="Y12" s="659"/>
      <c r="AA12" s="659"/>
      <c r="AB12" s="659"/>
      <c r="AC12" s="659"/>
      <c r="AD12" s="659"/>
      <c r="AE12" s="659"/>
      <c r="AF12" s="659"/>
      <c r="AG12" s="659"/>
      <c r="AH12" s="659"/>
      <c r="AI12" s="659"/>
      <c r="AJ12" s="659"/>
      <c r="AK12" s="659"/>
      <c r="AL12" s="659"/>
      <c r="AM12" s="659"/>
      <c r="AN12" s="659"/>
      <c r="AO12" s="659"/>
      <c r="AP12" s="659"/>
      <c r="AQ12" s="659"/>
      <c r="AR12" s="659"/>
      <c r="AS12" s="659"/>
    </row>
    <row r="13" spans="1:47">
      <c r="A13" s="1064" t="s">
        <v>2533</v>
      </c>
      <c r="B13" s="1057" t="s">
        <v>5</v>
      </c>
      <c r="C13" s="2013">
        <v>1989</v>
      </c>
      <c r="D13" s="2014"/>
      <c r="E13" s="2013">
        <v>2031</v>
      </c>
      <c r="F13" s="2015"/>
      <c r="G13" s="534">
        <v>93970062.049999997</v>
      </c>
      <c r="H13" s="2016"/>
      <c r="I13" s="534">
        <v>27349526.5</v>
      </c>
      <c r="J13" s="2016"/>
      <c r="K13" s="534">
        <v>92979557</v>
      </c>
      <c r="L13" s="2016"/>
      <c r="M13" s="534">
        <v>24007853</v>
      </c>
      <c r="N13" s="2016"/>
      <c r="O13" s="534">
        <v>88086857</v>
      </c>
      <c r="P13" s="2016"/>
      <c r="Q13" s="534">
        <v>18490218</v>
      </c>
      <c r="R13" s="2017"/>
      <c r="S13" s="534">
        <v>80150520</v>
      </c>
      <c r="T13" s="2016"/>
      <c r="U13" s="534">
        <v>15514645</v>
      </c>
      <c r="V13" s="2016"/>
      <c r="W13" s="534">
        <v>59239005</v>
      </c>
      <c r="X13" s="2016"/>
      <c r="Y13" s="534">
        <v>11324805</v>
      </c>
      <c r="Z13" s="2016"/>
      <c r="AA13" s="534">
        <v>73050730</v>
      </c>
      <c r="AB13" s="2016"/>
      <c r="AC13" s="534">
        <v>9150971</v>
      </c>
      <c r="AD13" s="2016"/>
      <c r="AE13" s="534">
        <v>44088768.140000001</v>
      </c>
      <c r="AF13" s="2016"/>
      <c r="AG13" s="534">
        <v>4951534.67</v>
      </c>
      <c r="AH13" s="2016"/>
      <c r="AI13" s="534">
        <v>44215664</v>
      </c>
      <c r="AJ13" s="2016"/>
      <c r="AK13" s="534">
        <v>4219269</v>
      </c>
      <c r="AL13" s="2017"/>
      <c r="AM13" s="534">
        <v>30464862</v>
      </c>
      <c r="AN13" s="2016"/>
      <c r="AO13" s="534">
        <v>2377655</v>
      </c>
      <c r="AQ13" s="827">
        <f>ROUND('SCH 14'!I15,0)</f>
        <v>15527176</v>
      </c>
      <c r="AS13" s="827">
        <f>ROUND('SCH 14'!O15,0)</f>
        <v>1252387</v>
      </c>
      <c r="AU13" s="2045"/>
    </row>
    <row r="14" spans="1:47">
      <c r="A14" s="1063" t="s">
        <v>543</v>
      </c>
      <c r="C14" s="2013"/>
      <c r="D14" s="2014"/>
      <c r="E14" s="2013"/>
      <c r="F14" s="2017"/>
      <c r="G14" s="455"/>
      <c r="H14" s="455"/>
      <c r="I14" s="455"/>
      <c r="J14" s="455"/>
      <c r="K14" s="455"/>
      <c r="L14" s="455"/>
      <c r="M14" s="455"/>
      <c r="N14" s="455"/>
      <c r="O14" s="455"/>
      <c r="P14" s="455"/>
      <c r="Q14" s="455"/>
      <c r="R14" s="2017"/>
      <c r="S14" s="455"/>
      <c r="T14" s="455"/>
      <c r="U14" s="455"/>
      <c r="V14" s="455"/>
      <c r="W14" s="455"/>
      <c r="X14" s="455"/>
      <c r="Y14" s="455"/>
      <c r="Z14" s="455"/>
      <c r="AA14" s="455"/>
      <c r="AB14" s="455"/>
      <c r="AC14" s="455"/>
      <c r="AD14" s="455"/>
      <c r="AE14" s="455"/>
      <c r="AF14" s="455"/>
      <c r="AG14" s="455"/>
      <c r="AH14" s="455"/>
      <c r="AI14" s="455"/>
      <c r="AJ14" s="455"/>
      <c r="AK14" s="455"/>
      <c r="AL14" s="2017"/>
      <c r="AM14" s="455"/>
      <c r="AN14" s="455"/>
      <c r="AO14" s="455"/>
      <c r="AQ14" s="1069"/>
      <c r="AS14" s="1069"/>
      <c r="AU14" s="2045"/>
    </row>
    <row r="15" spans="1:47">
      <c r="A15" s="1601" t="s">
        <v>2534</v>
      </c>
      <c r="B15" s="1057" t="s">
        <v>5</v>
      </c>
      <c r="C15" s="2013">
        <v>1997</v>
      </c>
      <c r="D15" s="2014"/>
      <c r="E15" s="2013">
        <v>2028</v>
      </c>
      <c r="F15" s="2017"/>
      <c r="G15" s="455">
        <v>14887861.050000001</v>
      </c>
      <c r="H15" s="455"/>
      <c r="I15" s="455">
        <v>3143766.02</v>
      </c>
      <c r="J15" s="455"/>
      <c r="K15" s="455">
        <v>14508714</v>
      </c>
      <c r="L15" s="455"/>
      <c r="M15" s="455">
        <v>2525816</v>
      </c>
      <c r="N15" s="455"/>
      <c r="O15" s="455">
        <v>14736251</v>
      </c>
      <c r="P15" s="455"/>
      <c r="Q15" s="455">
        <v>2047370</v>
      </c>
      <c r="R15" s="2017"/>
      <c r="S15" s="455">
        <v>12643037</v>
      </c>
      <c r="T15" s="455"/>
      <c r="U15" s="455">
        <v>1592780</v>
      </c>
      <c r="V15" s="455"/>
      <c r="W15" s="455">
        <v>12211777</v>
      </c>
      <c r="X15" s="455"/>
      <c r="Y15" s="455">
        <v>1102502</v>
      </c>
      <c r="Z15" s="455"/>
      <c r="AA15" s="455">
        <v>10440575</v>
      </c>
      <c r="AB15" s="455"/>
      <c r="AC15" s="455">
        <v>656918</v>
      </c>
      <c r="AD15" s="455"/>
      <c r="AE15" s="455">
        <v>6743375.5099999998</v>
      </c>
      <c r="AF15" s="455"/>
      <c r="AG15" s="455">
        <v>302387.62</v>
      </c>
      <c r="AH15" s="455"/>
      <c r="AI15" s="455">
        <v>1195274</v>
      </c>
      <c r="AJ15" s="455"/>
      <c r="AK15" s="455">
        <v>127794</v>
      </c>
      <c r="AL15" s="2017"/>
      <c r="AM15" s="455">
        <v>472507</v>
      </c>
      <c r="AN15" s="455"/>
      <c r="AO15" s="455">
        <v>72010</v>
      </c>
      <c r="AQ15" s="1069">
        <f>ROUND('SCH 14'!I17,0)</f>
        <v>651849</v>
      </c>
      <c r="AS15" s="1069">
        <f>ROUND('SCH 14'!O17,0)</f>
        <v>97831</v>
      </c>
      <c r="AU15" s="2045"/>
    </row>
    <row r="16" spans="1:47">
      <c r="A16" s="1601" t="s">
        <v>2535</v>
      </c>
      <c r="B16" s="1057" t="s">
        <v>5</v>
      </c>
      <c r="C16" s="2013">
        <v>1998</v>
      </c>
      <c r="D16" s="2014"/>
      <c r="E16" s="2013">
        <v>2015</v>
      </c>
      <c r="F16" s="2017"/>
      <c r="G16" s="455">
        <v>26522788.550000001</v>
      </c>
      <c r="H16" s="455"/>
      <c r="I16" s="455">
        <v>2803834.94</v>
      </c>
      <c r="J16" s="455"/>
      <c r="K16" s="455">
        <v>20904914</v>
      </c>
      <c r="L16" s="455"/>
      <c r="M16" s="455">
        <v>1780093</v>
      </c>
      <c r="N16" s="455"/>
      <c r="O16" s="455">
        <v>15195455</v>
      </c>
      <c r="P16" s="455"/>
      <c r="Q16" s="455">
        <v>982335</v>
      </c>
      <c r="R16" s="2017"/>
      <c r="S16" s="455">
        <v>9109125</v>
      </c>
      <c r="T16" s="455"/>
      <c r="U16" s="455">
        <v>436578</v>
      </c>
      <c r="V16" s="455"/>
      <c r="W16" s="455">
        <v>3447572</v>
      </c>
      <c r="X16" s="455"/>
      <c r="Y16" s="455">
        <v>64376</v>
      </c>
      <c r="Z16" s="455"/>
      <c r="AA16" s="455">
        <v>7932</v>
      </c>
      <c r="AB16" s="455"/>
      <c r="AC16" s="455">
        <v>377</v>
      </c>
      <c r="AD16" s="455"/>
      <c r="AE16" s="455">
        <v>0</v>
      </c>
      <c r="AF16" s="455"/>
      <c r="AG16" s="455">
        <v>0</v>
      </c>
      <c r="AH16" s="455"/>
      <c r="AI16" s="455">
        <v>0</v>
      </c>
      <c r="AJ16" s="455"/>
      <c r="AK16" s="455">
        <v>0</v>
      </c>
      <c r="AL16" s="2017"/>
      <c r="AM16" s="455">
        <v>0</v>
      </c>
      <c r="AN16" s="455"/>
      <c r="AO16" s="455">
        <v>0</v>
      </c>
      <c r="AQ16" s="1069">
        <f>ROUND('SCH 14'!I18,0)</f>
        <v>0</v>
      </c>
      <c r="AS16" s="1069">
        <f>ROUND('SCH 14'!O18,0)</f>
        <v>0</v>
      </c>
      <c r="AU16" s="2045"/>
    </row>
    <row r="17" spans="1:47">
      <c r="A17" s="1601" t="s">
        <v>2536</v>
      </c>
      <c r="B17" s="1057" t="s">
        <v>5</v>
      </c>
      <c r="C17" s="2013">
        <v>1997</v>
      </c>
      <c r="D17" s="2014"/>
      <c r="E17" s="2013">
        <v>2045</v>
      </c>
      <c r="F17" s="2017"/>
      <c r="G17" s="455">
        <v>23574084.07</v>
      </c>
      <c r="H17" s="455"/>
      <c r="I17" s="455">
        <v>15642941.34</v>
      </c>
      <c r="J17" s="455"/>
      <c r="K17" s="455">
        <v>27515255</v>
      </c>
      <c r="L17" s="455"/>
      <c r="M17" s="455">
        <v>17843809</v>
      </c>
      <c r="N17" s="455"/>
      <c r="O17" s="455">
        <v>25584706</v>
      </c>
      <c r="P17" s="455"/>
      <c r="Q17" s="455">
        <v>17694260</v>
      </c>
      <c r="R17" s="2017"/>
      <c r="S17" s="455">
        <v>27069670</v>
      </c>
      <c r="T17" s="455"/>
      <c r="U17" s="455">
        <v>17361198</v>
      </c>
      <c r="V17" s="455"/>
      <c r="W17" s="455">
        <v>28732807</v>
      </c>
      <c r="X17" s="455"/>
      <c r="Y17" s="455">
        <v>16353261</v>
      </c>
      <c r="Z17" s="455"/>
      <c r="AA17" s="455">
        <v>25355095</v>
      </c>
      <c r="AB17" s="455"/>
      <c r="AC17" s="455">
        <v>16532868</v>
      </c>
      <c r="AD17" s="455"/>
      <c r="AE17" s="455">
        <v>26882315.890000001</v>
      </c>
      <c r="AF17" s="455"/>
      <c r="AG17" s="455">
        <v>15292838.51</v>
      </c>
      <c r="AH17" s="455"/>
      <c r="AI17" s="455">
        <v>28512699</v>
      </c>
      <c r="AJ17" s="455"/>
      <c r="AK17" s="455">
        <v>15234692</v>
      </c>
      <c r="AL17" s="2017"/>
      <c r="AM17" s="455">
        <v>26962570</v>
      </c>
      <c r="AN17" s="455"/>
      <c r="AO17" s="455">
        <v>14963790</v>
      </c>
      <c r="AQ17" s="1069">
        <f>ROUND('SCH 14'!I19,0)</f>
        <v>25706644</v>
      </c>
      <c r="AS17" s="1069">
        <f>ROUND('SCH 14'!O19,0)</f>
        <v>13838350</v>
      </c>
      <c r="AU17" s="2045"/>
    </row>
    <row r="18" spans="1:47">
      <c r="A18" s="1601" t="s">
        <v>2537</v>
      </c>
      <c r="B18" s="1057" t="s">
        <v>5</v>
      </c>
      <c r="C18" s="2013">
        <v>1999</v>
      </c>
      <c r="D18" s="2014"/>
      <c r="E18" s="2013">
        <v>2040</v>
      </c>
      <c r="F18" s="2017"/>
      <c r="G18" s="455">
        <v>12425758.050000001</v>
      </c>
      <c r="H18" s="455"/>
      <c r="I18" s="455">
        <v>2387168.56</v>
      </c>
      <c r="J18" s="455"/>
      <c r="K18" s="455">
        <v>13092695</v>
      </c>
      <c r="L18" s="455"/>
      <c r="M18" s="455">
        <v>2245038</v>
      </c>
      <c r="N18" s="455"/>
      <c r="O18" s="455">
        <v>11780361</v>
      </c>
      <c r="P18" s="455"/>
      <c r="Q18" s="455">
        <v>1919064</v>
      </c>
      <c r="R18" s="2017"/>
      <c r="S18" s="455">
        <v>11039456</v>
      </c>
      <c r="T18" s="455"/>
      <c r="U18" s="455">
        <v>1629009</v>
      </c>
      <c r="V18" s="455"/>
      <c r="W18" s="455">
        <v>9416589</v>
      </c>
      <c r="X18" s="455"/>
      <c r="Y18" s="455">
        <v>1263579</v>
      </c>
      <c r="Z18" s="455"/>
      <c r="AA18" s="455">
        <v>5417017</v>
      </c>
      <c r="AB18" s="455"/>
      <c r="AC18" s="455">
        <v>1063746</v>
      </c>
      <c r="AD18" s="455"/>
      <c r="AE18" s="455">
        <v>5684197.6699999999</v>
      </c>
      <c r="AF18" s="455"/>
      <c r="AG18" s="455">
        <v>777868.31</v>
      </c>
      <c r="AH18" s="455"/>
      <c r="AI18" s="455">
        <v>5654801</v>
      </c>
      <c r="AJ18" s="455"/>
      <c r="AK18" s="455">
        <v>898918</v>
      </c>
      <c r="AL18" s="2017"/>
      <c r="AM18" s="455">
        <v>5338512</v>
      </c>
      <c r="AN18" s="455"/>
      <c r="AO18" s="455">
        <v>1047764</v>
      </c>
      <c r="AQ18" s="455">
        <f>ROUND('SCH 14'!I20,0)</f>
        <v>5733562</v>
      </c>
      <c r="AR18" s="2017"/>
      <c r="AS18" s="455">
        <f>ROUND('SCH 14'!O20,0)</f>
        <v>1033435</v>
      </c>
      <c r="AU18" s="2045"/>
    </row>
    <row r="19" spans="1:47">
      <c r="A19" s="1601" t="s">
        <v>2538</v>
      </c>
      <c r="B19" s="1057" t="s">
        <v>5</v>
      </c>
      <c r="C19" s="2013">
        <v>1998</v>
      </c>
      <c r="D19" s="2014"/>
      <c r="E19" s="2013">
        <v>2035</v>
      </c>
      <c r="F19" s="2017"/>
      <c r="G19" s="455">
        <v>7749049.1600000001</v>
      </c>
      <c r="H19" s="455"/>
      <c r="I19" s="455">
        <v>3109730.87</v>
      </c>
      <c r="J19" s="455"/>
      <c r="K19" s="455">
        <v>8886205</v>
      </c>
      <c r="L19" s="455"/>
      <c r="M19" s="455">
        <v>3577987</v>
      </c>
      <c r="N19" s="455"/>
      <c r="O19" s="455">
        <v>10127430</v>
      </c>
      <c r="P19" s="455"/>
      <c r="Q19" s="455">
        <v>3683712</v>
      </c>
      <c r="R19" s="2017"/>
      <c r="S19" s="455">
        <v>11350173</v>
      </c>
      <c r="T19" s="455"/>
      <c r="U19" s="455">
        <v>4010003</v>
      </c>
      <c r="V19" s="455"/>
      <c r="W19" s="455">
        <v>11328773</v>
      </c>
      <c r="X19" s="455"/>
      <c r="Y19" s="455">
        <v>3724766</v>
      </c>
      <c r="Z19" s="455"/>
      <c r="AA19" s="455">
        <v>11780068</v>
      </c>
      <c r="AB19" s="455"/>
      <c r="AC19" s="455">
        <v>3352018</v>
      </c>
      <c r="AD19" s="455"/>
      <c r="AE19" s="455">
        <v>12340510.199999999</v>
      </c>
      <c r="AF19" s="455"/>
      <c r="AG19" s="455">
        <v>3768087.51</v>
      </c>
      <c r="AH19" s="455"/>
      <c r="AI19" s="455">
        <v>12168464</v>
      </c>
      <c r="AJ19" s="455"/>
      <c r="AK19" s="455">
        <v>3275982</v>
      </c>
      <c r="AL19" s="2017"/>
      <c r="AM19" s="455">
        <v>10767101</v>
      </c>
      <c r="AN19" s="455"/>
      <c r="AO19" s="455">
        <v>2784306</v>
      </c>
      <c r="AQ19" s="455">
        <f>ROUND('SCH 14'!I21,0)</f>
        <v>10580460</v>
      </c>
      <c r="AR19" s="2017"/>
      <c r="AS19" s="455">
        <f>ROUND('SCH 14'!O21,0)</f>
        <v>2346493</v>
      </c>
      <c r="AU19" s="2045"/>
    </row>
    <row r="20" spans="1:47">
      <c r="A20" s="1063" t="s">
        <v>2335</v>
      </c>
      <c r="C20" s="2013"/>
      <c r="D20" s="2014"/>
      <c r="E20" s="2013"/>
      <c r="F20" s="2017"/>
      <c r="G20" s="455"/>
      <c r="H20" s="455"/>
      <c r="I20" s="455"/>
      <c r="J20" s="455"/>
      <c r="K20" s="455"/>
      <c r="L20" s="455"/>
      <c r="M20" s="455"/>
      <c r="N20" s="455"/>
      <c r="O20" s="455"/>
      <c r="P20" s="455"/>
      <c r="Q20" s="455"/>
      <c r="R20" s="2017"/>
      <c r="S20" s="455"/>
      <c r="T20" s="455"/>
      <c r="U20" s="455"/>
      <c r="V20" s="455"/>
      <c r="W20" s="455"/>
      <c r="X20" s="455"/>
      <c r="Y20" s="455"/>
      <c r="Z20" s="455"/>
      <c r="AA20" s="455"/>
      <c r="AB20" s="455"/>
      <c r="AC20" s="455"/>
      <c r="AD20" s="455"/>
      <c r="AE20" s="455"/>
      <c r="AF20" s="455"/>
      <c r="AG20" s="455"/>
      <c r="AH20" s="455"/>
      <c r="AI20" s="455"/>
      <c r="AJ20" s="455"/>
      <c r="AK20" s="455"/>
      <c r="AL20" s="2017"/>
      <c r="AM20" s="455"/>
      <c r="AN20" s="455"/>
      <c r="AO20" s="455"/>
      <c r="AQ20" s="455"/>
      <c r="AR20" s="2017"/>
      <c r="AS20" s="455"/>
      <c r="AU20" s="2045"/>
    </row>
    <row r="21" spans="1:47">
      <c r="A21" s="1601" t="s">
        <v>2539</v>
      </c>
      <c r="B21" s="1057" t="s">
        <v>5</v>
      </c>
      <c r="C21" s="2013">
        <v>1981</v>
      </c>
      <c r="D21" s="2014"/>
      <c r="E21" s="2013">
        <v>2033</v>
      </c>
      <c r="F21" s="2017"/>
      <c r="G21" s="455">
        <v>3812513.3</v>
      </c>
      <c r="H21" s="455"/>
      <c r="I21" s="455">
        <v>1165853.98</v>
      </c>
      <c r="J21" s="455"/>
      <c r="K21" s="455">
        <v>4757324</v>
      </c>
      <c r="L21" s="455"/>
      <c r="M21" s="455">
        <v>942002</v>
      </c>
      <c r="N21" s="455"/>
      <c r="O21" s="455">
        <v>3703162</v>
      </c>
      <c r="P21" s="455"/>
      <c r="Q21" s="455">
        <v>526891</v>
      </c>
      <c r="R21" s="2017"/>
      <c r="S21" s="455">
        <v>3498079</v>
      </c>
      <c r="T21" s="455"/>
      <c r="U21" s="455">
        <v>399450</v>
      </c>
      <c r="V21" s="455"/>
      <c r="W21" s="455">
        <v>3290514</v>
      </c>
      <c r="X21" s="455"/>
      <c r="Y21" s="455">
        <v>295223</v>
      </c>
      <c r="Z21" s="455"/>
      <c r="AA21" s="455">
        <v>1273923</v>
      </c>
      <c r="AB21" s="455"/>
      <c r="AC21" s="455">
        <v>273740</v>
      </c>
      <c r="AD21" s="455"/>
      <c r="AE21" s="455">
        <v>2712050.29</v>
      </c>
      <c r="AF21" s="455"/>
      <c r="AG21" s="455">
        <v>171353.98</v>
      </c>
      <c r="AH21" s="455"/>
      <c r="AI21" s="455">
        <v>726809</v>
      </c>
      <c r="AJ21" s="455"/>
      <c r="AK21" s="455">
        <v>98451</v>
      </c>
      <c r="AL21" s="2017"/>
      <c r="AM21" s="455">
        <v>229318</v>
      </c>
      <c r="AN21" s="455"/>
      <c r="AO21" s="455">
        <v>75186</v>
      </c>
      <c r="AQ21" s="455">
        <f>ROUND('SCH 14'!I23,0)</f>
        <v>264788</v>
      </c>
      <c r="AR21" s="2017"/>
      <c r="AS21" s="455">
        <f>ROUND('SCH 14'!O23,0)</f>
        <v>65213</v>
      </c>
      <c r="AU21" s="2045"/>
    </row>
    <row r="22" spans="1:47">
      <c r="A22" s="1063" t="s">
        <v>2188</v>
      </c>
      <c r="C22" s="2013"/>
      <c r="D22" s="2014"/>
      <c r="E22" s="2013"/>
      <c r="F22" s="2017"/>
      <c r="G22" s="455"/>
      <c r="H22" s="455"/>
      <c r="I22" s="455"/>
      <c r="J22" s="455"/>
      <c r="K22" s="455"/>
      <c r="L22" s="455"/>
      <c r="M22" s="455"/>
      <c r="N22" s="455"/>
      <c r="O22" s="455"/>
      <c r="P22" s="455"/>
      <c r="Q22" s="455"/>
      <c r="R22" s="2017"/>
      <c r="S22" s="455"/>
      <c r="T22" s="455"/>
      <c r="U22" s="455"/>
      <c r="V22" s="455"/>
      <c r="W22" s="455"/>
      <c r="X22" s="455"/>
      <c r="Y22" s="455"/>
      <c r="Z22" s="455"/>
      <c r="AA22" s="455"/>
      <c r="AB22" s="455"/>
      <c r="AC22" s="455"/>
      <c r="AD22" s="455"/>
      <c r="AE22" s="455"/>
      <c r="AF22" s="455"/>
      <c r="AG22" s="455"/>
      <c r="AH22" s="455"/>
      <c r="AI22" s="455"/>
      <c r="AJ22" s="455"/>
      <c r="AK22" s="455"/>
      <c r="AL22" s="2017"/>
      <c r="AM22" s="455"/>
      <c r="AN22" s="455"/>
      <c r="AO22" s="455"/>
      <c r="AQ22" s="455"/>
      <c r="AR22" s="2017"/>
      <c r="AS22" s="455"/>
      <c r="AU22" s="2045"/>
    </row>
    <row r="23" spans="1:47">
      <c r="A23" s="1601" t="s">
        <v>2540</v>
      </c>
      <c r="B23" s="1057" t="s">
        <v>5</v>
      </c>
      <c r="C23" s="2013">
        <v>1977</v>
      </c>
      <c r="D23" s="2014"/>
      <c r="E23" s="2013">
        <v>2021</v>
      </c>
      <c r="F23" s="2017"/>
      <c r="G23" s="455">
        <v>3333164.51</v>
      </c>
      <c r="H23" s="455"/>
      <c r="I23" s="455">
        <v>832198.09</v>
      </c>
      <c r="J23" s="455"/>
      <c r="K23" s="455">
        <v>3476088</v>
      </c>
      <c r="L23" s="455"/>
      <c r="M23" s="455">
        <v>697123</v>
      </c>
      <c r="N23" s="455"/>
      <c r="O23" s="455">
        <v>3633186</v>
      </c>
      <c r="P23" s="455"/>
      <c r="Q23" s="455">
        <v>561329</v>
      </c>
      <c r="R23" s="2017"/>
      <c r="S23" s="455">
        <v>3140960</v>
      </c>
      <c r="T23" s="455"/>
      <c r="U23" s="455">
        <v>438407</v>
      </c>
      <c r="V23" s="455"/>
      <c r="W23" s="455">
        <v>3100735</v>
      </c>
      <c r="X23" s="455"/>
      <c r="Y23" s="455">
        <v>297401</v>
      </c>
      <c r="Z23" s="455"/>
      <c r="AA23" s="455">
        <v>1797336</v>
      </c>
      <c r="AB23" s="455"/>
      <c r="AC23" s="455">
        <v>194137</v>
      </c>
      <c r="AD23" s="455"/>
      <c r="AE23" s="455">
        <v>2491604.94</v>
      </c>
      <c r="AF23" s="455"/>
      <c r="AG23" s="455">
        <v>86827.17</v>
      </c>
      <c r="AH23" s="455"/>
      <c r="AI23" s="455">
        <v>162781</v>
      </c>
      <c r="AJ23" s="455"/>
      <c r="AK23" s="455">
        <v>20530</v>
      </c>
      <c r="AL23" s="2017"/>
      <c r="AM23" s="455">
        <v>162864</v>
      </c>
      <c r="AN23" s="455"/>
      <c r="AO23" s="455">
        <v>12449</v>
      </c>
      <c r="AQ23" s="455">
        <f>ROUND('SCH 14'!I25,0)</f>
        <v>162960</v>
      </c>
      <c r="AR23" s="2017"/>
      <c r="AS23" s="455">
        <f>ROUND('SCH 14'!O25,0)</f>
        <v>4357</v>
      </c>
      <c r="AU23" s="2045"/>
    </row>
    <row r="24" spans="1:47">
      <c r="A24" s="1601" t="s">
        <v>2541</v>
      </c>
      <c r="B24" s="1057" t="s">
        <v>5</v>
      </c>
      <c r="C24" s="2013">
        <v>1976</v>
      </c>
      <c r="D24" s="2014"/>
      <c r="E24" s="2013">
        <v>2029</v>
      </c>
      <c r="F24" s="2017"/>
      <c r="G24" s="455">
        <v>7447113.75</v>
      </c>
      <c r="H24" s="455"/>
      <c r="I24" s="455">
        <v>1981065.52</v>
      </c>
      <c r="J24" s="455"/>
      <c r="K24" s="455">
        <v>8197214</v>
      </c>
      <c r="L24" s="455"/>
      <c r="M24" s="455">
        <v>1669435</v>
      </c>
      <c r="N24" s="455"/>
      <c r="O24" s="455">
        <v>7121195</v>
      </c>
      <c r="P24" s="455"/>
      <c r="Q24" s="455">
        <v>1236074</v>
      </c>
      <c r="R24" s="2017"/>
      <c r="S24" s="455">
        <v>7015543</v>
      </c>
      <c r="T24" s="455"/>
      <c r="U24" s="455">
        <v>977624</v>
      </c>
      <c r="V24" s="455"/>
      <c r="W24" s="455">
        <v>6559377</v>
      </c>
      <c r="X24" s="455"/>
      <c r="Y24" s="455">
        <v>702250</v>
      </c>
      <c r="Z24" s="455"/>
      <c r="AA24" s="455">
        <v>3437109</v>
      </c>
      <c r="AB24" s="455"/>
      <c r="AC24" s="455">
        <v>489754</v>
      </c>
      <c r="AD24" s="455"/>
      <c r="AE24" s="455">
        <v>3357286.96</v>
      </c>
      <c r="AF24" s="455"/>
      <c r="AG24" s="455">
        <v>408774.21</v>
      </c>
      <c r="AH24" s="455"/>
      <c r="AI24" s="455">
        <v>2958457</v>
      </c>
      <c r="AJ24" s="455"/>
      <c r="AK24" s="455">
        <v>264815</v>
      </c>
      <c r="AL24" s="2017"/>
      <c r="AM24" s="455">
        <v>709823</v>
      </c>
      <c r="AN24" s="455"/>
      <c r="AO24" s="455">
        <v>176258</v>
      </c>
      <c r="AQ24" s="455">
        <f>ROUND('SCH 14'!I26,0)</f>
        <v>1015660</v>
      </c>
      <c r="AR24" s="2017"/>
      <c r="AS24" s="455">
        <f>ROUND('SCH 14'!O26,0)</f>
        <v>147027</v>
      </c>
      <c r="AU24" s="2045"/>
    </row>
    <row r="25" spans="1:47">
      <c r="A25" s="1601" t="s">
        <v>2542</v>
      </c>
      <c r="B25" s="1057" t="s">
        <v>5</v>
      </c>
      <c r="C25" s="2013">
        <v>1976</v>
      </c>
      <c r="D25" s="2014"/>
      <c r="E25" s="2013">
        <v>2043</v>
      </c>
      <c r="F25" s="2017"/>
      <c r="G25" s="455">
        <v>13663045.07</v>
      </c>
      <c r="H25" s="455"/>
      <c r="I25" s="455">
        <v>5804401.3499999996</v>
      </c>
      <c r="J25" s="455"/>
      <c r="K25" s="455">
        <v>15270074</v>
      </c>
      <c r="L25" s="455"/>
      <c r="M25" s="455">
        <v>5117574</v>
      </c>
      <c r="N25" s="455"/>
      <c r="O25" s="455">
        <v>13785658</v>
      </c>
      <c r="P25" s="455"/>
      <c r="Q25" s="455">
        <v>3700533</v>
      </c>
      <c r="R25" s="2017"/>
      <c r="S25" s="455">
        <v>16670711</v>
      </c>
      <c r="T25" s="455"/>
      <c r="U25" s="455">
        <v>2963331</v>
      </c>
      <c r="V25" s="455"/>
      <c r="W25" s="455">
        <v>18317279</v>
      </c>
      <c r="X25" s="455"/>
      <c r="Y25" s="455">
        <v>2152239</v>
      </c>
      <c r="Z25" s="455"/>
      <c r="AA25" s="455">
        <v>8371903</v>
      </c>
      <c r="AB25" s="455"/>
      <c r="AC25" s="455">
        <v>1855917</v>
      </c>
      <c r="AD25" s="455"/>
      <c r="AE25" s="455">
        <v>11228183.550000001</v>
      </c>
      <c r="AF25" s="455"/>
      <c r="AG25" s="455">
        <v>1449961.62</v>
      </c>
      <c r="AH25" s="455"/>
      <c r="AI25" s="455">
        <v>8162461</v>
      </c>
      <c r="AJ25" s="455"/>
      <c r="AK25" s="455">
        <v>1028548</v>
      </c>
      <c r="AL25" s="2017"/>
      <c r="AM25" s="455">
        <v>5880496</v>
      </c>
      <c r="AN25" s="455"/>
      <c r="AO25" s="455">
        <v>729351</v>
      </c>
      <c r="AQ25" s="455">
        <f>ROUND('SCH 14'!I27,0)</f>
        <v>4821685</v>
      </c>
      <c r="AR25" s="2017"/>
      <c r="AS25" s="455">
        <f>ROUND('SCH 14'!O27,0)</f>
        <v>524207</v>
      </c>
      <c r="AU25" s="2045"/>
    </row>
    <row r="26" spans="1:47">
      <c r="A26" s="1063" t="s">
        <v>553</v>
      </c>
      <c r="C26" s="2013"/>
      <c r="D26" s="2014"/>
      <c r="E26" s="2013"/>
      <c r="F26" s="2017"/>
      <c r="G26" s="455"/>
      <c r="H26" s="455"/>
      <c r="I26" s="455"/>
      <c r="J26" s="455"/>
      <c r="K26" s="455"/>
      <c r="L26" s="455"/>
      <c r="M26" s="455"/>
      <c r="N26" s="455"/>
      <c r="O26" s="455"/>
      <c r="P26" s="455"/>
      <c r="Q26" s="455"/>
      <c r="R26" s="2017"/>
      <c r="S26" s="455"/>
      <c r="T26" s="455"/>
      <c r="U26" s="455"/>
      <c r="V26" s="455"/>
      <c r="W26" s="455"/>
      <c r="X26" s="455"/>
      <c r="Y26" s="455"/>
      <c r="Z26" s="455"/>
      <c r="AA26" s="455"/>
      <c r="AB26" s="455"/>
      <c r="AC26" s="455"/>
      <c r="AD26" s="455"/>
      <c r="AE26" s="455"/>
      <c r="AF26" s="455"/>
      <c r="AG26" s="455"/>
      <c r="AH26" s="455"/>
      <c r="AI26" s="455"/>
      <c r="AJ26" s="455"/>
      <c r="AK26" s="455"/>
      <c r="AL26" s="2017"/>
      <c r="AM26" s="455"/>
      <c r="AN26" s="455"/>
      <c r="AO26" s="455"/>
      <c r="AQ26" s="455"/>
      <c r="AR26" s="2017"/>
      <c r="AS26" s="455"/>
      <c r="AU26" s="2045"/>
    </row>
    <row r="27" spans="1:47">
      <c r="A27" s="1601" t="s">
        <v>2543</v>
      </c>
      <c r="B27" s="1057" t="s">
        <v>5</v>
      </c>
      <c r="C27" s="2013">
        <v>1989</v>
      </c>
      <c r="D27" s="2014"/>
      <c r="E27" s="2013">
        <v>2035</v>
      </c>
      <c r="F27" s="2017"/>
      <c r="G27" s="455">
        <v>14674180.92</v>
      </c>
      <c r="H27" s="455"/>
      <c r="I27" s="455">
        <v>1996678.57</v>
      </c>
      <c r="J27" s="455"/>
      <c r="K27" s="455">
        <v>6108064</v>
      </c>
      <c r="L27" s="455"/>
      <c r="M27" s="455">
        <v>1618094</v>
      </c>
      <c r="N27" s="455"/>
      <c r="O27" s="455">
        <v>6038641</v>
      </c>
      <c r="P27" s="455"/>
      <c r="Q27" s="455">
        <v>1289450</v>
      </c>
      <c r="R27" s="2017"/>
      <c r="S27" s="455">
        <v>6927201</v>
      </c>
      <c r="T27" s="455"/>
      <c r="U27" s="455">
        <v>1089955</v>
      </c>
      <c r="V27" s="455"/>
      <c r="W27" s="455">
        <v>4431460</v>
      </c>
      <c r="X27" s="455"/>
      <c r="Y27" s="455">
        <v>825329</v>
      </c>
      <c r="Z27" s="455"/>
      <c r="AA27" s="455">
        <v>3046876</v>
      </c>
      <c r="AB27" s="455"/>
      <c r="AC27" s="455">
        <v>736483</v>
      </c>
      <c r="AD27" s="455"/>
      <c r="AE27" s="455">
        <v>4547719.8099999996</v>
      </c>
      <c r="AF27" s="455"/>
      <c r="AG27" s="455">
        <v>538920.32999999996</v>
      </c>
      <c r="AH27" s="455"/>
      <c r="AI27" s="455">
        <v>3724570</v>
      </c>
      <c r="AJ27" s="455"/>
      <c r="AK27" s="455">
        <v>520427</v>
      </c>
      <c r="AL27" s="2017"/>
      <c r="AM27" s="455">
        <v>3182377</v>
      </c>
      <c r="AN27" s="455"/>
      <c r="AO27" s="455">
        <v>437629</v>
      </c>
      <c r="AQ27" s="455">
        <f>ROUND('SCH 14'!I29,0)</f>
        <v>1639551</v>
      </c>
      <c r="AR27" s="2017"/>
      <c r="AS27" s="455">
        <f>ROUND('SCH 14'!O29,0)</f>
        <v>341330</v>
      </c>
      <c r="AU27" s="2045"/>
    </row>
    <row r="28" spans="1:47">
      <c r="A28" s="1601" t="s">
        <v>2544</v>
      </c>
      <c r="B28" s="1057" t="s">
        <v>5</v>
      </c>
      <c r="C28" s="2013">
        <v>1989</v>
      </c>
      <c r="D28" s="2014"/>
      <c r="E28" s="2013">
        <v>2033</v>
      </c>
      <c r="F28" s="2017"/>
      <c r="G28" s="455">
        <v>56457669.469999999</v>
      </c>
      <c r="H28" s="455"/>
      <c r="I28" s="455">
        <v>14912486.050000001</v>
      </c>
      <c r="J28" s="455"/>
      <c r="K28" s="455">
        <v>57045834</v>
      </c>
      <c r="L28" s="455"/>
      <c r="M28" s="455">
        <v>16929358</v>
      </c>
      <c r="N28" s="455"/>
      <c r="O28" s="455">
        <v>61518957</v>
      </c>
      <c r="P28" s="455"/>
      <c r="Q28" s="455">
        <v>14785149</v>
      </c>
      <c r="R28" s="2017"/>
      <c r="S28" s="455">
        <v>50032595</v>
      </c>
      <c r="T28" s="455"/>
      <c r="U28" s="455">
        <v>13468435</v>
      </c>
      <c r="V28" s="455"/>
      <c r="W28" s="455">
        <v>51812599</v>
      </c>
      <c r="X28" s="455"/>
      <c r="Y28" s="455">
        <v>11356614</v>
      </c>
      <c r="Z28" s="455"/>
      <c r="AA28" s="455">
        <v>46469128</v>
      </c>
      <c r="AB28" s="455"/>
      <c r="AC28" s="455">
        <v>10511030</v>
      </c>
      <c r="AD28" s="455"/>
      <c r="AE28" s="455">
        <v>46980744.030000001</v>
      </c>
      <c r="AF28" s="455"/>
      <c r="AG28" s="455">
        <v>8122623.6399999997</v>
      </c>
      <c r="AH28" s="455"/>
      <c r="AI28" s="455">
        <v>37584068</v>
      </c>
      <c r="AJ28" s="455"/>
      <c r="AK28" s="455">
        <v>7532613</v>
      </c>
      <c r="AL28" s="2017"/>
      <c r="AM28" s="455">
        <v>27787939</v>
      </c>
      <c r="AN28" s="455"/>
      <c r="AO28" s="455">
        <v>6120141</v>
      </c>
      <c r="AQ28" s="455">
        <f>ROUND('SCH 14'!I30,0)</f>
        <v>14079416</v>
      </c>
      <c r="AR28" s="2017"/>
      <c r="AS28" s="455">
        <f>ROUND('SCH 14'!O30,0)</f>
        <v>5011331</v>
      </c>
      <c r="AU28" s="2045"/>
    </row>
    <row r="29" spans="1:47">
      <c r="A29" s="1063" t="s">
        <v>2508</v>
      </c>
      <c r="C29" s="2013"/>
      <c r="D29" s="2014"/>
      <c r="E29" s="2013"/>
      <c r="F29" s="2017"/>
      <c r="G29" s="455"/>
      <c r="H29" s="455"/>
      <c r="I29" s="455"/>
      <c r="J29" s="455"/>
      <c r="K29" s="455"/>
      <c r="L29" s="455"/>
      <c r="M29" s="455"/>
      <c r="N29" s="455"/>
      <c r="O29" s="455"/>
      <c r="P29" s="455"/>
      <c r="Q29" s="455"/>
      <c r="R29" s="2017"/>
      <c r="S29" s="455"/>
      <c r="T29" s="455"/>
      <c r="U29" s="455"/>
      <c r="V29" s="455"/>
      <c r="W29" s="455"/>
      <c r="X29" s="455"/>
      <c r="Y29" s="455"/>
      <c r="Z29" s="455"/>
      <c r="AA29" s="455"/>
      <c r="AB29" s="455"/>
      <c r="AC29" s="455"/>
      <c r="AD29" s="455"/>
      <c r="AE29" s="455"/>
      <c r="AF29" s="455"/>
      <c r="AG29" s="455"/>
      <c r="AH29" s="455"/>
      <c r="AI29" s="455"/>
      <c r="AJ29" s="455"/>
      <c r="AK29" s="455"/>
      <c r="AL29" s="2017"/>
      <c r="AM29" s="455"/>
      <c r="AN29" s="455"/>
      <c r="AO29" s="455"/>
      <c r="AQ29" s="455"/>
      <c r="AR29" s="2017"/>
      <c r="AS29" s="455"/>
      <c r="AU29" s="2045"/>
    </row>
    <row r="30" spans="1:47">
      <c r="A30" s="1601" t="s">
        <v>2545</v>
      </c>
      <c r="B30" s="1057" t="s">
        <v>5</v>
      </c>
      <c r="C30" s="2013">
        <v>1941</v>
      </c>
      <c r="D30" s="2014"/>
      <c r="E30" s="2013">
        <v>2024</v>
      </c>
      <c r="F30" s="2017"/>
      <c r="G30" s="2019">
        <v>10361326.17</v>
      </c>
      <c r="H30" s="455"/>
      <c r="I30" s="455">
        <v>1736068.54</v>
      </c>
      <c r="J30" s="455"/>
      <c r="K30" s="2019">
        <v>7619253</v>
      </c>
      <c r="L30" s="455"/>
      <c r="M30" s="455">
        <v>1412401</v>
      </c>
      <c r="N30" s="455"/>
      <c r="O30" s="2019">
        <v>7149472</v>
      </c>
      <c r="P30" s="455"/>
      <c r="Q30" s="455">
        <v>1141010</v>
      </c>
      <c r="R30" s="2017"/>
      <c r="S30" s="2019">
        <v>5935000</v>
      </c>
      <c r="T30" s="455"/>
      <c r="U30" s="455">
        <v>967650</v>
      </c>
      <c r="V30" s="455"/>
      <c r="W30" s="2019">
        <v>4765000</v>
      </c>
      <c r="X30" s="455"/>
      <c r="Y30" s="455">
        <v>822050</v>
      </c>
      <c r="Z30" s="455"/>
      <c r="AA30" s="2019">
        <v>3770000</v>
      </c>
      <c r="AB30" s="455"/>
      <c r="AC30" s="455">
        <v>698100</v>
      </c>
      <c r="AD30" s="455"/>
      <c r="AE30" s="2019">
        <v>3770000</v>
      </c>
      <c r="AF30" s="455"/>
      <c r="AG30" s="455">
        <v>584100</v>
      </c>
      <c r="AH30" s="455"/>
      <c r="AI30" s="455">
        <v>2880000</v>
      </c>
      <c r="AJ30" s="455"/>
      <c r="AK30" s="455">
        <v>479000</v>
      </c>
      <c r="AL30" s="2017"/>
      <c r="AM30" s="455">
        <v>2880000</v>
      </c>
      <c r="AN30" s="455"/>
      <c r="AO30" s="455">
        <v>382800</v>
      </c>
      <c r="AQ30" s="455">
        <f>ROUND('SCH 14'!I32,0)</f>
        <v>1860000</v>
      </c>
      <c r="AR30" s="2017"/>
      <c r="AS30" s="455">
        <f>ROUND('SCH 14'!O32,0)</f>
        <v>302800</v>
      </c>
      <c r="AU30" s="2045"/>
    </row>
    <row r="31" spans="1:47">
      <c r="A31" s="1601" t="s">
        <v>2546</v>
      </c>
      <c r="B31" s="1057" t="s">
        <v>5</v>
      </c>
      <c r="C31" s="2013">
        <v>1957</v>
      </c>
      <c r="D31" s="2014"/>
      <c r="E31" s="2013">
        <v>2023</v>
      </c>
      <c r="F31" s="2017"/>
      <c r="G31" s="2019">
        <v>4925000</v>
      </c>
      <c r="H31" s="455"/>
      <c r="I31" s="455">
        <v>2076600</v>
      </c>
      <c r="J31" s="455"/>
      <c r="K31" s="2019">
        <v>5123000</v>
      </c>
      <c r="L31" s="455"/>
      <c r="M31" s="455">
        <v>1875053</v>
      </c>
      <c r="N31" s="455"/>
      <c r="O31" s="2019">
        <v>5344000</v>
      </c>
      <c r="P31" s="455"/>
      <c r="Q31" s="455">
        <v>751158</v>
      </c>
      <c r="R31" s="2017"/>
      <c r="S31" s="2019">
        <v>4415000</v>
      </c>
      <c r="T31" s="455"/>
      <c r="U31" s="455">
        <v>685251</v>
      </c>
      <c r="V31" s="455"/>
      <c r="W31" s="2019">
        <v>4720000</v>
      </c>
      <c r="X31" s="455"/>
      <c r="Y31" s="455">
        <v>643526</v>
      </c>
      <c r="Z31" s="455"/>
      <c r="AA31" s="2019">
        <v>4740000</v>
      </c>
      <c r="AB31" s="455"/>
      <c r="AC31" s="455">
        <v>578230</v>
      </c>
      <c r="AD31" s="455"/>
      <c r="AE31" s="2019">
        <v>3310000</v>
      </c>
      <c r="AF31" s="455"/>
      <c r="AG31" s="455">
        <v>503900</v>
      </c>
      <c r="AH31" s="455"/>
      <c r="AI31" s="455">
        <v>3455000</v>
      </c>
      <c r="AJ31" s="455"/>
      <c r="AK31" s="455">
        <v>419984</v>
      </c>
      <c r="AL31" s="2017"/>
      <c r="AM31" s="455">
        <v>2110000</v>
      </c>
      <c r="AN31" s="455"/>
      <c r="AO31" s="455">
        <v>341883</v>
      </c>
      <c r="AQ31" s="455">
        <f>ROUND('SCH 14'!I33,0)</f>
        <v>2185000</v>
      </c>
      <c r="AR31" s="2017"/>
      <c r="AS31" s="455">
        <f>ROUND('SCH 14'!O33,0)</f>
        <v>275781</v>
      </c>
      <c r="AU31" s="2045"/>
    </row>
    <row r="32" spans="1:47">
      <c r="A32" s="1063" t="s">
        <v>2547</v>
      </c>
      <c r="B32" s="1057" t="s">
        <v>5</v>
      </c>
      <c r="C32" s="2013">
        <v>1970</v>
      </c>
      <c r="D32" s="2014"/>
      <c r="E32" s="2013">
        <v>2010</v>
      </c>
      <c r="F32" s="2017"/>
      <c r="G32" s="2019">
        <v>30318</v>
      </c>
      <c r="H32" s="455"/>
      <c r="I32" s="455">
        <v>1637.18</v>
      </c>
      <c r="J32" s="455"/>
      <c r="K32" s="2019">
        <v>0</v>
      </c>
      <c r="L32" s="455"/>
      <c r="M32" s="455">
        <v>0</v>
      </c>
      <c r="N32" s="455"/>
      <c r="O32" s="2018">
        <v>0</v>
      </c>
      <c r="P32" s="455"/>
      <c r="Q32" s="2018">
        <v>0</v>
      </c>
      <c r="R32" s="2017"/>
      <c r="S32" s="2018">
        <v>0</v>
      </c>
      <c r="T32" s="455"/>
      <c r="U32" s="2018">
        <v>0</v>
      </c>
      <c r="V32" s="455"/>
      <c r="W32" s="2018">
        <v>0</v>
      </c>
      <c r="X32" s="455"/>
      <c r="Y32" s="2018">
        <v>0</v>
      </c>
      <c r="Z32" s="455"/>
      <c r="AA32" s="2018">
        <v>0</v>
      </c>
      <c r="AB32" s="455"/>
      <c r="AC32" s="2018">
        <v>0</v>
      </c>
      <c r="AD32" s="455"/>
      <c r="AE32" s="2018">
        <v>0</v>
      </c>
      <c r="AF32" s="455"/>
      <c r="AG32" s="2018">
        <v>0</v>
      </c>
      <c r="AH32" s="455"/>
      <c r="AI32" s="455">
        <v>0</v>
      </c>
      <c r="AJ32" s="455"/>
      <c r="AK32" s="455">
        <v>0</v>
      </c>
      <c r="AL32" s="2017"/>
      <c r="AM32" s="455">
        <v>0</v>
      </c>
      <c r="AN32" s="455"/>
      <c r="AO32" s="455">
        <v>0</v>
      </c>
      <c r="AQ32" s="455">
        <v>0</v>
      </c>
      <c r="AR32" s="2017"/>
      <c r="AS32" s="455">
        <v>0</v>
      </c>
      <c r="AU32" s="2045"/>
    </row>
    <row r="33" spans="1:47">
      <c r="A33" s="1063" t="s">
        <v>2548</v>
      </c>
      <c r="B33" s="1057" t="s">
        <v>5</v>
      </c>
      <c r="C33" s="2013">
        <v>1959</v>
      </c>
      <c r="D33" s="2014"/>
      <c r="E33" s="2013">
        <v>2018</v>
      </c>
      <c r="F33" s="2017"/>
      <c r="G33" s="469">
        <v>7168.61</v>
      </c>
      <c r="H33" s="455"/>
      <c r="I33" s="455">
        <v>1609.32</v>
      </c>
      <c r="J33" s="455"/>
      <c r="K33" s="469">
        <v>7783</v>
      </c>
      <c r="L33" s="455"/>
      <c r="M33" s="455">
        <v>1250</v>
      </c>
      <c r="N33" s="455"/>
      <c r="O33" s="2019">
        <v>12605</v>
      </c>
      <c r="P33" s="455"/>
      <c r="Q33" s="455">
        <v>874</v>
      </c>
      <c r="R33" s="2017"/>
      <c r="S33" s="2019">
        <v>2601</v>
      </c>
      <c r="T33" s="455"/>
      <c r="U33" s="455">
        <v>685</v>
      </c>
      <c r="V33" s="455"/>
      <c r="W33" s="2019">
        <v>2787</v>
      </c>
      <c r="X33" s="455"/>
      <c r="Y33" s="455">
        <v>581</v>
      </c>
      <c r="Z33" s="455"/>
      <c r="AA33" s="2019">
        <v>2804</v>
      </c>
      <c r="AB33" s="455"/>
      <c r="AC33" s="455">
        <v>483</v>
      </c>
      <c r="AD33" s="455"/>
      <c r="AE33" s="2019">
        <v>2918.6</v>
      </c>
      <c r="AF33" s="455"/>
      <c r="AG33" s="455">
        <v>370.8</v>
      </c>
      <c r="AH33" s="455"/>
      <c r="AI33" s="455">
        <v>3113</v>
      </c>
      <c r="AJ33" s="455"/>
      <c r="AK33" s="455">
        <v>254</v>
      </c>
      <c r="AL33" s="2017"/>
      <c r="AM33" s="455">
        <v>3238</v>
      </c>
      <c r="AN33" s="455"/>
      <c r="AO33" s="455">
        <v>129</v>
      </c>
      <c r="AQ33" s="455">
        <f>ROUND('SCH 14'!I34,0)</f>
        <v>0</v>
      </c>
      <c r="AR33" s="2017"/>
      <c r="AS33" s="455">
        <f>ROUND('SCH 14'!O34,0)</f>
        <v>0</v>
      </c>
      <c r="AU33" s="2045"/>
    </row>
    <row r="34" spans="1:47">
      <c r="A34" s="1063" t="s">
        <v>2549</v>
      </c>
      <c r="B34" s="1057" t="s">
        <v>5</v>
      </c>
      <c r="C34" s="2013">
        <v>1968</v>
      </c>
      <c r="D34" s="2014"/>
      <c r="E34" s="2013">
        <v>2043</v>
      </c>
      <c r="F34" s="2017"/>
      <c r="G34" s="469">
        <v>9661084.6999999993</v>
      </c>
      <c r="H34" s="455"/>
      <c r="I34" s="455">
        <v>4093915.37</v>
      </c>
      <c r="J34" s="455"/>
      <c r="K34" s="469">
        <v>9013047</v>
      </c>
      <c r="L34" s="455"/>
      <c r="M34" s="455">
        <v>3691330</v>
      </c>
      <c r="N34" s="455"/>
      <c r="O34" s="469">
        <v>9585460</v>
      </c>
      <c r="P34" s="455"/>
      <c r="Q34" s="455">
        <v>2912892</v>
      </c>
      <c r="R34" s="2017"/>
      <c r="S34" s="469">
        <v>10178930</v>
      </c>
      <c r="T34" s="455"/>
      <c r="U34" s="455">
        <v>2518976</v>
      </c>
      <c r="V34" s="455"/>
      <c r="W34" s="469">
        <v>10965252</v>
      </c>
      <c r="X34" s="455"/>
      <c r="Y34" s="455">
        <v>1993405</v>
      </c>
      <c r="Z34" s="455"/>
      <c r="AA34" s="469">
        <v>6159061</v>
      </c>
      <c r="AB34" s="455"/>
      <c r="AC34" s="455">
        <v>1814867</v>
      </c>
      <c r="AD34" s="455"/>
      <c r="AE34" s="469">
        <v>7447407.9800000004</v>
      </c>
      <c r="AF34" s="455"/>
      <c r="AG34" s="455">
        <v>1423839.1</v>
      </c>
      <c r="AH34" s="455"/>
      <c r="AI34" s="455">
        <v>5697235</v>
      </c>
      <c r="AJ34" s="455"/>
      <c r="AK34" s="455">
        <v>1209791</v>
      </c>
      <c r="AL34" s="2017"/>
      <c r="AM34" s="455">
        <v>4276347</v>
      </c>
      <c r="AN34" s="455"/>
      <c r="AO34" s="455">
        <v>986610</v>
      </c>
      <c r="AQ34" s="455">
        <f>ROUND('SCH 14'!I35,0)</f>
        <v>3217264</v>
      </c>
      <c r="AR34" s="2017"/>
      <c r="AS34" s="455">
        <f>ROUND('SCH 14'!O35,0)+1</f>
        <v>807568</v>
      </c>
      <c r="AU34" s="2045"/>
    </row>
    <row r="35" spans="1:47">
      <c r="A35" s="1063" t="s">
        <v>2550</v>
      </c>
      <c r="B35" s="1057" t="s">
        <v>5</v>
      </c>
      <c r="C35" s="2013">
        <v>1977</v>
      </c>
      <c r="D35" s="2014"/>
      <c r="E35" s="2013">
        <v>2017</v>
      </c>
      <c r="F35" s="2017"/>
      <c r="G35" s="455">
        <v>4860550.28</v>
      </c>
      <c r="H35" s="455"/>
      <c r="I35" s="455">
        <v>758368.5</v>
      </c>
      <c r="J35" s="455"/>
      <c r="K35" s="455">
        <v>4024814</v>
      </c>
      <c r="L35" s="455"/>
      <c r="M35" s="455">
        <v>514339</v>
      </c>
      <c r="N35" s="455"/>
      <c r="O35" s="469">
        <v>2885412</v>
      </c>
      <c r="P35" s="455"/>
      <c r="Q35" s="455">
        <v>264874</v>
      </c>
      <c r="R35" s="2017"/>
      <c r="S35" s="469">
        <v>2043406</v>
      </c>
      <c r="T35" s="455"/>
      <c r="U35" s="455">
        <v>138739</v>
      </c>
      <c r="V35" s="455"/>
      <c r="W35" s="469">
        <v>1533034</v>
      </c>
      <c r="X35" s="455"/>
      <c r="Y35" s="455">
        <v>80838</v>
      </c>
      <c r="Z35" s="455"/>
      <c r="AA35" s="469">
        <v>396834</v>
      </c>
      <c r="AB35" s="455"/>
      <c r="AC35" s="455">
        <v>45693</v>
      </c>
      <c r="AD35" s="455"/>
      <c r="AE35" s="469">
        <v>449723.49</v>
      </c>
      <c r="AF35" s="455"/>
      <c r="AG35" s="455">
        <v>26288.73</v>
      </c>
      <c r="AH35" s="455"/>
      <c r="AI35" s="455">
        <v>297439</v>
      </c>
      <c r="AJ35" s="455"/>
      <c r="AK35" s="455">
        <v>7867</v>
      </c>
      <c r="AL35" s="2017"/>
      <c r="AM35" s="455">
        <v>0</v>
      </c>
      <c r="AN35" s="455"/>
      <c r="AO35" s="455">
        <v>0</v>
      </c>
      <c r="AQ35" s="455">
        <f>ROUND('SCH 14'!I36,0)</f>
        <v>0</v>
      </c>
      <c r="AR35" s="2017"/>
      <c r="AS35" s="455">
        <f>ROUND('SCH 14'!O36,0)</f>
        <v>0</v>
      </c>
      <c r="AU35" s="2045"/>
    </row>
    <row r="36" spans="1:47">
      <c r="A36" s="1063" t="s">
        <v>559</v>
      </c>
      <c r="C36" s="2013"/>
      <c r="D36" s="2014"/>
      <c r="E36" s="2013"/>
      <c r="F36" s="2017"/>
      <c r="G36" s="455"/>
      <c r="H36" s="455"/>
      <c r="I36" s="455"/>
      <c r="J36" s="455"/>
      <c r="K36" s="455"/>
      <c r="L36" s="455"/>
      <c r="M36" s="455"/>
      <c r="N36" s="455"/>
      <c r="O36" s="455"/>
      <c r="P36" s="455"/>
      <c r="Q36" s="455"/>
      <c r="R36" s="2017"/>
      <c r="S36" s="455"/>
      <c r="T36" s="455"/>
      <c r="U36" s="455"/>
      <c r="V36" s="455"/>
      <c r="W36" s="455"/>
      <c r="X36" s="455"/>
      <c r="Y36" s="455"/>
      <c r="Z36" s="455"/>
      <c r="AA36" s="455"/>
      <c r="AB36" s="455"/>
      <c r="AC36" s="455"/>
      <c r="AD36" s="455"/>
      <c r="AE36" s="455"/>
      <c r="AF36" s="455"/>
      <c r="AG36" s="455"/>
      <c r="AH36" s="455"/>
      <c r="AI36" s="455"/>
      <c r="AJ36" s="455"/>
      <c r="AK36" s="455"/>
      <c r="AL36" s="2017"/>
      <c r="AM36" s="455"/>
      <c r="AN36" s="455"/>
      <c r="AO36" s="455"/>
      <c r="AQ36" s="455"/>
      <c r="AR36" s="2017"/>
      <c r="AS36" s="455"/>
      <c r="AU36" s="2045"/>
    </row>
    <row r="37" spans="1:47">
      <c r="A37" s="1601" t="s">
        <v>2551</v>
      </c>
      <c r="B37" s="1057" t="s">
        <v>5</v>
      </c>
      <c r="C37" s="2013">
        <v>2006</v>
      </c>
      <c r="D37" s="2014"/>
      <c r="E37" s="2013">
        <v>2042</v>
      </c>
      <c r="F37" s="2017"/>
      <c r="G37" s="455">
        <v>16840573.050000001</v>
      </c>
      <c r="H37" s="455"/>
      <c r="I37" s="455">
        <v>13046843.210000001</v>
      </c>
      <c r="J37" s="455"/>
      <c r="K37" s="455">
        <v>27569401</v>
      </c>
      <c r="L37" s="455"/>
      <c r="M37" s="455">
        <v>21218377</v>
      </c>
      <c r="N37" s="455"/>
      <c r="O37" s="455">
        <v>34756665</v>
      </c>
      <c r="P37" s="455"/>
      <c r="Q37" s="455">
        <v>28962644</v>
      </c>
      <c r="R37" s="2017"/>
      <c r="S37" s="455">
        <v>39875281</v>
      </c>
      <c r="T37" s="455"/>
      <c r="U37" s="455">
        <v>33531325</v>
      </c>
      <c r="V37" s="455"/>
      <c r="W37" s="455">
        <v>46821599</v>
      </c>
      <c r="X37" s="455"/>
      <c r="Y37" s="455">
        <v>38098806</v>
      </c>
      <c r="Z37" s="455"/>
      <c r="AA37" s="455">
        <v>48236187</v>
      </c>
      <c r="AB37" s="455"/>
      <c r="AC37" s="455">
        <v>36785952</v>
      </c>
      <c r="AD37" s="455"/>
      <c r="AE37" s="455">
        <v>53663190.07</v>
      </c>
      <c r="AF37" s="455"/>
      <c r="AG37" s="455">
        <v>38055126.359999999</v>
      </c>
      <c r="AH37" s="455"/>
      <c r="AI37" s="455">
        <v>55248657</v>
      </c>
      <c r="AJ37" s="455"/>
      <c r="AK37" s="455">
        <v>35814737</v>
      </c>
      <c r="AL37" s="2017"/>
      <c r="AM37" s="455">
        <v>55858222</v>
      </c>
      <c r="AN37" s="455"/>
      <c r="AO37" s="455">
        <v>33511076</v>
      </c>
      <c r="AQ37" s="455">
        <f>ROUND('SCH 14'!I38,0)</f>
        <v>49599735</v>
      </c>
      <c r="AR37" s="2017"/>
      <c r="AS37" s="455">
        <f>ROUND('SCH 14'!O38,0)</f>
        <v>30971323</v>
      </c>
      <c r="AU37" s="2045"/>
    </row>
    <row r="38" spans="1:47">
      <c r="A38" s="1601" t="s">
        <v>2552</v>
      </c>
      <c r="B38" s="1057" t="s">
        <v>5</v>
      </c>
      <c r="C38" s="2013">
        <v>2009</v>
      </c>
      <c r="D38" s="2014"/>
      <c r="E38" s="2013">
        <v>2028</v>
      </c>
      <c r="F38" s="2017"/>
      <c r="G38" s="2018">
        <v>607862</v>
      </c>
      <c r="H38" s="455"/>
      <c r="I38" s="2018">
        <v>275990</v>
      </c>
      <c r="J38" s="455"/>
      <c r="K38" s="2019">
        <v>1261216</v>
      </c>
      <c r="L38" s="455"/>
      <c r="M38" s="2019">
        <v>477201</v>
      </c>
      <c r="N38" s="455"/>
      <c r="O38" s="2019">
        <v>1288473</v>
      </c>
      <c r="P38" s="455"/>
      <c r="Q38" s="2019">
        <v>455013</v>
      </c>
      <c r="R38" s="2017"/>
      <c r="S38" s="2019">
        <v>1674360</v>
      </c>
      <c r="T38" s="455"/>
      <c r="U38" s="2019">
        <v>627868</v>
      </c>
      <c r="V38" s="455"/>
      <c r="W38" s="2019">
        <v>1853459</v>
      </c>
      <c r="X38" s="455"/>
      <c r="Y38" s="2019">
        <v>652102</v>
      </c>
      <c r="Z38" s="455"/>
      <c r="AA38" s="2019">
        <v>1919404</v>
      </c>
      <c r="AB38" s="455"/>
      <c r="AC38" s="2019">
        <v>589713</v>
      </c>
      <c r="AD38" s="455"/>
      <c r="AE38" s="2019">
        <v>2473809.85</v>
      </c>
      <c r="AF38" s="455"/>
      <c r="AG38" s="2019">
        <v>806690.04</v>
      </c>
      <c r="AH38" s="455"/>
      <c r="AI38" s="455">
        <v>2579356</v>
      </c>
      <c r="AJ38" s="455"/>
      <c r="AK38" s="455">
        <v>703896</v>
      </c>
      <c r="AL38" s="2017"/>
      <c r="AM38" s="455">
        <v>2692443</v>
      </c>
      <c r="AN38" s="455"/>
      <c r="AO38" s="455">
        <v>591155</v>
      </c>
      <c r="AQ38" s="455">
        <f>ROUND('SCH 14'!I39,0)</f>
        <v>3310967</v>
      </c>
      <c r="AR38" s="2017"/>
      <c r="AS38" s="455">
        <f>ROUND('SCH 14'!O39,0)</f>
        <v>610476</v>
      </c>
      <c r="AU38" s="2045"/>
    </row>
    <row r="39" spans="1:47">
      <c r="A39" s="1601" t="s">
        <v>2553</v>
      </c>
      <c r="B39" s="1057" t="s">
        <v>5</v>
      </c>
      <c r="C39" s="2013">
        <v>2009</v>
      </c>
      <c r="D39" s="2014"/>
      <c r="E39" s="2013">
        <v>2043</v>
      </c>
      <c r="F39" s="2017"/>
      <c r="G39" s="2018">
        <v>645134</v>
      </c>
      <c r="H39" s="455"/>
      <c r="I39" s="2018">
        <v>665354</v>
      </c>
      <c r="J39" s="455"/>
      <c r="K39" s="2019">
        <v>1431412</v>
      </c>
      <c r="L39" s="455"/>
      <c r="M39" s="2019">
        <v>1276818</v>
      </c>
      <c r="N39" s="455"/>
      <c r="O39" s="2019">
        <v>1982907</v>
      </c>
      <c r="P39" s="455"/>
      <c r="Q39" s="2019">
        <v>1846232</v>
      </c>
      <c r="R39" s="2017"/>
      <c r="S39" s="2019">
        <v>2038342</v>
      </c>
      <c r="T39" s="455"/>
      <c r="U39" s="2019">
        <v>1875106</v>
      </c>
      <c r="V39" s="455"/>
      <c r="W39" s="2019">
        <v>2425104</v>
      </c>
      <c r="X39" s="455"/>
      <c r="Y39" s="2019">
        <v>2364454</v>
      </c>
      <c r="Z39" s="455"/>
      <c r="AA39" s="2019">
        <v>2511284</v>
      </c>
      <c r="AB39" s="455"/>
      <c r="AC39" s="2019">
        <v>2308409</v>
      </c>
      <c r="AD39" s="455"/>
      <c r="AE39" s="2019">
        <v>2619079.36</v>
      </c>
      <c r="AF39" s="455"/>
      <c r="AG39" s="2019">
        <v>2214033.37</v>
      </c>
      <c r="AH39" s="455"/>
      <c r="AI39" s="455">
        <v>2734938</v>
      </c>
      <c r="AJ39" s="455"/>
      <c r="AK39" s="455">
        <v>2098776</v>
      </c>
      <c r="AL39" s="2017"/>
      <c r="AM39" s="455">
        <v>2849840</v>
      </c>
      <c r="AN39" s="455"/>
      <c r="AO39" s="455">
        <v>1982870</v>
      </c>
      <c r="AQ39" s="455">
        <f>ROUND('SCH 14'!I40,0)</f>
        <v>3177912</v>
      </c>
      <c r="AR39" s="2017"/>
      <c r="AS39" s="455">
        <f>ROUND('SCH 14'!O40,0)</f>
        <v>1915715</v>
      </c>
      <c r="AU39" s="2045"/>
    </row>
    <row r="40" spans="1:47">
      <c r="A40" s="1601" t="s">
        <v>2554</v>
      </c>
      <c r="B40" s="1057" t="s">
        <v>5</v>
      </c>
      <c r="C40" s="2020">
        <v>2007</v>
      </c>
      <c r="D40" s="2014"/>
      <c r="E40" s="2020">
        <v>2045</v>
      </c>
      <c r="F40" s="2017"/>
      <c r="G40" s="2019">
        <v>1129797.6000000001</v>
      </c>
      <c r="H40" s="469"/>
      <c r="I40" s="2019">
        <v>1699816.15</v>
      </c>
      <c r="J40" s="455"/>
      <c r="K40" s="2019">
        <v>1715052</v>
      </c>
      <c r="L40" s="469"/>
      <c r="M40" s="2019">
        <v>2216286</v>
      </c>
      <c r="N40" s="455"/>
      <c r="O40" s="2019">
        <v>2236652</v>
      </c>
      <c r="P40" s="469"/>
      <c r="Q40" s="2019">
        <v>3393485</v>
      </c>
      <c r="R40" s="2017"/>
      <c r="S40" s="2019">
        <v>2309975</v>
      </c>
      <c r="T40" s="469"/>
      <c r="U40" s="2019">
        <v>3494641</v>
      </c>
      <c r="V40" s="455"/>
      <c r="W40" s="2019">
        <v>2612405</v>
      </c>
      <c r="X40" s="469"/>
      <c r="Y40" s="2019">
        <v>3589764</v>
      </c>
      <c r="Z40" s="455"/>
      <c r="AA40" s="2019">
        <v>2716588</v>
      </c>
      <c r="AB40" s="469"/>
      <c r="AC40" s="2019">
        <v>3495470</v>
      </c>
      <c r="AD40" s="455"/>
      <c r="AE40" s="2019">
        <v>3111383.13</v>
      </c>
      <c r="AF40" s="469"/>
      <c r="AG40" s="2019">
        <v>3786378.25</v>
      </c>
      <c r="AH40" s="455"/>
      <c r="AI40" s="455">
        <v>3257340</v>
      </c>
      <c r="AJ40" s="469"/>
      <c r="AK40" s="455">
        <v>3644105</v>
      </c>
      <c r="AL40" s="2017"/>
      <c r="AM40" s="455">
        <v>3414705</v>
      </c>
      <c r="AN40" s="469"/>
      <c r="AO40" s="455">
        <v>3485942</v>
      </c>
      <c r="AQ40" s="1069">
        <f>ROUND('SCH 14'!I41,0)</f>
        <v>5674448</v>
      </c>
      <c r="AS40" s="1069">
        <f>ROUND('SCH 14'!O41,0)</f>
        <v>3914118</v>
      </c>
      <c r="AU40" s="2045"/>
    </row>
    <row r="41" spans="1:47">
      <c r="A41" s="1057" t="s">
        <v>1132</v>
      </c>
      <c r="B41" s="1057" t="s">
        <v>5</v>
      </c>
      <c r="C41" s="2020">
        <v>2008</v>
      </c>
      <c r="D41" s="2014"/>
      <c r="E41" s="2020">
        <v>2028</v>
      </c>
      <c r="F41" s="2017"/>
      <c r="G41" s="2019">
        <v>1003155.69</v>
      </c>
      <c r="H41" s="469"/>
      <c r="I41" s="2019">
        <v>422133.57</v>
      </c>
      <c r="J41" s="455"/>
      <c r="K41" s="2019">
        <v>1098450</v>
      </c>
      <c r="L41" s="469"/>
      <c r="M41" s="2019">
        <v>425206</v>
      </c>
      <c r="N41" s="455"/>
      <c r="O41" s="2019">
        <v>1491192</v>
      </c>
      <c r="P41" s="469"/>
      <c r="Q41" s="2019">
        <v>579552</v>
      </c>
      <c r="R41" s="2017"/>
      <c r="S41" s="2019">
        <v>1524394</v>
      </c>
      <c r="T41" s="469"/>
      <c r="U41" s="2019">
        <v>561064</v>
      </c>
      <c r="V41" s="455"/>
      <c r="W41" s="2019">
        <v>1595202</v>
      </c>
      <c r="X41" s="469"/>
      <c r="Y41" s="2019">
        <v>502433</v>
      </c>
      <c r="Z41" s="455"/>
      <c r="AA41" s="2019">
        <v>1652617</v>
      </c>
      <c r="AB41" s="469"/>
      <c r="AC41" s="2019">
        <v>433575</v>
      </c>
      <c r="AD41" s="455"/>
      <c r="AE41" s="2019">
        <v>1723729.69</v>
      </c>
      <c r="AF41" s="469"/>
      <c r="AG41" s="2019">
        <v>362697.18</v>
      </c>
      <c r="AH41" s="455"/>
      <c r="AI41" s="455">
        <v>1813667</v>
      </c>
      <c r="AJ41" s="469"/>
      <c r="AK41" s="455">
        <v>283409</v>
      </c>
      <c r="AL41" s="2017"/>
      <c r="AM41" s="455">
        <v>1892336</v>
      </c>
      <c r="AN41" s="469"/>
      <c r="AO41" s="455">
        <v>205135</v>
      </c>
      <c r="AQ41" s="1069">
        <f>ROUND('SCH 14'!I42,0)</f>
        <v>1761001</v>
      </c>
      <c r="AS41" s="1069">
        <f>ROUND('SCH 14'!O42,0)</f>
        <v>229763</v>
      </c>
      <c r="AU41" s="2045"/>
    </row>
    <row r="42" spans="1:47">
      <c r="A42" s="1057" t="s">
        <v>565</v>
      </c>
      <c r="B42" s="1057" t="s">
        <v>5</v>
      </c>
      <c r="C42" s="2020">
        <v>2006</v>
      </c>
      <c r="D42" s="2014"/>
      <c r="E42" s="2020">
        <v>2043</v>
      </c>
      <c r="F42" s="2017"/>
      <c r="G42" s="469">
        <v>11226443.33</v>
      </c>
      <c r="H42" s="469"/>
      <c r="I42" s="469">
        <v>13313862.98</v>
      </c>
      <c r="J42" s="455"/>
      <c r="K42" s="469">
        <v>17753650</v>
      </c>
      <c r="L42" s="469"/>
      <c r="M42" s="469">
        <v>20050556</v>
      </c>
      <c r="N42" s="455"/>
      <c r="O42" s="469">
        <v>21930194</v>
      </c>
      <c r="P42" s="469"/>
      <c r="Q42" s="469">
        <v>27956978</v>
      </c>
      <c r="R42" s="2017"/>
      <c r="S42" s="469">
        <v>27585257</v>
      </c>
      <c r="T42" s="469"/>
      <c r="U42" s="469">
        <v>35749267</v>
      </c>
      <c r="V42" s="455"/>
      <c r="W42" s="469">
        <v>36650462</v>
      </c>
      <c r="X42" s="469"/>
      <c r="Y42" s="469">
        <v>40302233</v>
      </c>
      <c r="Z42" s="455"/>
      <c r="AA42" s="469">
        <v>37666361</v>
      </c>
      <c r="AB42" s="469"/>
      <c r="AC42" s="469">
        <v>39487751</v>
      </c>
      <c r="AD42" s="455"/>
      <c r="AE42" s="469">
        <v>38944442.259999998</v>
      </c>
      <c r="AF42" s="469"/>
      <c r="AG42" s="469">
        <v>38201473.460000001</v>
      </c>
      <c r="AH42" s="455"/>
      <c r="AI42" s="455">
        <v>38675678</v>
      </c>
      <c r="AJ42" s="469"/>
      <c r="AK42" s="455">
        <v>36743919</v>
      </c>
      <c r="AL42" s="2017"/>
      <c r="AM42" s="455">
        <v>40070170</v>
      </c>
      <c r="AN42" s="469"/>
      <c r="AO42" s="455">
        <v>35343116</v>
      </c>
      <c r="AQ42" s="1069">
        <f>ROUND('SCH 14'!I43,0)</f>
        <v>37449646</v>
      </c>
      <c r="AS42" s="1069">
        <f>ROUND('SCH 14'!O43,0)</f>
        <v>33753945</v>
      </c>
      <c r="AU42" s="2045"/>
    </row>
    <row r="43" spans="1:47">
      <c r="A43" s="1063" t="s">
        <v>566</v>
      </c>
      <c r="C43" s="2013"/>
      <c r="D43" s="2014"/>
      <c r="E43" s="2017"/>
      <c r="F43" s="2017"/>
      <c r="G43" s="455"/>
      <c r="H43" s="455"/>
      <c r="I43" s="455"/>
      <c r="J43" s="455"/>
      <c r="K43" s="455"/>
      <c r="L43" s="455"/>
      <c r="M43" s="455"/>
      <c r="N43" s="455"/>
      <c r="O43" s="455"/>
      <c r="P43" s="455"/>
      <c r="Q43" s="455"/>
      <c r="R43" s="2017"/>
      <c r="S43" s="455"/>
      <c r="T43" s="455"/>
      <c r="U43" s="455"/>
      <c r="V43" s="455"/>
      <c r="W43" s="455"/>
      <c r="X43" s="455"/>
      <c r="Y43" s="455"/>
      <c r="Z43" s="455"/>
      <c r="AA43" s="455"/>
      <c r="AB43" s="455"/>
      <c r="AC43" s="455"/>
      <c r="AD43" s="455"/>
      <c r="AE43" s="455"/>
      <c r="AF43" s="455"/>
      <c r="AG43" s="455"/>
      <c r="AH43" s="455"/>
      <c r="AI43" s="455"/>
      <c r="AJ43" s="455"/>
      <c r="AK43" s="455"/>
      <c r="AL43" s="2017"/>
      <c r="AM43" s="455"/>
      <c r="AN43" s="455"/>
      <c r="AO43" s="455"/>
      <c r="AQ43" s="1069"/>
      <c r="AS43" s="1069"/>
      <c r="AU43" s="2045"/>
    </row>
    <row r="44" spans="1:47">
      <c r="A44" s="1601" t="s">
        <v>2555</v>
      </c>
      <c r="B44" s="1057" t="s">
        <v>5</v>
      </c>
      <c r="C44" s="2013">
        <v>1984</v>
      </c>
      <c r="D44" s="2014"/>
      <c r="E44" s="2013">
        <v>2025</v>
      </c>
      <c r="F44" s="2017"/>
      <c r="G44" s="455">
        <v>1403808.52</v>
      </c>
      <c r="H44" s="455"/>
      <c r="I44" s="455">
        <v>202001.22</v>
      </c>
      <c r="J44" s="455"/>
      <c r="K44" s="455">
        <v>941679</v>
      </c>
      <c r="L44" s="455"/>
      <c r="M44" s="455">
        <v>157461</v>
      </c>
      <c r="N44" s="455"/>
      <c r="O44" s="455">
        <v>677982</v>
      </c>
      <c r="P44" s="455"/>
      <c r="Q44" s="455">
        <v>131769</v>
      </c>
      <c r="R44" s="2017"/>
      <c r="S44" s="455">
        <v>715024</v>
      </c>
      <c r="T44" s="455"/>
      <c r="U44" s="455">
        <v>113449</v>
      </c>
      <c r="V44" s="455"/>
      <c r="W44" s="455">
        <v>799745</v>
      </c>
      <c r="X44" s="455"/>
      <c r="Y44" s="455">
        <v>142524</v>
      </c>
      <c r="Z44" s="455"/>
      <c r="AA44" s="455">
        <v>830180</v>
      </c>
      <c r="AB44" s="455"/>
      <c r="AC44" s="455">
        <v>115657</v>
      </c>
      <c r="AD44" s="455"/>
      <c r="AE44" s="455">
        <v>381335.32</v>
      </c>
      <c r="AF44" s="455"/>
      <c r="AG44" s="455">
        <v>84018.73</v>
      </c>
      <c r="AH44" s="455"/>
      <c r="AI44" s="455">
        <v>337856</v>
      </c>
      <c r="AJ44" s="455"/>
      <c r="AK44" s="455">
        <v>66669</v>
      </c>
      <c r="AL44" s="2017"/>
      <c r="AM44" s="455">
        <v>169791</v>
      </c>
      <c r="AN44" s="455"/>
      <c r="AO44" s="455">
        <v>52793</v>
      </c>
      <c r="AQ44" s="1069">
        <f>ROUND('SCH 14'!I45,0)</f>
        <v>178281</v>
      </c>
      <c r="AS44" s="1069">
        <f>ROUND('SCH 14'!O45,0)</f>
        <v>44303</v>
      </c>
      <c r="AU44" s="2045"/>
    </row>
    <row r="45" spans="1:47">
      <c r="A45" s="1601" t="s">
        <v>2556</v>
      </c>
      <c r="B45" s="1057" t="s">
        <v>5</v>
      </c>
      <c r="C45" s="2013">
        <v>1984</v>
      </c>
      <c r="D45" s="2014"/>
      <c r="E45" s="2013">
        <v>2013</v>
      </c>
      <c r="F45" s="2017"/>
      <c r="G45" s="455">
        <v>14912.47</v>
      </c>
      <c r="H45" s="455"/>
      <c r="I45" s="455">
        <v>4722.01</v>
      </c>
      <c r="J45" s="455"/>
      <c r="K45" s="455">
        <v>35695</v>
      </c>
      <c r="L45" s="455"/>
      <c r="M45" s="455">
        <v>3747</v>
      </c>
      <c r="N45" s="455"/>
      <c r="O45" s="455">
        <v>37435</v>
      </c>
      <c r="P45" s="455"/>
      <c r="Q45" s="455">
        <v>2285</v>
      </c>
      <c r="R45" s="2017"/>
      <c r="S45" s="455">
        <v>38396</v>
      </c>
      <c r="T45" s="455"/>
      <c r="U45" s="455">
        <v>768</v>
      </c>
      <c r="V45" s="455"/>
      <c r="W45" s="455">
        <v>0</v>
      </c>
      <c r="X45" s="455"/>
      <c r="Y45" s="455">
        <v>0</v>
      </c>
      <c r="Z45" s="455"/>
      <c r="AA45" s="455">
        <v>0</v>
      </c>
      <c r="AB45" s="455"/>
      <c r="AC45" s="455">
        <v>0</v>
      </c>
      <c r="AD45" s="455"/>
      <c r="AE45" s="455">
        <v>0</v>
      </c>
      <c r="AF45" s="455"/>
      <c r="AG45" s="455">
        <v>0</v>
      </c>
      <c r="AH45" s="455"/>
      <c r="AI45" s="455">
        <v>0</v>
      </c>
      <c r="AJ45" s="455"/>
      <c r="AK45" s="455">
        <v>0</v>
      </c>
      <c r="AL45" s="2017"/>
      <c r="AM45" s="455">
        <v>0</v>
      </c>
      <c r="AN45" s="455"/>
      <c r="AO45" s="455">
        <v>0</v>
      </c>
      <c r="AQ45" s="1069">
        <v>0</v>
      </c>
      <c r="AS45" s="1069">
        <v>0</v>
      </c>
      <c r="AU45" s="2045"/>
    </row>
    <row r="46" spans="1:47">
      <c r="A46" s="1601" t="s">
        <v>2557</v>
      </c>
      <c r="B46" s="1057" t="s">
        <v>5</v>
      </c>
      <c r="C46" s="2013">
        <v>1984</v>
      </c>
      <c r="D46" s="2014"/>
      <c r="E46" s="2013">
        <v>2027</v>
      </c>
      <c r="F46" s="2017"/>
      <c r="G46" s="455">
        <v>1788927.29</v>
      </c>
      <c r="H46" s="455"/>
      <c r="I46" s="455">
        <v>1075196.2</v>
      </c>
      <c r="J46" s="455"/>
      <c r="K46" s="455">
        <v>2657637</v>
      </c>
      <c r="L46" s="455"/>
      <c r="M46" s="455">
        <v>958247</v>
      </c>
      <c r="N46" s="455"/>
      <c r="O46" s="455">
        <v>2387899</v>
      </c>
      <c r="P46" s="455"/>
      <c r="Q46" s="455">
        <v>753898</v>
      </c>
      <c r="R46" s="2017"/>
      <c r="S46" s="455">
        <v>3333691.05</v>
      </c>
      <c r="T46" s="455"/>
      <c r="U46" s="455">
        <v>631031</v>
      </c>
      <c r="V46" s="455"/>
      <c r="W46" s="455">
        <v>2970463</v>
      </c>
      <c r="X46" s="455"/>
      <c r="Y46" s="455">
        <v>417897</v>
      </c>
      <c r="Z46" s="455"/>
      <c r="AA46" s="455">
        <v>1588953</v>
      </c>
      <c r="AB46" s="455"/>
      <c r="AC46" s="455">
        <v>398640</v>
      </c>
      <c r="AD46" s="455"/>
      <c r="AE46" s="455">
        <v>2073633.78</v>
      </c>
      <c r="AF46" s="455"/>
      <c r="AG46" s="455">
        <v>283009.87</v>
      </c>
      <c r="AH46" s="455"/>
      <c r="AI46" s="455">
        <v>1304038</v>
      </c>
      <c r="AJ46" s="455"/>
      <c r="AK46" s="455">
        <v>230058</v>
      </c>
      <c r="AL46" s="2017"/>
      <c r="AM46" s="455">
        <v>781006</v>
      </c>
      <c r="AN46" s="455"/>
      <c r="AO46" s="455">
        <v>183789</v>
      </c>
      <c r="AQ46" s="1069">
        <f>ROUND('SCH 14'!I46,0)</f>
        <v>1088953</v>
      </c>
      <c r="AS46" s="1069">
        <f>ROUND('SCH 14'!O46,0)</f>
        <v>146600</v>
      </c>
      <c r="AU46" s="2045"/>
    </row>
    <row r="47" spans="1:47">
      <c r="A47" s="646" t="s">
        <v>2558</v>
      </c>
      <c r="B47" s="1601" t="s">
        <v>5</v>
      </c>
      <c r="C47" s="2021">
        <v>2018</v>
      </c>
      <c r="D47" s="2014"/>
      <c r="E47" s="2021">
        <v>2028</v>
      </c>
      <c r="F47" s="2017"/>
      <c r="G47" s="455">
        <v>0</v>
      </c>
      <c r="H47" s="455"/>
      <c r="I47" s="455">
        <v>0</v>
      </c>
      <c r="J47" s="455"/>
      <c r="K47" s="455">
        <v>0</v>
      </c>
      <c r="L47" s="455"/>
      <c r="M47" s="455">
        <v>0</v>
      </c>
      <c r="N47" s="455"/>
      <c r="O47" s="455">
        <v>0</v>
      </c>
      <c r="P47" s="455"/>
      <c r="Q47" s="455">
        <v>0</v>
      </c>
      <c r="R47" s="2017"/>
      <c r="S47" s="455">
        <v>0</v>
      </c>
      <c r="T47" s="455"/>
      <c r="U47" s="455">
        <v>0</v>
      </c>
      <c r="V47" s="455"/>
      <c r="W47" s="455">
        <v>0</v>
      </c>
      <c r="X47" s="455"/>
      <c r="Y47" s="455">
        <v>0</v>
      </c>
      <c r="Z47" s="455"/>
      <c r="AA47" s="455">
        <v>0</v>
      </c>
      <c r="AB47" s="455"/>
      <c r="AC47" s="455">
        <v>0</v>
      </c>
      <c r="AD47" s="455"/>
      <c r="AE47" s="455">
        <v>0</v>
      </c>
      <c r="AF47" s="455"/>
      <c r="AG47" s="455">
        <v>0</v>
      </c>
      <c r="AH47" s="455"/>
      <c r="AI47" s="455">
        <v>0</v>
      </c>
      <c r="AJ47" s="455"/>
      <c r="AK47" s="455">
        <v>0</v>
      </c>
      <c r="AL47" s="2017"/>
      <c r="AM47" s="455">
        <v>0</v>
      </c>
      <c r="AN47" s="455"/>
      <c r="AO47" s="455">
        <v>0</v>
      </c>
      <c r="AQ47" s="1069">
        <f>ROUND('SCH 14'!I47,0)</f>
        <v>9382699</v>
      </c>
      <c r="AS47" s="1069">
        <f>ROUND('SCH 14'!O47,0)</f>
        <v>4557673</v>
      </c>
      <c r="AU47" s="2045"/>
    </row>
    <row r="48" spans="1:47">
      <c r="A48" s="1063" t="s">
        <v>2336</v>
      </c>
      <c r="C48" s="2013"/>
      <c r="D48" s="2014"/>
      <c r="E48" s="2017"/>
      <c r="F48" s="2017"/>
      <c r="G48" s="455"/>
      <c r="H48" s="455"/>
      <c r="I48" s="455"/>
      <c r="J48" s="455"/>
      <c r="K48" s="455"/>
      <c r="L48" s="455"/>
      <c r="M48" s="455"/>
      <c r="N48" s="455"/>
      <c r="O48" s="455"/>
      <c r="P48" s="455"/>
      <c r="Q48" s="455"/>
      <c r="R48" s="2017"/>
      <c r="S48" s="455"/>
      <c r="T48" s="455"/>
      <c r="U48" s="455"/>
      <c r="V48" s="455"/>
      <c r="W48" s="455"/>
      <c r="X48" s="455"/>
      <c r="Y48" s="455"/>
      <c r="Z48" s="455"/>
      <c r="AA48" s="455"/>
      <c r="AB48" s="455"/>
      <c r="AC48" s="455"/>
      <c r="AD48" s="455"/>
      <c r="AE48" s="455"/>
      <c r="AF48" s="455"/>
      <c r="AG48" s="455"/>
      <c r="AH48" s="455"/>
      <c r="AI48" s="455" t="s">
        <v>5</v>
      </c>
      <c r="AJ48" s="455"/>
      <c r="AK48" s="455"/>
      <c r="AL48" s="2017"/>
      <c r="AM48" s="455" t="s">
        <v>5</v>
      </c>
      <c r="AN48" s="455"/>
      <c r="AO48" s="455"/>
      <c r="AQ48" s="1069" t="s">
        <v>5</v>
      </c>
      <c r="AS48" s="1069"/>
      <c r="AU48" s="2045"/>
    </row>
    <row r="49" spans="1:47">
      <c r="A49" s="1601" t="s">
        <v>2559</v>
      </c>
      <c r="B49" s="1057" t="s">
        <v>5</v>
      </c>
      <c r="C49" s="2013">
        <v>1971</v>
      </c>
      <c r="D49" s="2022"/>
      <c r="E49" s="2013">
        <v>2027</v>
      </c>
      <c r="F49" s="2017"/>
      <c r="G49" s="455">
        <v>3858075.09</v>
      </c>
      <c r="H49" s="455"/>
      <c r="I49" s="455">
        <v>1220589.8400000001</v>
      </c>
      <c r="J49" s="455"/>
      <c r="K49" s="455">
        <v>3552316</v>
      </c>
      <c r="L49" s="455"/>
      <c r="M49" s="455">
        <v>1032850</v>
      </c>
      <c r="N49" s="455"/>
      <c r="O49" s="455">
        <v>3224757</v>
      </c>
      <c r="P49" s="455"/>
      <c r="Q49" s="455">
        <v>758251</v>
      </c>
      <c r="R49" s="2017"/>
      <c r="S49" s="455">
        <v>2594718</v>
      </c>
      <c r="T49" s="455"/>
      <c r="U49" s="455">
        <v>607650</v>
      </c>
      <c r="V49" s="455"/>
      <c r="W49" s="455">
        <v>2309984</v>
      </c>
      <c r="X49" s="455"/>
      <c r="Y49" s="455">
        <v>481966</v>
      </c>
      <c r="Z49" s="455"/>
      <c r="AA49" s="455">
        <v>1756299</v>
      </c>
      <c r="AB49" s="455"/>
      <c r="AC49" s="455">
        <v>431551</v>
      </c>
      <c r="AD49" s="455"/>
      <c r="AE49" s="455">
        <v>3222875.6</v>
      </c>
      <c r="AF49" s="455"/>
      <c r="AG49" s="455">
        <v>291604.63</v>
      </c>
      <c r="AH49" s="455"/>
      <c r="AI49" s="455">
        <v>1455965</v>
      </c>
      <c r="AJ49" s="455"/>
      <c r="AK49" s="455">
        <v>215415</v>
      </c>
      <c r="AL49" s="2017"/>
      <c r="AM49" s="455">
        <v>628533</v>
      </c>
      <c r="AN49" s="455"/>
      <c r="AO49" s="455">
        <v>170406</v>
      </c>
      <c r="AQ49" s="1069">
        <f>ROUND('SCH 14'!I49,0)</f>
        <v>720343</v>
      </c>
      <c r="AS49" s="1069">
        <f>ROUND('SCH 14'!O49,0)+1</f>
        <v>140553</v>
      </c>
      <c r="AU49" s="2045"/>
    </row>
    <row r="50" spans="1:47">
      <c r="A50" s="1057" t="s">
        <v>594</v>
      </c>
      <c r="B50" s="1057" t="s">
        <v>5</v>
      </c>
      <c r="C50" s="2013">
        <v>1970</v>
      </c>
      <c r="D50" s="2022"/>
      <c r="E50" s="2013">
        <v>2017</v>
      </c>
      <c r="F50" s="2017"/>
      <c r="G50" s="455">
        <v>8422572.8800000008</v>
      </c>
      <c r="H50" s="455"/>
      <c r="I50" s="455">
        <v>1143086.77</v>
      </c>
      <c r="J50" s="455"/>
      <c r="K50" s="455">
        <v>8145657</v>
      </c>
      <c r="L50" s="455"/>
      <c r="M50" s="455">
        <v>682885</v>
      </c>
      <c r="N50" s="455"/>
      <c r="O50" s="455">
        <v>4695036</v>
      </c>
      <c r="P50" s="455"/>
      <c r="Q50" s="455">
        <v>286703</v>
      </c>
      <c r="R50" s="2017"/>
      <c r="S50" s="455">
        <v>2833555</v>
      </c>
      <c r="T50" s="455"/>
      <c r="U50" s="455">
        <v>67189</v>
      </c>
      <c r="V50" s="455"/>
      <c r="W50" s="455">
        <v>892017</v>
      </c>
      <c r="X50" s="455"/>
      <c r="Y50" s="455">
        <v>19001</v>
      </c>
      <c r="Z50" s="455"/>
      <c r="AA50" s="455">
        <v>40736</v>
      </c>
      <c r="AB50" s="455"/>
      <c r="AC50" s="455">
        <v>5063</v>
      </c>
      <c r="AD50" s="455"/>
      <c r="AE50" s="455">
        <v>39713.879999999997</v>
      </c>
      <c r="AF50" s="455"/>
      <c r="AG50" s="455">
        <v>3010.63</v>
      </c>
      <c r="AH50" s="455"/>
      <c r="AI50" s="455">
        <v>38670</v>
      </c>
      <c r="AJ50" s="455"/>
      <c r="AK50" s="455">
        <v>996</v>
      </c>
      <c r="AL50" s="2017"/>
      <c r="AM50" s="455">
        <v>0</v>
      </c>
      <c r="AN50" s="455"/>
      <c r="AO50" s="455">
        <v>0</v>
      </c>
      <c r="AQ50" s="1069">
        <f>ROUND('SCH 14'!I50,0)</f>
        <v>0</v>
      </c>
      <c r="AS50" s="1069">
        <f>ROUND('SCH 14'!O50,0)</f>
        <v>0</v>
      </c>
      <c r="AU50" s="2045"/>
    </row>
    <row r="51" spans="1:47" ht="17.25" customHeight="1" thickBot="1">
      <c r="A51" s="1063" t="s">
        <v>1133</v>
      </c>
      <c r="B51" s="1057" t="s">
        <v>5</v>
      </c>
      <c r="F51" s="1065"/>
      <c r="G51" s="1067">
        <f>ROUND(SUM(G13:G50),1)</f>
        <v>355303999.60000002</v>
      </c>
      <c r="H51" s="1066"/>
      <c r="I51" s="1067">
        <f>ROUND(SUM(I13:I50),1)</f>
        <v>122867446.7</v>
      </c>
      <c r="J51" s="1066"/>
      <c r="K51" s="1067">
        <f>ROUND(SUM(K13:K50),1)</f>
        <v>364692000</v>
      </c>
      <c r="L51" s="2039"/>
      <c r="M51" s="1067">
        <f>ROUND(SUM(M13:M50),1)</f>
        <v>134948189</v>
      </c>
      <c r="O51" s="1067">
        <f>ROUND(SUM(O13:O50),1)</f>
        <v>360998000</v>
      </c>
      <c r="P51" s="2039"/>
      <c r="Q51" s="1067">
        <f>ROUND(SUM(Q13:Q50),1)</f>
        <v>137114003</v>
      </c>
      <c r="R51" s="1053"/>
      <c r="S51" s="1067">
        <f>ROUND(SUM(S13:S50),1)</f>
        <v>345745000.10000002</v>
      </c>
      <c r="T51" s="2039"/>
      <c r="U51" s="1067">
        <f>ROUND(SUM(U13:U50),1)</f>
        <v>141452074</v>
      </c>
      <c r="V51" s="1053"/>
      <c r="W51" s="1067">
        <f>ROUND(SUM(W13:W50),1)</f>
        <v>332805000</v>
      </c>
      <c r="X51" s="2039"/>
      <c r="Y51" s="1067">
        <f>ROUND(SUM(Y13:Y50),1)</f>
        <v>139573925</v>
      </c>
      <c r="AA51" s="1067">
        <f>ROUND(SUM(AA13:AA50),1)</f>
        <v>304435000</v>
      </c>
      <c r="AB51" s="2039"/>
      <c r="AC51" s="1067">
        <f>ROUND(SUM(AC13:AC50),1)</f>
        <v>132007113</v>
      </c>
      <c r="AD51" s="1053"/>
      <c r="AE51" s="1067">
        <f>ROUND(SUM(AE13:AE50),1)</f>
        <v>290290000</v>
      </c>
      <c r="AF51" s="2039"/>
      <c r="AG51" s="1067">
        <f>ROUND(SUM(AG13:AG50),1)</f>
        <v>122497718.7</v>
      </c>
      <c r="AH51" s="1053"/>
      <c r="AI51" s="1067">
        <f>ROUND(SUM(AI13:AI50),1)</f>
        <v>264845000</v>
      </c>
      <c r="AJ51" s="2039"/>
      <c r="AK51" s="1067">
        <f>ROUND(SUM(AK13:AK50),1)</f>
        <v>115140915</v>
      </c>
      <c r="AL51" s="1052"/>
      <c r="AM51" s="1067">
        <f>ROUND(SUM(AM13:AM50),1)</f>
        <v>229585000</v>
      </c>
      <c r="AN51" s="1800"/>
      <c r="AO51" s="1067">
        <f>ROUND(SUM(AO13:AO50),1)</f>
        <v>106034243</v>
      </c>
      <c r="AP51" s="1801"/>
      <c r="AQ51" s="1067">
        <f>SUM(AQ13:AQ49)</f>
        <v>199790000</v>
      </c>
      <c r="AR51" s="1053"/>
      <c r="AS51" s="1067">
        <f>SUM(AS13:AS50)</f>
        <v>102332579</v>
      </c>
      <c r="AU51" s="2045"/>
    </row>
    <row r="52" spans="1:47" ht="16" thickTop="1">
      <c r="AA52" s="641"/>
      <c r="AB52" s="641"/>
      <c r="AC52" s="641"/>
      <c r="AD52" s="659"/>
      <c r="AE52" s="659"/>
      <c r="AF52" s="659"/>
      <c r="AG52" s="659"/>
      <c r="AH52" s="659"/>
      <c r="AI52" s="659"/>
      <c r="AJ52" s="659"/>
      <c r="AK52" s="659"/>
      <c r="AL52" s="659"/>
      <c r="AM52" s="659"/>
      <c r="AN52" s="659"/>
      <c r="AO52" s="659"/>
      <c r="AP52" s="659"/>
      <c r="AQ52" s="659"/>
      <c r="AR52" s="659"/>
      <c r="AS52" s="526" t="s">
        <v>5</v>
      </c>
    </row>
    <row r="53" spans="1:47">
      <c r="A53" s="2098" t="s">
        <v>2337</v>
      </c>
    </row>
    <row r="54" spans="1:47">
      <c r="A54" s="2098" t="s">
        <v>2500</v>
      </c>
      <c r="G54" s="2045"/>
      <c r="H54" s="2045"/>
      <c r="I54" s="2045"/>
      <c r="J54" s="2045"/>
      <c r="K54" s="2045"/>
      <c r="L54" s="2045"/>
      <c r="M54" s="2045"/>
      <c r="N54" s="2045"/>
      <c r="O54" s="2045"/>
      <c r="P54" s="2045"/>
      <c r="Q54" s="2045"/>
      <c r="R54" s="2045"/>
      <c r="S54" s="2045"/>
      <c r="T54" s="2045"/>
      <c r="U54" s="2045"/>
      <c r="V54" s="2045"/>
      <c r="W54" s="2045"/>
      <c r="X54" s="2045"/>
      <c r="Y54" s="2045"/>
      <c r="Z54" s="2045"/>
      <c r="AA54" s="2045"/>
      <c r="AB54" s="2045"/>
      <c r="AC54" s="2045"/>
      <c r="AD54" s="2045"/>
      <c r="AE54" s="2045"/>
      <c r="AF54" s="2045"/>
      <c r="AG54" s="2045"/>
      <c r="AH54" s="2045"/>
      <c r="AI54" s="2045"/>
      <c r="AJ54" s="2045"/>
      <c r="AK54" s="2045"/>
      <c r="AL54" s="2045"/>
      <c r="AM54" s="2045"/>
      <c r="AN54" s="2045"/>
      <c r="AO54" s="2045"/>
      <c r="AP54" s="2045"/>
      <c r="AQ54" s="2045"/>
      <c r="AR54" s="2045"/>
      <c r="AS54" s="2045"/>
    </row>
  </sheetData>
  <customSheetViews>
    <customSheetView guid="{2B65B3C9-192A-406F-81D0-33ACDA28F496}" scale="80" showPageBreaks="1" showGridLines="0" printArea="1">
      <selection activeCell="H44" sqref="H44"/>
      <colBreaks count="2" manualBreakCount="2">
        <brk id="17" min="2" max="54" man="1"/>
        <brk id="29" min="2" max="54" man="1"/>
      </colBreaks>
      <pageMargins left="0.6" right="0.5" top="0.5" bottom="0.25" header="0.5" footer="0.25"/>
      <printOptions verticalCentered="1"/>
      <pageSetup scale="51" firstPageNumber="94" orientation="landscape" useFirstPageNumber="1" r:id="rId1"/>
      <headerFooter scaleWithDoc="0">
        <oddFooter>&amp;R&amp;8&amp;P</oddFooter>
      </headerFooter>
    </customSheetView>
    <customSheetView guid="{0CC7DE5F-1794-42F9-A27A-C86EF3A9D6CB}" scale="80" showGridLines="0">
      <selection activeCell="D24" sqref="D24"/>
      <colBreaks count="2" manualBreakCount="2">
        <brk id="17" min="2" max="54" man="1"/>
        <brk id="29" min="2" max="54" man="1"/>
      </colBreaks>
      <pageMargins left="0.6" right="0.5" top="0.5" bottom="0.25" header="0.5" footer="0.25"/>
      <printOptions verticalCentered="1"/>
      <pageSetup scale="51" firstPageNumber="94" orientation="landscape" useFirstPageNumber="1" r:id="rId2"/>
      <headerFooter scaleWithDoc="0">
        <oddFooter>&amp;R&amp;8&amp;P</oddFooter>
      </headerFooter>
    </customSheetView>
    <customSheetView guid="{93806141-9DF1-4420-AFF4-7FE0DD0F8BC6}" scale="80" showPageBreaks="1" showGridLines="0" printArea="1" topLeftCell="AD40">
      <selection activeCell="AM39" sqref="AM39"/>
      <colBreaks count="2" manualBreakCount="2">
        <brk id="17" min="2" max="54" man="1"/>
        <brk id="29" min="2" max="54" man="1"/>
      </colBreaks>
      <pageMargins left="0.6" right="0.5" top="0.5" bottom="0.25" header="0.5" footer="0.25"/>
      <printOptions verticalCentered="1"/>
      <pageSetup scale="51" firstPageNumber="94" orientation="landscape" useFirstPageNumber="1" r:id="rId3"/>
      <headerFooter scaleWithDoc="0">
        <oddFooter>&amp;R&amp;8&amp;P</oddFooter>
      </headerFooter>
    </customSheetView>
    <customSheetView guid="{BB82FA49-60D3-40FE-AF8E-B650FBF593CD}" scale="80" showPageBreaks="1" showGridLines="0" printArea="1" topLeftCell="AB28">
      <selection activeCell="AV45" sqref="AV45"/>
      <colBreaks count="2" manualBreakCount="2">
        <brk id="17" min="2" max="54" man="1"/>
        <brk id="29" min="2" max="54" man="1"/>
      </colBreaks>
      <pageMargins left="0.6" right="0.5" top="0.5" bottom="0.25" header="0.5" footer="0.25"/>
      <printOptions verticalCentered="1"/>
      <pageSetup scale="51" firstPageNumber="94" orientation="landscape" useFirstPageNumber="1" r:id="rId4"/>
      <headerFooter scaleWithDoc="0">
        <oddFooter>&amp;R&amp;8&amp;P</oddFooter>
      </headerFooter>
    </customSheetView>
    <customSheetView guid="{3F05455D-E716-4339-B764-ED03EAF4C363}" scale="80" showPageBreaks="1" showGridLines="0" printArea="1">
      <selection activeCell="D24" sqref="D24"/>
      <colBreaks count="2" manualBreakCount="2">
        <brk id="17" min="2" max="54" man="1"/>
        <brk id="29" min="2" max="54" man="1"/>
      </colBreaks>
      <pageMargins left="0.6" right="0.5" top="0.5" bottom="0.25" header="0.5" footer="0.25"/>
      <printOptions verticalCentered="1"/>
      <pageSetup scale="51" firstPageNumber="94" orientation="landscape" useFirstPageNumber="1" r:id="rId5"/>
      <headerFooter scaleWithDoc="0">
        <oddFooter>&amp;R&amp;8&amp;P</oddFooter>
      </headerFooter>
    </customSheetView>
  </customSheetViews>
  <mergeCells count="1">
    <mergeCell ref="AQ9:AS9"/>
  </mergeCells>
  <printOptions verticalCentered="1"/>
  <pageMargins left="0.6" right="0.5" top="0.5" bottom="0.25" header="0.5" footer="0.25"/>
  <pageSetup scale="51" firstPageNumber="95" orientation="landscape" useFirstPageNumber="1" r:id="rId6"/>
  <headerFooter scaleWithDoc="0">
    <oddFooter>&amp;R&amp;8&amp;P</oddFooter>
  </headerFooter>
  <colBreaks count="2" manualBreakCount="2">
    <brk id="17" min="2" max="54" man="1"/>
    <brk id="29" min="2" max="5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dimension ref="A1:N94"/>
  <sheetViews>
    <sheetView showGridLines="0" showOutlineSymbols="0" zoomScale="80" zoomScaleNormal="80" workbookViewId="0"/>
  </sheetViews>
  <sheetFormatPr defaultColWidth="8.84375" defaultRowHeight="17.5"/>
  <cols>
    <col min="1" max="1" width="2.69140625" style="4" customWidth="1"/>
    <col min="2" max="2" width="42.765625" style="4" customWidth="1"/>
    <col min="3" max="3" width="1.765625" style="4" customWidth="1"/>
    <col min="4" max="4" width="1.69140625" style="4" customWidth="1"/>
    <col min="5" max="5" width="23.765625" style="4" customWidth="1"/>
    <col min="6" max="6" width="1.69140625" style="4" customWidth="1"/>
    <col min="7" max="7" width="23.765625" style="4" customWidth="1"/>
    <col min="8" max="8" width="1.69140625" style="4" customWidth="1"/>
    <col min="9" max="9" width="23.765625" style="4" customWidth="1"/>
    <col min="10" max="10" width="1.69140625" style="4" customWidth="1"/>
    <col min="11" max="11" width="23.69140625" style="4" customWidth="1"/>
    <col min="12" max="12" width="23.3046875" style="2032" customWidth="1"/>
    <col min="13" max="13" width="9.69140625" style="4"/>
    <col min="14" max="14" width="13.53515625" style="4" customWidth="1"/>
    <col min="15" max="254" width="9.69140625" style="4"/>
    <col min="255" max="255" width="2.69140625" style="4" customWidth="1"/>
    <col min="256" max="256" width="42.765625" style="4" customWidth="1"/>
    <col min="257" max="257" width="1.84375" style="4" customWidth="1"/>
    <col min="258" max="259" width="2.765625" style="4" customWidth="1"/>
    <col min="260" max="260" width="23.765625" style="4" customWidth="1"/>
    <col min="261" max="261" width="2.765625" style="4" customWidth="1"/>
    <col min="262" max="262" width="22" style="4" customWidth="1"/>
    <col min="263" max="263" width="2.765625" style="4" customWidth="1"/>
    <col min="264" max="264" width="1.765625" style="4" customWidth="1"/>
    <col min="265" max="265" width="8.84375" style="4" customWidth="1"/>
    <col min="266" max="266" width="23.4609375" style="4" customWidth="1"/>
    <col min="267" max="267" width="1.84375" style="4" customWidth="1"/>
    <col min="268" max="268" width="23.3046875" style="4" customWidth="1"/>
    <col min="269" max="510" width="9.69140625" style="4"/>
    <col min="511" max="511" width="2.69140625" style="4" customWidth="1"/>
    <col min="512" max="512" width="42.765625" style="4" customWidth="1"/>
    <col min="513" max="513" width="1.84375" style="4" customWidth="1"/>
    <col min="514" max="515" width="2.765625" style="4" customWidth="1"/>
    <col min="516" max="516" width="23.765625" style="4" customWidth="1"/>
    <col min="517" max="517" width="2.765625" style="4" customWidth="1"/>
    <col min="518" max="518" width="22" style="4" customWidth="1"/>
    <col min="519" max="519" width="2.765625" style="4" customWidth="1"/>
    <col min="520" max="520" width="1.765625" style="4" customWidth="1"/>
    <col min="521" max="521" width="8.84375" style="4" customWidth="1"/>
    <col min="522" max="522" width="23.4609375" style="4" customWidth="1"/>
    <col min="523" max="523" width="1.84375" style="4" customWidth="1"/>
    <col min="524" max="524" width="23.3046875" style="4" customWidth="1"/>
    <col min="525" max="766" width="9.69140625" style="4"/>
    <col min="767" max="767" width="2.69140625" style="4" customWidth="1"/>
    <col min="768" max="768" width="42.765625" style="4" customWidth="1"/>
    <col min="769" max="769" width="1.84375" style="4" customWidth="1"/>
    <col min="770" max="771" width="2.765625" style="4" customWidth="1"/>
    <col min="772" max="772" width="23.765625" style="4" customWidth="1"/>
    <col min="773" max="773" width="2.765625" style="4" customWidth="1"/>
    <col min="774" max="774" width="22" style="4" customWidth="1"/>
    <col min="775" max="775" width="2.765625" style="4" customWidth="1"/>
    <col min="776" max="776" width="1.765625" style="4" customWidth="1"/>
    <col min="777" max="777" width="8.84375" style="4" customWidth="1"/>
    <col min="778" max="778" width="23.4609375" style="4" customWidth="1"/>
    <col min="779" max="779" width="1.84375" style="4" customWidth="1"/>
    <col min="780" max="780" width="23.3046875" style="4" customWidth="1"/>
    <col min="781" max="1022" width="9.69140625" style="4"/>
    <col min="1023" max="1023" width="2.69140625" style="4" customWidth="1"/>
    <col min="1024" max="1024" width="42.765625" style="4" customWidth="1"/>
    <col min="1025" max="1025" width="1.84375" style="4" customWidth="1"/>
    <col min="1026" max="1027" width="2.765625" style="4" customWidth="1"/>
    <col min="1028" max="1028" width="23.765625" style="4" customWidth="1"/>
    <col min="1029" max="1029" width="2.765625" style="4" customWidth="1"/>
    <col min="1030" max="1030" width="22" style="4" customWidth="1"/>
    <col min="1031" max="1031" width="2.765625" style="4" customWidth="1"/>
    <col min="1032" max="1032" width="1.765625" style="4" customWidth="1"/>
    <col min="1033" max="1033" width="8.84375" style="4" customWidth="1"/>
    <col min="1034" max="1034" width="23.4609375" style="4" customWidth="1"/>
    <col min="1035" max="1035" width="1.84375" style="4" customWidth="1"/>
    <col min="1036" max="1036" width="23.3046875" style="4" customWidth="1"/>
    <col min="1037" max="1278" width="9.69140625" style="4"/>
    <col min="1279" max="1279" width="2.69140625" style="4" customWidth="1"/>
    <col min="1280" max="1280" width="42.765625" style="4" customWidth="1"/>
    <col min="1281" max="1281" width="1.84375" style="4" customWidth="1"/>
    <col min="1282" max="1283" width="2.765625" style="4" customWidth="1"/>
    <col min="1284" max="1284" width="23.765625" style="4" customWidth="1"/>
    <col min="1285" max="1285" width="2.765625" style="4" customWidth="1"/>
    <col min="1286" max="1286" width="22" style="4" customWidth="1"/>
    <col min="1287" max="1287" width="2.765625" style="4" customWidth="1"/>
    <col min="1288" max="1288" width="1.765625" style="4" customWidth="1"/>
    <col min="1289" max="1289" width="8.84375" style="4" customWidth="1"/>
    <col min="1290" max="1290" width="23.4609375" style="4" customWidth="1"/>
    <col min="1291" max="1291" width="1.84375" style="4" customWidth="1"/>
    <col min="1292" max="1292" width="23.3046875" style="4" customWidth="1"/>
    <col min="1293" max="1534" width="9.69140625" style="4"/>
    <col min="1535" max="1535" width="2.69140625" style="4" customWidth="1"/>
    <col min="1536" max="1536" width="42.765625" style="4" customWidth="1"/>
    <col min="1537" max="1537" width="1.84375" style="4" customWidth="1"/>
    <col min="1538" max="1539" width="2.765625" style="4" customWidth="1"/>
    <col min="1540" max="1540" width="23.765625" style="4" customWidth="1"/>
    <col min="1541" max="1541" width="2.765625" style="4" customWidth="1"/>
    <col min="1542" max="1542" width="22" style="4" customWidth="1"/>
    <col min="1543" max="1543" width="2.765625" style="4" customWidth="1"/>
    <col min="1544" max="1544" width="1.765625" style="4" customWidth="1"/>
    <col min="1545" max="1545" width="8.84375" style="4" customWidth="1"/>
    <col min="1546" max="1546" width="23.4609375" style="4" customWidth="1"/>
    <col min="1547" max="1547" width="1.84375" style="4" customWidth="1"/>
    <col min="1548" max="1548" width="23.3046875" style="4" customWidth="1"/>
    <col min="1549" max="1790" width="9.69140625" style="4"/>
    <col min="1791" max="1791" width="2.69140625" style="4" customWidth="1"/>
    <col min="1792" max="1792" width="42.765625" style="4" customWidth="1"/>
    <col min="1793" max="1793" width="1.84375" style="4" customWidth="1"/>
    <col min="1794" max="1795" width="2.765625" style="4" customWidth="1"/>
    <col min="1796" max="1796" width="23.765625" style="4" customWidth="1"/>
    <col min="1797" max="1797" width="2.765625" style="4" customWidth="1"/>
    <col min="1798" max="1798" width="22" style="4" customWidth="1"/>
    <col min="1799" max="1799" width="2.765625" style="4" customWidth="1"/>
    <col min="1800" max="1800" width="1.765625" style="4" customWidth="1"/>
    <col min="1801" max="1801" width="8.84375" style="4" customWidth="1"/>
    <col min="1802" max="1802" width="23.4609375" style="4" customWidth="1"/>
    <col min="1803" max="1803" width="1.84375" style="4" customWidth="1"/>
    <col min="1804" max="1804" width="23.3046875" style="4" customWidth="1"/>
    <col min="1805" max="2046" width="9.69140625" style="4"/>
    <col min="2047" max="2047" width="2.69140625" style="4" customWidth="1"/>
    <col min="2048" max="2048" width="42.765625" style="4" customWidth="1"/>
    <col min="2049" max="2049" width="1.84375" style="4" customWidth="1"/>
    <col min="2050" max="2051" width="2.765625" style="4" customWidth="1"/>
    <col min="2052" max="2052" width="23.765625" style="4" customWidth="1"/>
    <col min="2053" max="2053" width="2.765625" style="4" customWidth="1"/>
    <col min="2054" max="2054" width="22" style="4" customWidth="1"/>
    <col min="2055" max="2055" width="2.765625" style="4" customWidth="1"/>
    <col min="2056" max="2056" width="1.765625" style="4" customWidth="1"/>
    <col min="2057" max="2057" width="8.84375" style="4" customWidth="1"/>
    <col min="2058" max="2058" width="23.4609375" style="4" customWidth="1"/>
    <col min="2059" max="2059" width="1.84375" style="4" customWidth="1"/>
    <col min="2060" max="2060" width="23.3046875" style="4" customWidth="1"/>
    <col min="2061" max="2302" width="9.69140625" style="4"/>
    <col min="2303" max="2303" width="2.69140625" style="4" customWidth="1"/>
    <col min="2304" max="2304" width="42.765625" style="4" customWidth="1"/>
    <col min="2305" max="2305" width="1.84375" style="4" customWidth="1"/>
    <col min="2306" max="2307" width="2.765625" style="4" customWidth="1"/>
    <col min="2308" max="2308" width="23.765625" style="4" customWidth="1"/>
    <col min="2309" max="2309" width="2.765625" style="4" customWidth="1"/>
    <col min="2310" max="2310" width="22" style="4" customWidth="1"/>
    <col min="2311" max="2311" width="2.765625" style="4" customWidth="1"/>
    <col min="2312" max="2312" width="1.765625" style="4" customWidth="1"/>
    <col min="2313" max="2313" width="8.84375" style="4" customWidth="1"/>
    <col min="2314" max="2314" width="23.4609375" style="4" customWidth="1"/>
    <col min="2315" max="2315" width="1.84375" style="4" customWidth="1"/>
    <col min="2316" max="2316" width="23.3046875" style="4" customWidth="1"/>
    <col min="2317" max="2558" width="9.69140625" style="4"/>
    <col min="2559" max="2559" width="2.69140625" style="4" customWidth="1"/>
    <col min="2560" max="2560" width="42.765625" style="4" customWidth="1"/>
    <col min="2561" max="2561" width="1.84375" style="4" customWidth="1"/>
    <col min="2562" max="2563" width="2.765625" style="4" customWidth="1"/>
    <col min="2564" max="2564" width="23.765625" style="4" customWidth="1"/>
    <col min="2565" max="2565" width="2.765625" style="4" customWidth="1"/>
    <col min="2566" max="2566" width="22" style="4" customWidth="1"/>
    <col min="2567" max="2567" width="2.765625" style="4" customWidth="1"/>
    <col min="2568" max="2568" width="1.765625" style="4" customWidth="1"/>
    <col min="2569" max="2569" width="8.84375" style="4" customWidth="1"/>
    <col min="2570" max="2570" width="23.4609375" style="4" customWidth="1"/>
    <col min="2571" max="2571" width="1.84375" style="4" customWidth="1"/>
    <col min="2572" max="2572" width="23.3046875" style="4" customWidth="1"/>
    <col min="2573" max="2814" width="9.69140625" style="4"/>
    <col min="2815" max="2815" width="2.69140625" style="4" customWidth="1"/>
    <col min="2816" max="2816" width="42.765625" style="4" customWidth="1"/>
    <col min="2817" max="2817" width="1.84375" style="4" customWidth="1"/>
    <col min="2818" max="2819" width="2.765625" style="4" customWidth="1"/>
    <col min="2820" max="2820" width="23.765625" style="4" customWidth="1"/>
    <col min="2821" max="2821" width="2.765625" style="4" customWidth="1"/>
    <col min="2822" max="2822" width="22" style="4" customWidth="1"/>
    <col min="2823" max="2823" width="2.765625" style="4" customWidth="1"/>
    <col min="2824" max="2824" width="1.765625" style="4" customWidth="1"/>
    <col min="2825" max="2825" width="8.84375" style="4" customWidth="1"/>
    <col min="2826" max="2826" width="23.4609375" style="4" customWidth="1"/>
    <col min="2827" max="2827" width="1.84375" style="4" customWidth="1"/>
    <col min="2828" max="2828" width="23.3046875" style="4" customWidth="1"/>
    <col min="2829" max="3070" width="9.69140625" style="4"/>
    <col min="3071" max="3071" width="2.69140625" style="4" customWidth="1"/>
    <col min="3072" max="3072" width="42.765625" style="4" customWidth="1"/>
    <col min="3073" max="3073" width="1.84375" style="4" customWidth="1"/>
    <col min="3074" max="3075" width="2.765625" style="4" customWidth="1"/>
    <col min="3076" max="3076" width="23.765625" style="4" customWidth="1"/>
    <col min="3077" max="3077" width="2.765625" style="4" customWidth="1"/>
    <col min="3078" max="3078" width="22" style="4" customWidth="1"/>
    <col min="3079" max="3079" width="2.765625" style="4" customWidth="1"/>
    <col min="3080" max="3080" width="1.765625" style="4" customWidth="1"/>
    <col min="3081" max="3081" width="8.84375" style="4" customWidth="1"/>
    <col min="3082" max="3082" width="23.4609375" style="4" customWidth="1"/>
    <col min="3083" max="3083" width="1.84375" style="4" customWidth="1"/>
    <col min="3084" max="3084" width="23.3046875" style="4" customWidth="1"/>
    <col min="3085" max="3326" width="9.69140625" style="4"/>
    <col min="3327" max="3327" width="2.69140625" style="4" customWidth="1"/>
    <col min="3328" max="3328" width="42.765625" style="4" customWidth="1"/>
    <col min="3329" max="3329" width="1.84375" style="4" customWidth="1"/>
    <col min="3330" max="3331" width="2.765625" style="4" customWidth="1"/>
    <col min="3332" max="3332" width="23.765625" style="4" customWidth="1"/>
    <col min="3333" max="3333" width="2.765625" style="4" customWidth="1"/>
    <col min="3334" max="3334" width="22" style="4" customWidth="1"/>
    <col min="3335" max="3335" width="2.765625" style="4" customWidth="1"/>
    <col min="3336" max="3336" width="1.765625" style="4" customWidth="1"/>
    <col min="3337" max="3337" width="8.84375" style="4" customWidth="1"/>
    <col min="3338" max="3338" width="23.4609375" style="4" customWidth="1"/>
    <col min="3339" max="3339" width="1.84375" style="4" customWidth="1"/>
    <col min="3340" max="3340" width="23.3046875" style="4" customWidth="1"/>
    <col min="3341" max="3582" width="9.69140625" style="4"/>
    <col min="3583" max="3583" width="2.69140625" style="4" customWidth="1"/>
    <col min="3584" max="3584" width="42.765625" style="4" customWidth="1"/>
    <col min="3585" max="3585" width="1.84375" style="4" customWidth="1"/>
    <col min="3586" max="3587" width="2.765625" style="4" customWidth="1"/>
    <col min="3588" max="3588" width="23.765625" style="4" customWidth="1"/>
    <col min="3589" max="3589" width="2.765625" style="4" customWidth="1"/>
    <col min="3590" max="3590" width="22" style="4" customWidth="1"/>
    <col min="3591" max="3591" width="2.765625" style="4" customWidth="1"/>
    <col min="3592" max="3592" width="1.765625" style="4" customWidth="1"/>
    <col min="3593" max="3593" width="8.84375" style="4" customWidth="1"/>
    <col min="3594" max="3594" width="23.4609375" style="4" customWidth="1"/>
    <col min="3595" max="3595" width="1.84375" style="4" customWidth="1"/>
    <col min="3596" max="3596" width="23.3046875" style="4" customWidth="1"/>
    <col min="3597" max="3838" width="9.69140625" style="4"/>
    <col min="3839" max="3839" width="2.69140625" style="4" customWidth="1"/>
    <col min="3840" max="3840" width="42.765625" style="4" customWidth="1"/>
    <col min="3841" max="3841" width="1.84375" style="4" customWidth="1"/>
    <col min="3842" max="3843" width="2.765625" style="4" customWidth="1"/>
    <col min="3844" max="3844" width="23.765625" style="4" customWidth="1"/>
    <col min="3845" max="3845" width="2.765625" style="4" customWidth="1"/>
    <col min="3846" max="3846" width="22" style="4" customWidth="1"/>
    <col min="3847" max="3847" width="2.765625" style="4" customWidth="1"/>
    <col min="3848" max="3848" width="1.765625" style="4" customWidth="1"/>
    <col min="3849" max="3849" width="8.84375" style="4" customWidth="1"/>
    <col min="3850" max="3850" width="23.4609375" style="4" customWidth="1"/>
    <col min="3851" max="3851" width="1.84375" style="4" customWidth="1"/>
    <col min="3852" max="3852" width="23.3046875" style="4" customWidth="1"/>
    <col min="3853" max="4094" width="9.69140625" style="4"/>
    <col min="4095" max="4095" width="2.69140625" style="4" customWidth="1"/>
    <col min="4096" max="4096" width="42.765625" style="4" customWidth="1"/>
    <col min="4097" max="4097" width="1.84375" style="4" customWidth="1"/>
    <col min="4098" max="4099" width="2.765625" style="4" customWidth="1"/>
    <col min="4100" max="4100" width="23.765625" style="4" customWidth="1"/>
    <col min="4101" max="4101" width="2.765625" style="4" customWidth="1"/>
    <col min="4102" max="4102" width="22" style="4" customWidth="1"/>
    <col min="4103" max="4103" width="2.765625" style="4" customWidth="1"/>
    <col min="4104" max="4104" width="1.765625" style="4" customWidth="1"/>
    <col min="4105" max="4105" width="8.84375" style="4" customWidth="1"/>
    <col min="4106" max="4106" width="23.4609375" style="4" customWidth="1"/>
    <col min="4107" max="4107" width="1.84375" style="4" customWidth="1"/>
    <col min="4108" max="4108" width="23.3046875" style="4" customWidth="1"/>
    <col min="4109" max="4350" width="9.69140625" style="4"/>
    <col min="4351" max="4351" width="2.69140625" style="4" customWidth="1"/>
    <col min="4352" max="4352" width="42.765625" style="4" customWidth="1"/>
    <col min="4353" max="4353" width="1.84375" style="4" customWidth="1"/>
    <col min="4354" max="4355" width="2.765625" style="4" customWidth="1"/>
    <col min="4356" max="4356" width="23.765625" style="4" customWidth="1"/>
    <col min="4357" max="4357" width="2.765625" style="4" customWidth="1"/>
    <col min="4358" max="4358" width="22" style="4" customWidth="1"/>
    <col min="4359" max="4359" width="2.765625" style="4" customWidth="1"/>
    <col min="4360" max="4360" width="1.765625" style="4" customWidth="1"/>
    <col min="4361" max="4361" width="8.84375" style="4" customWidth="1"/>
    <col min="4362" max="4362" width="23.4609375" style="4" customWidth="1"/>
    <col min="4363" max="4363" width="1.84375" style="4" customWidth="1"/>
    <col min="4364" max="4364" width="23.3046875" style="4" customWidth="1"/>
    <col min="4365" max="4606" width="9.69140625" style="4"/>
    <col min="4607" max="4607" width="2.69140625" style="4" customWidth="1"/>
    <col min="4608" max="4608" width="42.765625" style="4" customWidth="1"/>
    <col min="4609" max="4609" width="1.84375" style="4" customWidth="1"/>
    <col min="4610" max="4611" width="2.765625" style="4" customWidth="1"/>
    <col min="4612" max="4612" width="23.765625" style="4" customWidth="1"/>
    <col min="4613" max="4613" width="2.765625" style="4" customWidth="1"/>
    <col min="4614" max="4614" width="22" style="4" customWidth="1"/>
    <col min="4615" max="4615" width="2.765625" style="4" customWidth="1"/>
    <col min="4616" max="4616" width="1.765625" style="4" customWidth="1"/>
    <col min="4617" max="4617" width="8.84375" style="4" customWidth="1"/>
    <col min="4618" max="4618" width="23.4609375" style="4" customWidth="1"/>
    <col min="4619" max="4619" width="1.84375" style="4" customWidth="1"/>
    <col min="4620" max="4620" width="23.3046875" style="4" customWidth="1"/>
    <col min="4621" max="4862" width="9.69140625" style="4"/>
    <col min="4863" max="4863" width="2.69140625" style="4" customWidth="1"/>
    <col min="4864" max="4864" width="42.765625" style="4" customWidth="1"/>
    <col min="4865" max="4865" width="1.84375" style="4" customWidth="1"/>
    <col min="4866" max="4867" width="2.765625" style="4" customWidth="1"/>
    <col min="4868" max="4868" width="23.765625" style="4" customWidth="1"/>
    <col min="4869" max="4869" width="2.765625" style="4" customWidth="1"/>
    <col min="4870" max="4870" width="22" style="4" customWidth="1"/>
    <col min="4871" max="4871" width="2.765625" style="4" customWidth="1"/>
    <col min="4872" max="4872" width="1.765625" style="4" customWidth="1"/>
    <col min="4873" max="4873" width="8.84375" style="4" customWidth="1"/>
    <col min="4874" max="4874" width="23.4609375" style="4" customWidth="1"/>
    <col min="4875" max="4875" width="1.84375" style="4" customWidth="1"/>
    <col min="4876" max="4876" width="23.3046875" style="4" customWidth="1"/>
    <col min="4877" max="5118" width="9.69140625" style="4"/>
    <col min="5119" max="5119" width="2.69140625" style="4" customWidth="1"/>
    <col min="5120" max="5120" width="42.765625" style="4" customWidth="1"/>
    <col min="5121" max="5121" width="1.84375" style="4" customWidth="1"/>
    <col min="5122" max="5123" width="2.765625" style="4" customWidth="1"/>
    <col min="5124" max="5124" width="23.765625" style="4" customWidth="1"/>
    <col min="5125" max="5125" width="2.765625" style="4" customWidth="1"/>
    <col min="5126" max="5126" width="22" style="4" customWidth="1"/>
    <col min="5127" max="5127" width="2.765625" style="4" customWidth="1"/>
    <col min="5128" max="5128" width="1.765625" style="4" customWidth="1"/>
    <col min="5129" max="5129" width="8.84375" style="4" customWidth="1"/>
    <col min="5130" max="5130" width="23.4609375" style="4" customWidth="1"/>
    <col min="5131" max="5131" width="1.84375" style="4" customWidth="1"/>
    <col min="5132" max="5132" width="23.3046875" style="4" customWidth="1"/>
    <col min="5133" max="5374" width="9.69140625" style="4"/>
    <col min="5375" max="5375" width="2.69140625" style="4" customWidth="1"/>
    <col min="5376" max="5376" width="42.765625" style="4" customWidth="1"/>
    <col min="5377" max="5377" width="1.84375" style="4" customWidth="1"/>
    <col min="5378" max="5379" width="2.765625" style="4" customWidth="1"/>
    <col min="5380" max="5380" width="23.765625" style="4" customWidth="1"/>
    <col min="5381" max="5381" width="2.765625" style="4" customWidth="1"/>
    <col min="5382" max="5382" width="22" style="4" customWidth="1"/>
    <col min="5383" max="5383" width="2.765625" style="4" customWidth="1"/>
    <col min="5384" max="5384" width="1.765625" style="4" customWidth="1"/>
    <col min="5385" max="5385" width="8.84375" style="4" customWidth="1"/>
    <col min="5386" max="5386" width="23.4609375" style="4" customWidth="1"/>
    <col min="5387" max="5387" width="1.84375" style="4" customWidth="1"/>
    <col min="5388" max="5388" width="23.3046875" style="4" customWidth="1"/>
    <col min="5389" max="5630" width="9.69140625" style="4"/>
    <col min="5631" max="5631" width="2.69140625" style="4" customWidth="1"/>
    <col min="5632" max="5632" width="42.765625" style="4" customWidth="1"/>
    <col min="5633" max="5633" width="1.84375" style="4" customWidth="1"/>
    <col min="5634" max="5635" width="2.765625" style="4" customWidth="1"/>
    <col min="5636" max="5636" width="23.765625" style="4" customWidth="1"/>
    <col min="5637" max="5637" width="2.765625" style="4" customWidth="1"/>
    <col min="5638" max="5638" width="22" style="4" customWidth="1"/>
    <col min="5639" max="5639" width="2.765625" style="4" customWidth="1"/>
    <col min="5640" max="5640" width="1.765625" style="4" customWidth="1"/>
    <col min="5641" max="5641" width="8.84375" style="4" customWidth="1"/>
    <col min="5642" max="5642" width="23.4609375" style="4" customWidth="1"/>
    <col min="5643" max="5643" width="1.84375" style="4" customWidth="1"/>
    <col min="5644" max="5644" width="23.3046875" style="4" customWidth="1"/>
    <col min="5645" max="5886" width="9.69140625" style="4"/>
    <col min="5887" max="5887" width="2.69140625" style="4" customWidth="1"/>
    <col min="5888" max="5888" width="42.765625" style="4" customWidth="1"/>
    <col min="5889" max="5889" width="1.84375" style="4" customWidth="1"/>
    <col min="5890" max="5891" width="2.765625" style="4" customWidth="1"/>
    <col min="5892" max="5892" width="23.765625" style="4" customWidth="1"/>
    <col min="5893" max="5893" width="2.765625" style="4" customWidth="1"/>
    <col min="5894" max="5894" width="22" style="4" customWidth="1"/>
    <col min="5895" max="5895" width="2.765625" style="4" customWidth="1"/>
    <col min="5896" max="5896" width="1.765625" style="4" customWidth="1"/>
    <col min="5897" max="5897" width="8.84375" style="4" customWidth="1"/>
    <col min="5898" max="5898" width="23.4609375" style="4" customWidth="1"/>
    <col min="5899" max="5899" width="1.84375" style="4" customWidth="1"/>
    <col min="5900" max="5900" width="23.3046875" style="4" customWidth="1"/>
    <col min="5901" max="6142" width="9.69140625" style="4"/>
    <col min="6143" max="6143" width="2.69140625" style="4" customWidth="1"/>
    <col min="6144" max="6144" width="42.765625" style="4" customWidth="1"/>
    <col min="6145" max="6145" width="1.84375" style="4" customWidth="1"/>
    <col min="6146" max="6147" width="2.765625" style="4" customWidth="1"/>
    <col min="6148" max="6148" width="23.765625" style="4" customWidth="1"/>
    <col min="6149" max="6149" width="2.765625" style="4" customWidth="1"/>
    <col min="6150" max="6150" width="22" style="4" customWidth="1"/>
    <col min="6151" max="6151" width="2.765625" style="4" customWidth="1"/>
    <col min="6152" max="6152" width="1.765625" style="4" customWidth="1"/>
    <col min="6153" max="6153" width="8.84375" style="4" customWidth="1"/>
    <col min="6154" max="6154" width="23.4609375" style="4" customWidth="1"/>
    <col min="6155" max="6155" width="1.84375" style="4" customWidth="1"/>
    <col min="6156" max="6156" width="23.3046875" style="4" customWidth="1"/>
    <col min="6157" max="6398" width="9.69140625" style="4"/>
    <col min="6399" max="6399" width="2.69140625" style="4" customWidth="1"/>
    <col min="6400" max="6400" width="42.765625" style="4" customWidth="1"/>
    <col min="6401" max="6401" width="1.84375" style="4" customWidth="1"/>
    <col min="6402" max="6403" width="2.765625" style="4" customWidth="1"/>
    <col min="6404" max="6404" width="23.765625" style="4" customWidth="1"/>
    <col min="6405" max="6405" width="2.765625" style="4" customWidth="1"/>
    <col min="6406" max="6406" width="22" style="4" customWidth="1"/>
    <col min="6407" max="6407" width="2.765625" style="4" customWidth="1"/>
    <col min="6408" max="6408" width="1.765625" style="4" customWidth="1"/>
    <col min="6409" max="6409" width="8.84375" style="4" customWidth="1"/>
    <col min="6410" max="6410" width="23.4609375" style="4" customWidth="1"/>
    <col min="6411" max="6411" width="1.84375" style="4" customWidth="1"/>
    <col min="6412" max="6412" width="23.3046875" style="4" customWidth="1"/>
    <col min="6413" max="6654" width="9.69140625" style="4"/>
    <col min="6655" max="6655" width="2.69140625" style="4" customWidth="1"/>
    <col min="6656" max="6656" width="42.765625" style="4" customWidth="1"/>
    <col min="6657" max="6657" width="1.84375" style="4" customWidth="1"/>
    <col min="6658" max="6659" width="2.765625" style="4" customWidth="1"/>
    <col min="6660" max="6660" width="23.765625" style="4" customWidth="1"/>
    <col min="6661" max="6661" width="2.765625" style="4" customWidth="1"/>
    <col min="6662" max="6662" width="22" style="4" customWidth="1"/>
    <col min="6663" max="6663" width="2.765625" style="4" customWidth="1"/>
    <col min="6664" max="6664" width="1.765625" style="4" customWidth="1"/>
    <col min="6665" max="6665" width="8.84375" style="4" customWidth="1"/>
    <col min="6666" max="6666" width="23.4609375" style="4" customWidth="1"/>
    <col min="6667" max="6667" width="1.84375" style="4" customWidth="1"/>
    <col min="6668" max="6668" width="23.3046875" style="4" customWidth="1"/>
    <col min="6669" max="6910" width="9.69140625" style="4"/>
    <col min="6911" max="6911" width="2.69140625" style="4" customWidth="1"/>
    <col min="6912" max="6912" width="42.765625" style="4" customWidth="1"/>
    <col min="6913" max="6913" width="1.84375" style="4" customWidth="1"/>
    <col min="6914" max="6915" width="2.765625" style="4" customWidth="1"/>
    <col min="6916" max="6916" width="23.765625" style="4" customWidth="1"/>
    <col min="6917" max="6917" width="2.765625" style="4" customWidth="1"/>
    <col min="6918" max="6918" width="22" style="4" customWidth="1"/>
    <col min="6919" max="6919" width="2.765625" style="4" customWidth="1"/>
    <col min="6920" max="6920" width="1.765625" style="4" customWidth="1"/>
    <col min="6921" max="6921" width="8.84375" style="4" customWidth="1"/>
    <col min="6922" max="6922" width="23.4609375" style="4" customWidth="1"/>
    <col min="6923" max="6923" width="1.84375" style="4" customWidth="1"/>
    <col min="6924" max="6924" width="23.3046875" style="4" customWidth="1"/>
    <col min="6925" max="7166" width="9.69140625" style="4"/>
    <col min="7167" max="7167" width="2.69140625" style="4" customWidth="1"/>
    <col min="7168" max="7168" width="42.765625" style="4" customWidth="1"/>
    <col min="7169" max="7169" width="1.84375" style="4" customWidth="1"/>
    <col min="7170" max="7171" width="2.765625" style="4" customWidth="1"/>
    <col min="7172" max="7172" width="23.765625" style="4" customWidth="1"/>
    <col min="7173" max="7173" width="2.765625" style="4" customWidth="1"/>
    <col min="7174" max="7174" width="22" style="4" customWidth="1"/>
    <col min="7175" max="7175" width="2.765625" style="4" customWidth="1"/>
    <col min="7176" max="7176" width="1.765625" style="4" customWidth="1"/>
    <col min="7177" max="7177" width="8.84375" style="4" customWidth="1"/>
    <col min="7178" max="7178" width="23.4609375" style="4" customWidth="1"/>
    <col min="7179" max="7179" width="1.84375" style="4" customWidth="1"/>
    <col min="7180" max="7180" width="23.3046875" style="4" customWidth="1"/>
    <col min="7181" max="7422" width="9.69140625" style="4"/>
    <col min="7423" max="7423" width="2.69140625" style="4" customWidth="1"/>
    <col min="7424" max="7424" width="42.765625" style="4" customWidth="1"/>
    <col min="7425" max="7425" width="1.84375" style="4" customWidth="1"/>
    <col min="7426" max="7427" width="2.765625" style="4" customWidth="1"/>
    <col min="7428" max="7428" width="23.765625" style="4" customWidth="1"/>
    <col min="7429" max="7429" width="2.765625" style="4" customWidth="1"/>
    <col min="7430" max="7430" width="22" style="4" customWidth="1"/>
    <col min="7431" max="7431" width="2.765625" style="4" customWidth="1"/>
    <col min="7432" max="7432" width="1.765625" style="4" customWidth="1"/>
    <col min="7433" max="7433" width="8.84375" style="4" customWidth="1"/>
    <col min="7434" max="7434" width="23.4609375" style="4" customWidth="1"/>
    <col min="7435" max="7435" width="1.84375" style="4" customWidth="1"/>
    <col min="7436" max="7436" width="23.3046875" style="4" customWidth="1"/>
    <col min="7437" max="7678" width="9.69140625" style="4"/>
    <col min="7679" max="7679" width="2.69140625" style="4" customWidth="1"/>
    <col min="7680" max="7680" width="42.765625" style="4" customWidth="1"/>
    <col min="7681" max="7681" width="1.84375" style="4" customWidth="1"/>
    <col min="7682" max="7683" width="2.765625" style="4" customWidth="1"/>
    <col min="7684" max="7684" width="23.765625" style="4" customWidth="1"/>
    <col min="7685" max="7685" width="2.765625" style="4" customWidth="1"/>
    <col min="7686" max="7686" width="22" style="4" customWidth="1"/>
    <col min="7687" max="7687" width="2.765625" style="4" customWidth="1"/>
    <col min="7688" max="7688" width="1.765625" style="4" customWidth="1"/>
    <col min="7689" max="7689" width="8.84375" style="4" customWidth="1"/>
    <col min="7690" max="7690" width="23.4609375" style="4" customWidth="1"/>
    <col min="7691" max="7691" width="1.84375" style="4" customWidth="1"/>
    <col min="7692" max="7692" width="23.3046875" style="4" customWidth="1"/>
    <col min="7693" max="7934" width="9.69140625" style="4"/>
    <col min="7935" max="7935" width="2.69140625" style="4" customWidth="1"/>
    <col min="7936" max="7936" width="42.765625" style="4" customWidth="1"/>
    <col min="7937" max="7937" width="1.84375" style="4" customWidth="1"/>
    <col min="7938" max="7939" width="2.765625" style="4" customWidth="1"/>
    <col min="7940" max="7940" width="23.765625" style="4" customWidth="1"/>
    <col min="7941" max="7941" width="2.765625" style="4" customWidth="1"/>
    <col min="7942" max="7942" width="22" style="4" customWidth="1"/>
    <col min="7943" max="7943" width="2.765625" style="4" customWidth="1"/>
    <col min="7944" max="7944" width="1.765625" style="4" customWidth="1"/>
    <col min="7945" max="7945" width="8.84375" style="4" customWidth="1"/>
    <col min="7946" max="7946" width="23.4609375" style="4" customWidth="1"/>
    <col min="7947" max="7947" width="1.84375" style="4" customWidth="1"/>
    <col min="7948" max="7948" width="23.3046875" style="4" customWidth="1"/>
    <col min="7949" max="8190" width="9.69140625" style="4"/>
    <col min="8191" max="8191" width="2.69140625" style="4" customWidth="1"/>
    <col min="8192" max="8192" width="42.765625" style="4" customWidth="1"/>
    <col min="8193" max="8193" width="1.84375" style="4" customWidth="1"/>
    <col min="8194" max="8195" width="2.765625" style="4" customWidth="1"/>
    <col min="8196" max="8196" width="23.765625" style="4" customWidth="1"/>
    <col min="8197" max="8197" width="2.765625" style="4" customWidth="1"/>
    <col min="8198" max="8198" width="22" style="4" customWidth="1"/>
    <col min="8199" max="8199" width="2.765625" style="4" customWidth="1"/>
    <col min="8200" max="8200" width="1.765625" style="4" customWidth="1"/>
    <col min="8201" max="8201" width="8.84375" style="4" customWidth="1"/>
    <col min="8202" max="8202" width="23.4609375" style="4" customWidth="1"/>
    <col min="8203" max="8203" width="1.84375" style="4" customWidth="1"/>
    <col min="8204" max="8204" width="23.3046875" style="4" customWidth="1"/>
    <col min="8205" max="8446" width="9.69140625" style="4"/>
    <col min="8447" max="8447" width="2.69140625" style="4" customWidth="1"/>
    <col min="8448" max="8448" width="42.765625" style="4" customWidth="1"/>
    <col min="8449" max="8449" width="1.84375" style="4" customWidth="1"/>
    <col min="8450" max="8451" width="2.765625" style="4" customWidth="1"/>
    <col min="8452" max="8452" width="23.765625" style="4" customWidth="1"/>
    <col min="8453" max="8453" width="2.765625" style="4" customWidth="1"/>
    <col min="8454" max="8454" width="22" style="4" customWidth="1"/>
    <col min="8455" max="8455" width="2.765625" style="4" customWidth="1"/>
    <col min="8456" max="8456" width="1.765625" style="4" customWidth="1"/>
    <col min="8457" max="8457" width="8.84375" style="4" customWidth="1"/>
    <col min="8458" max="8458" width="23.4609375" style="4" customWidth="1"/>
    <col min="8459" max="8459" width="1.84375" style="4" customWidth="1"/>
    <col min="8460" max="8460" width="23.3046875" style="4" customWidth="1"/>
    <col min="8461" max="8702" width="9.69140625" style="4"/>
    <col min="8703" max="8703" width="2.69140625" style="4" customWidth="1"/>
    <col min="8704" max="8704" width="42.765625" style="4" customWidth="1"/>
    <col min="8705" max="8705" width="1.84375" style="4" customWidth="1"/>
    <col min="8706" max="8707" width="2.765625" style="4" customWidth="1"/>
    <col min="8708" max="8708" width="23.765625" style="4" customWidth="1"/>
    <col min="8709" max="8709" width="2.765625" style="4" customWidth="1"/>
    <col min="8710" max="8710" width="22" style="4" customWidth="1"/>
    <col min="8711" max="8711" width="2.765625" style="4" customWidth="1"/>
    <col min="8712" max="8712" width="1.765625" style="4" customWidth="1"/>
    <col min="8713" max="8713" width="8.84375" style="4" customWidth="1"/>
    <col min="8714" max="8714" width="23.4609375" style="4" customWidth="1"/>
    <col min="8715" max="8715" width="1.84375" style="4" customWidth="1"/>
    <col min="8716" max="8716" width="23.3046875" style="4" customWidth="1"/>
    <col min="8717" max="8958" width="9.69140625" style="4"/>
    <col min="8959" max="8959" width="2.69140625" style="4" customWidth="1"/>
    <col min="8960" max="8960" width="42.765625" style="4" customWidth="1"/>
    <col min="8961" max="8961" width="1.84375" style="4" customWidth="1"/>
    <col min="8962" max="8963" width="2.765625" style="4" customWidth="1"/>
    <col min="8964" max="8964" width="23.765625" style="4" customWidth="1"/>
    <col min="8965" max="8965" width="2.765625" style="4" customWidth="1"/>
    <col min="8966" max="8966" width="22" style="4" customWidth="1"/>
    <col min="8967" max="8967" width="2.765625" style="4" customWidth="1"/>
    <col min="8968" max="8968" width="1.765625" style="4" customWidth="1"/>
    <col min="8969" max="8969" width="8.84375" style="4" customWidth="1"/>
    <col min="8970" max="8970" width="23.4609375" style="4" customWidth="1"/>
    <col min="8971" max="8971" width="1.84375" style="4" customWidth="1"/>
    <col min="8972" max="8972" width="23.3046875" style="4" customWidth="1"/>
    <col min="8973" max="9214" width="9.69140625" style="4"/>
    <col min="9215" max="9215" width="2.69140625" style="4" customWidth="1"/>
    <col min="9216" max="9216" width="42.765625" style="4" customWidth="1"/>
    <col min="9217" max="9217" width="1.84375" style="4" customWidth="1"/>
    <col min="9218" max="9219" width="2.765625" style="4" customWidth="1"/>
    <col min="9220" max="9220" width="23.765625" style="4" customWidth="1"/>
    <col min="9221" max="9221" width="2.765625" style="4" customWidth="1"/>
    <col min="9222" max="9222" width="22" style="4" customWidth="1"/>
    <col min="9223" max="9223" width="2.765625" style="4" customWidth="1"/>
    <col min="9224" max="9224" width="1.765625" style="4" customWidth="1"/>
    <col min="9225" max="9225" width="8.84375" style="4" customWidth="1"/>
    <col min="9226" max="9226" width="23.4609375" style="4" customWidth="1"/>
    <col min="9227" max="9227" width="1.84375" style="4" customWidth="1"/>
    <col min="9228" max="9228" width="23.3046875" style="4" customWidth="1"/>
    <col min="9229" max="9470" width="9.69140625" style="4"/>
    <col min="9471" max="9471" width="2.69140625" style="4" customWidth="1"/>
    <col min="9472" max="9472" width="42.765625" style="4" customWidth="1"/>
    <col min="9473" max="9473" width="1.84375" style="4" customWidth="1"/>
    <col min="9474" max="9475" width="2.765625" style="4" customWidth="1"/>
    <col min="9476" max="9476" width="23.765625" style="4" customWidth="1"/>
    <col min="9477" max="9477" width="2.765625" style="4" customWidth="1"/>
    <col min="9478" max="9478" width="22" style="4" customWidth="1"/>
    <col min="9479" max="9479" width="2.765625" style="4" customWidth="1"/>
    <col min="9480" max="9480" width="1.765625" style="4" customWidth="1"/>
    <col min="9481" max="9481" width="8.84375" style="4" customWidth="1"/>
    <col min="9482" max="9482" width="23.4609375" style="4" customWidth="1"/>
    <col min="9483" max="9483" width="1.84375" style="4" customWidth="1"/>
    <col min="9484" max="9484" width="23.3046875" style="4" customWidth="1"/>
    <col min="9485" max="9726" width="9.69140625" style="4"/>
    <col min="9727" max="9727" width="2.69140625" style="4" customWidth="1"/>
    <col min="9728" max="9728" width="42.765625" style="4" customWidth="1"/>
    <col min="9729" max="9729" width="1.84375" style="4" customWidth="1"/>
    <col min="9730" max="9731" width="2.765625" style="4" customWidth="1"/>
    <col min="9732" max="9732" width="23.765625" style="4" customWidth="1"/>
    <col min="9733" max="9733" width="2.765625" style="4" customWidth="1"/>
    <col min="9734" max="9734" width="22" style="4" customWidth="1"/>
    <col min="9735" max="9735" width="2.765625" style="4" customWidth="1"/>
    <col min="9736" max="9736" width="1.765625" style="4" customWidth="1"/>
    <col min="9737" max="9737" width="8.84375" style="4" customWidth="1"/>
    <col min="9738" max="9738" width="23.4609375" style="4" customWidth="1"/>
    <col min="9739" max="9739" width="1.84375" style="4" customWidth="1"/>
    <col min="9740" max="9740" width="23.3046875" style="4" customWidth="1"/>
    <col min="9741" max="9982" width="9.69140625" style="4"/>
    <col min="9983" max="9983" width="2.69140625" style="4" customWidth="1"/>
    <col min="9984" max="9984" width="42.765625" style="4" customWidth="1"/>
    <col min="9985" max="9985" width="1.84375" style="4" customWidth="1"/>
    <col min="9986" max="9987" width="2.765625" style="4" customWidth="1"/>
    <col min="9988" max="9988" width="23.765625" style="4" customWidth="1"/>
    <col min="9989" max="9989" width="2.765625" style="4" customWidth="1"/>
    <col min="9990" max="9990" width="22" style="4" customWidth="1"/>
    <col min="9991" max="9991" width="2.765625" style="4" customWidth="1"/>
    <col min="9992" max="9992" width="1.765625" style="4" customWidth="1"/>
    <col min="9993" max="9993" width="8.84375" style="4" customWidth="1"/>
    <col min="9994" max="9994" width="23.4609375" style="4" customWidth="1"/>
    <col min="9995" max="9995" width="1.84375" style="4" customWidth="1"/>
    <col min="9996" max="9996" width="23.3046875" style="4" customWidth="1"/>
    <col min="9997" max="10238" width="9.69140625" style="4"/>
    <col min="10239" max="10239" width="2.69140625" style="4" customWidth="1"/>
    <col min="10240" max="10240" width="42.765625" style="4" customWidth="1"/>
    <col min="10241" max="10241" width="1.84375" style="4" customWidth="1"/>
    <col min="10242" max="10243" width="2.765625" style="4" customWidth="1"/>
    <col min="10244" max="10244" width="23.765625" style="4" customWidth="1"/>
    <col min="10245" max="10245" width="2.765625" style="4" customWidth="1"/>
    <col min="10246" max="10246" width="22" style="4" customWidth="1"/>
    <col min="10247" max="10247" width="2.765625" style="4" customWidth="1"/>
    <col min="10248" max="10248" width="1.765625" style="4" customWidth="1"/>
    <col min="10249" max="10249" width="8.84375" style="4" customWidth="1"/>
    <col min="10250" max="10250" width="23.4609375" style="4" customWidth="1"/>
    <col min="10251" max="10251" width="1.84375" style="4" customWidth="1"/>
    <col min="10252" max="10252" width="23.3046875" style="4" customWidth="1"/>
    <col min="10253" max="10494" width="9.69140625" style="4"/>
    <col min="10495" max="10495" width="2.69140625" style="4" customWidth="1"/>
    <col min="10496" max="10496" width="42.765625" style="4" customWidth="1"/>
    <col min="10497" max="10497" width="1.84375" style="4" customWidth="1"/>
    <col min="10498" max="10499" width="2.765625" style="4" customWidth="1"/>
    <col min="10500" max="10500" width="23.765625" style="4" customWidth="1"/>
    <col min="10501" max="10501" width="2.765625" style="4" customWidth="1"/>
    <col min="10502" max="10502" width="22" style="4" customWidth="1"/>
    <col min="10503" max="10503" width="2.765625" style="4" customWidth="1"/>
    <col min="10504" max="10504" width="1.765625" style="4" customWidth="1"/>
    <col min="10505" max="10505" width="8.84375" style="4" customWidth="1"/>
    <col min="10506" max="10506" width="23.4609375" style="4" customWidth="1"/>
    <col min="10507" max="10507" width="1.84375" style="4" customWidth="1"/>
    <col min="10508" max="10508" width="23.3046875" style="4" customWidth="1"/>
    <col min="10509" max="10750" width="9.69140625" style="4"/>
    <col min="10751" max="10751" width="2.69140625" style="4" customWidth="1"/>
    <col min="10752" max="10752" width="42.765625" style="4" customWidth="1"/>
    <col min="10753" max="10753" width="1.84375" style="4" customWidth="1"/>
    <col min="10754" max="10755" width="2.765625" style="4" customWidth="1"/>
    <col min="10756" max="10756" width="23.765625" style="4" customWidth="1"/>
    <col min="10757" max="10757" width="2.765625" style="4" customWidth="1"/>
    <col min="10758" max="10758" width="22" style="4" customWidth="1"/>
    <col min="10759" max="10759" width="2.765625" style="4" customWidth="1"/>
    <col min="10760" max="10760" width="1.765625" style="4" customWidth="1"/>
    <col min="10761" max="10761" width="8.84375" style="4" customWidth="1"/>
    <col min="10762" max="10762" width="23.4609375" style="4" customWidth="1"/>
    <col min="10763" max="10763" width="1.84375" style="4" customWidth="1"/>
    <col min="10764" max="10764" width="23.3046875" style="4" customWidth="1"/>
    <col min="10765" max="11006" width="9.69140625" style="4"/>
    <col min="11007" max="11007" width="2.69140625" style="4" customWidth="1"/>
    <col min="11008" max="11008" width="42.765625" style="4" customWidth="1"/>
    <col min="11009" max="11009" width="1.84375" style="4" customWidth="1"/>
    <col min="11010" max="11011" width="2.765625" style="4" customWidth="1"/>
    <col min="11012" max="11012" width="23.765625" style="4" customWidth="1"/>
    <col min="11013" max="11013" width="2.765625" style="4" customWidth="1"/>
    <col min="11014" max="11014" width="22" style="4" customWidth="1"/>
    <col min="11015" max="11015" width="2.765625" style="4" customWidth="1"/>
    <col min="11016" max="11016" width="1.765625" style="4" customWidth="1"/>
    <col min="11017" max="11017" width="8.84375" style="4" customWidth="1"/>
    <col min="11018" max="11018" width="23.4609375" style="4" customWidth="1"/>
    <col min="11019" max="11019" width="1.84375" style="4" customWidth="1"/>
    <col min="11020" max="11020" width="23.3046875" style="4" customWidth="1"/>
    <col min="11021" max="11262" width="9.69140625" style="4"/>
    <col min="11263" max="11263" width="2.69140625" style="4" customWidth="1"/>
    <col min="11264" max="11264" width="42.765625" style="4" customWidth="1"/>
    <col min="11265" max="11265" width="1.84375" style="4" customWidth="1"/>
    <col min="11266" max="11267" width="2.765625" style="4" customWidth="1"/>
    <col min="11268" max="11268" width="23.765625" style="4" customWidth="1"/>
    <col min="11269" max="11269" width="2.765625" style="4" customWidth="1"/>
    <col min="11270" max="11270" width="22" style="4" customWidth="1"/>
    <col min="11271" max="11271" width="2.765625" style="4" customWidth="1"/>
    <col min="11272" max="11272" width="1.765625" style="4" customWidth="1"/>
    <col min="11273" max="11273" width="8.84375" style="4" customWidth="1"/>
    <col min="11274" max="11274" width="23.4609375" style="4" customWidth="1"/>
    <col min="11275" max="11275" width="1.84375" style="4" customWidth="1"/>
    <col min="11276" max="11276" width="23.3046875" style="4" customWidth="1"/>
    <col min="11277" max="11518" width="9.69140625" style="4"/>
    <col min="11519" max="11519" width="2.69140625" style="4" customWidth="1"/>
    <col min="11520" max="11520" width="42.765625" style="4" customWidth="1"/>
    <col min="11521" max="11521" width="1.84375" style="4" customWidth="1"/>
    <col min="11522" max="11523" width="2.765625" style="4" customWidth="1"/>
    <col min="11524" max="11524" width="23.765625" style="4" customWidth="1"/>
    <col min="11525" max="11525" width="2.765625" style="4" customWidth="1"/>
    <col min="11526" max="11526" width="22" style="4" customWidth="1"/>
    <col min="11527" max="11527" width="2.765625" style="4" customWidth="1"/>
    <col min="11528" max="11528" width="1.765625" style="4" customWidth="1"/>
    <col min="11529" max="11529" width="8.84375" style="4" customWidth="1"/>
    <col min="11530" max="11530" width="23.4609375" style="4" customWidth="1"/>
    <col min="11531" max="11531" width="1.84375" style="4" customWidth="1"/>
    <col min="11532" max="11532" width="23.3046875" style="4" customWidth="1"/>
    <col min="11533" max="11774" width="9.69140625" style="4"/>
    <col min="11775" max="11775" width="2.69140625" style="4" customWidth="1"/>
    <col min="11776" max="11776" width="42.765625" style="4" customWidth="1"/>
    <col min="11777" max="11777" width="1.84375" style="4" customWidth="1"/>
    <col min="11778" max="11779" width="2.765625" style="4" customWidth="1"/>
    <col min="11780" max="11780" width="23.765625" style="4" customWidth="1"/>
    <col min="11781" max="11781" width="2.765625" style="4" customWidth="1"/>
    <col min="11782" max="11782" width="22" style="4" customWidth="1"/>
    <col min="11783" max="11783" width="2.765625" style="4" customWidth="1"/>
    <col min="11784" max="11784" width="1.765625" style="4" customWidth="1"/>
    <col min="11785" max="11785" width="8.84375" style="4" customWidth="1"/>
    <col min="11786" max="11786" width="23.4609375" style="4" customWidth="1"/>
    <col min="11787" max="11787" width="1.84375" style="4" customWidth="1"/>
    <col min="11788" max="11788" width="23.3046875" style="4" customWidth="1"/>
    <col min="11789" max="12030" width="9.69140625" style="4"/>
    <col min="12031" max="12031" width="2.69140625" style="4" customWidth="1"/>
    <col min="12032" max="12032" width="42.765625" style="4" customWidth="1"/>
    <col min="12033" max="12033" width="1.84375" style="4" customWidth="1"/>
    <col min="12034" max="12035" width="2.765625" style="4" customWidth="1"/>
    <col min="12036" max="12036" width="23.765625" style="4" customWidth="1"/>
    <col min="12037" max="12037" width="2.765625" style="4" customWidth="1"/>
    <col min="12038" max="12038" width="22" style="4" customWidth="1"/>
    <col min="12039" max="12039" width="2.765625" style="4" customWidth="1"/>
    <col min="12040" max="12040" width="1.765625" style="4" customWidth="1"/>
    <col min="12041" max="12041" width="8.84375" style="4" customWidth="1"/>
    <col min="12042" max="12042" width="23.4609375" style="4" customWidth="1"/>
    <col min="12043" max="12043" width="1.84375" style="4" customWidth="1"/>
    <col min="12044" max="12044" width="23.3046875" style="4" customWidth="1"/>
    <col min="12045" max="12286" width="9.69140625" style="4"/>
    <col min="12287" max="12287" width="2.69140625" style="4" customWidth="1"/>
    <col min="12288" max="12288" width="42.765625" style="4" customWidth="1"/>
    <col min="12289" max="12289" width="1.84375" style="4" customWidth="1"/>
    <col min="12290" max="12291" width="2.765625" style="4" customWidth="1"/>
    <col min="12292" max="12292" width="23.765625" style="4" customWidth="1"/>
    <col min="12293" max="12293" width="2.765625" style="4" customWidth="1"/>
    <col min="12294" max="12294" width="22" style="4" customWidth="1"/>
    <col min="12295" max="12295" width="2.765625" style="4" customWidth="1"/>
    <col min="12296" max="12296" width="1.765625" style="4" customWidth="1"/>
    <col min="12297" max="12297" width="8.84375" style="4" customWidth="1"/>
    <col min="12298" max="12298" width="23.4609375" style="4" customWidth="1"/>
    <col min="12299" max="12299" width="1.84375" style="4" customWidth="1"/>
    <col min="12300" max="12300" width="23.3046875" style="4" customWidth="1"/>
    <col min="12301" max="12542" width="9.69140625" style="4"/>
    <col min="12543" max="12543" width="2.69140625" style="4" customWidth="1"/>
    <col min="12544" max="12544" width="42.765625" style="4" customWidth="1"/>
    <col min="12545" max="12545" width="1.84375" style="4" customWidth="1"/>
    <col min="12546" max="12547" width="2.765625" style="4" customWidth="1"/>
    <col min="12548" max="12548" width="23.765625" style="4" customWidth="1"/>
    <col min="12549" max="12549" width="2.765625" style="4" customWidth="1"/>
    <col min="12550" max="12550" width="22" style="4" customWidth="1"/>
    <col min="12551" max="12551" width="2.765625" style="4" customWidth="1"/>
    <col min="12552" max="12552" width="1.765625" style="4" customWidth="1"/>
    <col min="12553" max="12553" width="8.84375" style="4" customWidth="1"/>
    <col min="12554" max="12554" width="23.4609375" style="4" customWidth="1"/>
    <col min="12555" max="12555" width="1.84375" style="4" customWidth="1"/>
    <col min="12556" max="12556" width="23.3046875" style="4" customWidth="1"/>
    <col min="12557" max="12798" width="9.69140625" style="4"/>
    <col min="12799" max="12799" width="2.69140625" style="4" customWidth="1"/>
    <col min="12800" max="12800" width="42.765625" style="4" customWidth="1"/>
    <col min="12801" max="12801" width="1.84375" style="4" customWidth="1"/>
    <col min="12802" max="12803" width="2.765625" style="4" customWidth="1"/>
    <col min="12804" max="12804" width="23.765625" style="4" customWidth="1"/>
    <col min="12805" max="12805" width="2.765625" style="4" customWidth="1"/>
    <col min="12806" max="12806" width="22" style="4" customWidth="1"/>
    <col min="12807" max="12807" width="2.765625" style="4" customWidth="1"/>
    <col min="12808" max="12808" width="1.765625" style="4" customWidth="1"/>
    <col min="12809" max="12809" width="8.84375" style="4" customWidth="1"/>
    <col min="12810" max="12810" width="23.4609375" style="4" customWidth="1"/>
    <col min="12811" max="12811" width="1.84375" style="4" customWidth="1"/>
    <col min="12812" max="12812" width="23.3046875" style="4" customWidth="1"/>
    <col min="12813" max="13054" width="9.69140625" style="4"/>
    <col min="13055" max="13055" width="2.69140625" style="4" customWidth="1"/>
    <col min="13056" max="13056" width="42.765625" style="4" customWidth="1"/>
    <col min="13057" max="13057" width="1.84375" style="4" customWidth="1"/>
    <col min="13058" max="13059" width="2.765625" style="4" customWidth="1"/>
    <col min="13060" max="13060" width="23.765625" style="4" customWidth="1"/>
    <col min="13061" max="13061" width="2.765625" style="4" customWidth="1"/>
    <col min="13062" max="13062" width="22" style="4" customWidth="1"/>
    <col min="13063" max="13063" width="2.765625" style="4" customWidth="1"/>
    <col min="13064" max="13064" width="1.765625" style="4" customWidth="1"/>
    <col min="13065" max="13065" width="8.84375" style="4" customWidth="1"/>
    <col min="13066" max="13066" width="23.4609375" style="4" customWidth="1"/>
    <col min="13067" max="13067" width="1.84375" style="4" customWidth="1"/>
    <col min="13068" max="13068" width="23.3046875" style="4" customWidth="1"/>
    <col min="13069" max="13310" width="9.69140625" style="4"/>
    <col min="13311" max="13311" width="2.69140625" style="4" customWidth="1"/>
    <col min="13312" max="13312" width="42.765625" style="4" customWidth="1"/>
    <col min="13313" max="13313" width="1.84375" style="4" customWidth="1"/>
    <col min="13314" max="13315" width="2.765625" style="4" customWidth="1"/>
    <col min="13316" max="13316" width="23.765625" style="4" customWidth="1"/>
    <col min="13317" max="13317" width="2.765625" style="4" customWidth="1"/>
    <col min="13318" max="13318" width="22" style="4" customWidth="1"/>
    <col min="13319" max="13319" width="2.765625" style="4" customWidth="1"/>
    <col min="13320" max="13320" width="1.765625" style="4" customWidth="1"/>
    <col min="13321" max="13321" width="8.84375" style="4" customWidth="1"/>
    <col min="13322" max="13322" width="23.4609375" style="4" customWidth="1"/>
    <col min="13323" max="13323" width="1.84375" style="4" customWidth="1"/>
    <col min="13324" max="13324" width="23.3046875" style="4" customWidth="1"/>
    <col min="13325" max="13566" width="9.69140625" style="4"/>
    <col min="13567" max="13567" width="2.69140625" style="4" customWidth="1"/>
    <col min="13568" max="13568" width="42.765625" style="4" customWidth="1"/>
    <col min="13569" max="13569" width="1.84375" style="4" customWidth="1"/>
    <col min="13570" max="13571" width="2.765625" style="4" customWidth="1"/>
    <col min="13572" max="13572" width="23.765625" style="4" customWidth="1"/>
    <col min="13573" max="13573" width="2.765625" style="4" customWidth="1"/>
    <col min="13574" max="13574" width="22" style="4" customWidth="1"/>
    <col min="13575" max="13575" width="2.765625" style="4" customWidth="1"/>
    <col min="13576" max="13576" width="1.765625" style="4" customWidth="1"/>
    <col min="13577" max="13577" width="8.84375" style="4" customWidth="1"/>
    <col min="13578" max="13578" width="23.4609375" style="4" customWidth="1"/>
    <col min="13579" max="13579" width="1.84375" style="4" customWidth="1"/>
    <col min="13580" max="13580" width="23.3046875" style="4" customWidth="1"/>
    <col min="13581" max="13822" width="9.69140625" style="4"/>
    <col min="13823" max="13823" width="2.69140625" style="4" customWidth="1"/>
    <col min="13824" max="13824" width="42.765625" style="4" customWidth="1"/>
    <col min="13825" max="13825" width="1.84375" style="4" customWidth="1"/>
    <col min="13826" max="13827" width="2.765625" style="4" customWidth="1"/>
    <col min="13828" max="13828" width="23.765625" style="4" customWidth="1"/>
    <col min="13829" max="13829" width="2.765625" style="4" customWidth="1"/>
    <col min="13830" max="13830" width="22" style="4" customWidth="1"/>
    <col min="13831" max="13831" width="2.765625" style="4" customWidth="1"/>
    <col min="13832" max="13832" width="1.765625" style="4" customWidth="1"/>
    <col min="13833" max="13833" width="8.84375" style="4" customWidth="1"/>
    <col min="13834" max="13834" width="23.4609375" style="4" customWidth="1"/>
    <col min="13835" max="13835" width="1.84375" style="4" customWidth="1"/>
    <col min="13836" max="13836" width="23.3046875" style="4" customWidth="1"/>
    <col min="13837" max="14078" width="9.69140625" style="4"/>
    <col min="14079" max="14079" width="2.69140625" style="4" customWidth="1"/>
    <col min="14080" max="14080" width="42.765625" style="4" customWidth="1"/>
    <col min="14081" max="14081" width="1.84375" style="4" customWidth="1"/>
    <col min="14082" max="14083" width="2.765625" style="4" customWidth="1"/>
    <col min="14084" max="14084" width="23.765625" style="4" customWidth="1"/>
    <col min="14085" max="14085" width="2.765625" style="4" customWidth="1"/>
    <col min="14086" max="14086" width="22" style="4" customWidth="1"/>
    <col min="14087" max="14087" width="2.765625" style="4" customWidth="1"/>
    <col min="14088" max="14088" width="1.765625" style="4" customWidth="1"/>
    <col min="14089" max="14089" width="8.84375" style="4" customWidth="1"/>
    <col min="14090" max="14090" width="23.4609375" style="4" customWidth="1"/>
    <col min="14091" max="14091" width="1.84375" style="4" customWidth="1"/>
    <col min="14092" max="14092" width="23.3046875" style="4" customWidth="1"/>
    <col min="14093" max="14334" width="9.69140625" style="4"/>
    <col min="14335" max="14335" width="2.69140625" style="4" customWidth="1"/>
    <col min="14336" max="14336" width="42.765625" style="4" customWidth="1"/>
    <col min="14337" max="14337" width="1.84375" style="4" customWidth="1"/>
    <col min="14338" max="14339" width="2.765625" style="4" customWidth="1"/>
    <col min="14340" max="14340" width="23.765625" style="4" customWidth="1"/>
    <col min="14341" max="14341" width="2.765625" style="4" customWidth="1"/>
    <col min="14342" max="14342" width="22" style="4" customWidth="1"/>
    <col min="14343" max="14343" width="2.765625" style="4" customWidth="1"/>
    <col min="14344" max="14344" width="1.765625" style="4" customWidth="1"/>
    <col min="14345" max="14345" width="8.84375" style="4" customWidth="1"/>
    <col min="14346" max="14346" width="23.4609375" style="4" customWidth="1"/>
    <col min="14347" max="14347" width="1.84375" style="4" customWidth="1"/>
    <col min="14348" max="14348" width="23.3046875" style="4" customWidth="1"/>
    <col min="14349" max="14590" width="9.69140625" style="4"/>
    <col min="14591" max="14591" width="2.69140625" style="4" customWidth="1"/>
    <col min="14592" max="14592" width="42.765625" style="4" customWidth="1"/>
    <col min="14593" max="14593" width="1.84375" style="4" customWidth="1"/>
    <col min="14594" max="14595" width="2.765625" style="4" customWidth="1"/>
    <col min="14596" max="14596" width="23.765625" style="4" customWidth="1"/>
    <col min="14597" max="14597" width="2.765625" style="4" customWidth="1"/>
    <col min="14598" max="14598" width="22" style="4" customWidth="1"/>
    <col min="14599" max="14599" width="2.765625" style="4" customWidth="1"/>
    <col min="14600" max="14600" width="1.765625" style="4" customWidth="1"/>
    <col min="14601" max="14601" width="8.84375" style="4" customWidth="1"/>
    <col min="14602" max="14602" width="23.4609375" style="4" customWidth="1"/>
    <col min="14603" max="14603" width="1.84375" style="4" customWidth="1"/>
    <col min="14604" max="14604" width="23.3046875" style="4" customWidth="1"/>
    <col min="14605" max="14846" width="9.69140625" style="4"/>
    <col min="14847" max="14847" width="2.69140625" style="4" customWidth="1"/>
    <col min="14848" max="14848" width="42.765625" style="4" customWidth="1"/>
    <col min="14849" max="14849" width="1.84375" style="4" customWidth="1"/>
    <col min="14850" max="14851" width="2.765625" style="4" customWidth="1"/>
    <col min="14852" max="14852" width="23.765625" style="4" customWidth="1"/>
    <col min="14853" max="14853" width="2.765625" style="4" customWidth="1"/>
    <col min="14854" max="14854" width="22" style="4" customWidth="1"/>
    <col min="14855" max="14855" width="2.765625" style="4" customWidth="1"/>
    <col min="14856" max="14856" width="1.765625" style="4" customWidth="1"/>
    <col min="14857" max="14857" width="8.84375" style="4" customWidth="1"/>
    <col min="14858" max="14858" width="23.4609375" style="4" customWidth="1"/>
    <col min="14859" max="14859" width="1.84375" style="4" customWidth="1"/>
    <col min="14860" max="14860" width="23.3046875" style="4" customWidth="1"/>
    <col min="14861" max="15102" width="9.69140625" style="4"/>
    <col min="15103" max="15103" width="2.69140625" style="4" customWidth="1"/>
    <col min="15104" max="15104" width="42.765625" style="4" customWidth="1"/>
    <col min="15105" max="15105" width="1.84375" style="4" customWidth="1"/>
    <col min="15106" max="15107" width="2.765625" style="4" customWidth="1"/>
    <col min="15108" max="15108" width="23.765625" style="4" customWidth="1"/>
    <col min="15109" max="15109" width="2.765625" style="4" customWidth="1"/>
    <col min="15110" max="15110" width="22" style="4" customWidth="1"/>
    <col min="15111" max="15111" width="2.765625" style="4" customWidth="1"/>
    <col min="15112" max="15112" width="1.765625" style="4" customWidth="1"/>
    <col min="15113" max="15113" width="8.84375" style="4" customWidth="1"/>
    <col min="15114" max="15114" width="23.4609375" style="4" customWidth="1"/>
    <col min="15115" max="15115" width="1.84375" style="4" customWidth="1"/>
    <col min="15116" max="15116" width="23.3046875" style="4" customWidth="1"/>
    <col min="15117" max="15358" width="9.69140625" style="4"/>
    <col min="15359" max="15359" width="2.69140625" style="4" customWidth="1"/>
    <col min="15360" max="15360" width="42.765625" style="4" customWidth="1"/>
    <col min="15361" max="15361" width="1.84375" style="4" customWidth="1"/>
    <col min="15362" max="15363" width="2.765625" style="4" customWidth="1"/>
    <col min="15364" max="15364" width="23.765625" style="4" customWidth="1"/>
    <col min="15365" max="15365" width="2.765625" style="4" customWidth="1"/>
    <col min="15366" max="15366" width="22" style="4" customWidth="1"/>
    <col min="15367" max="15367" width="2.765625" style="4" customWidth="1"/>
    <col min="15368" max="15368" width="1.765625" style="4" customWidth="1"/>
    <col min="15369" max="15369" width="8.84375" style="4" customWidth="1"/>
    <col min="15370" max="15370" width="23.4609375" style="4" customWidth="1"/>
    <col min="15371" max="15371" width="1.84375" style="4" customWidth="1"/>
    <col min="15372" max="15372" width="23.3046875" style="4" customWidth="1"/>
    <col min="15373" max="15614" width="9.69140625" style="4"/>
    <col min="15615" max="15615" width="2.69140625" style="4" customWidth="1"/>
    <col min="15616" max="15616" width="42.765625" style="4" customWidth="1"/>
    <col min="15617" max="15617" width="1.84375" style="4" customWidth="1"/>
    <col min="15618" max="15619" width="2.765625" style="4" customWidth="1"/>
    <col min="15620" max="15620" width="23.765625" style="4" customWidth="1"/>
    <col min="15621" max="15621" width="2.765625" style="4" customWidth="1"/>
    <col min="15622" max="15622" width="22" style="4" customWidth="1"/>
    <col min="15623" max="15623" width="2.765625" style="4" customWidth="1"/>
    <col min="15624" max="15624" width="1.765625" style="4" customWidth="1"/>
    <col min="15625" max="15625" width="8.84375" style="4" customWidth="1"/>
    <col min="15626" max="15626" width="23.4609375" style="4" customWidth="1"/>
    <col min="15627" max="15627" width="1.84375" style="4" customWidth="1"/>
    <col min="15628" max="15628" width="23.3046875" style="4" customWidth="1"/>
    <col min="15629" max="15870" width="9.69140625" style="4"/>
    <col min="15871" max="15871" width="2.69140625" style="4" customWidth="1"/>
    <col min="15872" max="15872" width="42.765625" style="4" customWidth="1"/>
    <col min="15873" max="15873" width="1.84375" style="4" customWidth="1"/>
    <col min="15874" max="15875" width="2.765625" style="4" customWidth="1"/>
    <col min="15876" max="15876" width="23.765625" style="4" customWidth="1"/>
    <col min="15877" max="15877" width="2.765625" style="4" customWidth="1"/>
    <col min="15878" max="15878" width="22" style="4" customWidth="1"/>
    <col min="15879" max="15879" width="2.765625" style="4" customWidth="1"/>
    <col min="15880" max="15880" width="1.765625" style="4" customWidth="1"/>
    <col min="15881" max="15881" width="8.84375" style="4" customWidth="1"/>
    <col min="15882" max="15882" width="23.4609375" style="4" customWidth="1"/>
    <col min="15883" max="15883" width="1.84375" style="4" customWidth="1"/>
    <col min="15884" max="15884" width="23.3046875" style="4" customWidth="1"/>
    <col min="15885" max="16126" width="9.69140625" style="4"/>
    <col min="16127" max="16127" width="2.69140625" style="4" customWidth="1"/>
    <col min="16128" max="16128" width="42.765625" style="4" customWidth="1"/>
    <col min="16129" max="16129" width="1.84375" style="4" customWidth="1"/>
    <col min="16130" max="16131" width="2.765625" style="4" customWidth="1"/>
    <col min="16132" max="16132" width="23.765625" style="4" customWidth="1"/>
    <col min="16133" max="16133" width="2.765625" style="4" customWidth="1"/>
    <col min="16134" max="16134" width="22" style="4" customWidth="1"/>
    <col min="16135" max="16135" width="2.765625" style="4" customWidth="1"/>
    <col min="16136" max="16136" width="1.765625" style="4" customWidth="1"/>
    <col min="16137" max="16137" width="8.84375" style="4" customWidth="1"/>
    <col min="16138" max="16138" width="23.4609375" style="4" customWidth="1"/>
    <col min="16139" max="16139" width="1.84375" style="4" customWidth="1"/>
    <col min="16140" max="16140" width="23.3046875" style="4" customWidth="1"/>
    <col min="16141" max="16384" width="8.84375" style="4"/>
  </cols>
  <sheetData>
    <row r="1" spans="1:14" s="3" customFormat="1" ht="15" customHeight="1">
      <c r="A1" s="1237" t="s">
        <v>1234</v>
      </c>
      <c r="L1" s="2032"/>
    </row>
    <row r="3" spans="1:14" ht="20">
      <c r="A3" s="1" t="s">
        <v>0</v>
      </c>
      <c r="B3" s="2"/>
      <c r="C3" s="2"/>
      <c r="D3" s="3"/>
      <c r="E3" s="3"/>
      <c r="F3" s="3"/>
      <c r="G3" s="3"/>
      <c r="H3" s="3"/>
      <c r="I3" s="3"/>
      <c r="J3" s="3"/>
    </row>
    <row r="4" spans="1:14" ht="20">
      <c r="A4" s="5" t="s">
        <v>1</v>
      </c>
      <c r="B4" s="2"/>
      <c r="C4" s="2"/>
      <c r="D4" s="3"/>
      <c r="E4" s="3"/>
      <c r="F4" s="3"/>
      <c r="G4" s="3"/>
      <c r="H4" s="3"/>
      <c r="I4" s="3"/>
      <c r="J4" s="3"/>
    </row>
    <row r="5" spans="1:14" ht="20">
      <c r="A5" s="1" t="s">
        <v>2</v>
      </c>
      <c r="B5" s="2"/>
      <c r="C5" s="2"/>
      <c r="D5" s="3"/>
      <c r="E5" s="3"/>
      <c r="F5" s="3"/>
      <c r="G5" s="3"/>
      <c r="H5" s="3"/>
      <c r="K5" s="6" t="s">
        <v>3</v>
      </c>
    </row>
    <row r="6" spans="1:14" ht="20">
      <c r="A6" s="5" t="s">
        <v>2362</v>
      </c>
      <c r="B6" s="2"/>
      <c r="C6" s="2"/>
      <c r="D6" s="3"/>
      <c r="E6" s="3"/>
      <c r="F6" s="3"/>
      <c r="G6" s="3"/>
      <c r="H6" s="3"/>
      <c r="I6" s="3"/>
      <c r="J6" s="3"/>
    </row>
    <row r="7" spans="1:14" ht="16" customHeight="1">
      <c r="A7" s="2147" t="s">
        <v>2407</v>
      </c>
      <c r="B7" s="3"/>
      <c r="C7" s="3"/>
      <c r="D7" s="3"/>
      <c r="E7" s="3"/>
      <c r="F7" s="3"/>
      <c r="G7" s="3"/>
      <c r="H7" s="3"/>
      <c r="I7" s="3"/>
      <c r="J7" s="3"/>
    </row>
    <row r="8" spans="1:14" ht="18">
      <c r="A8" s="3"/>
      <c r="B8" s="3"/>
      <c r="C8" s="3"/>
      <c r="D8" s="3"/>
      <c r="E8" s="8"/>
      <c r="F8" s="8"/>
      <c r="G8" s="8"/>
      <c r="H8" s="8"/>
      <c r="I8" s="8"/>
      <c r="J8" s="8"/>
      <c r="M8" s="9"/>
      <c r="N8" s="9"/>
    </row>
    <row r="9" spans="1:14" ht="18">
      <c r="A9" s="3"/>
      <c r="B9" s="3"/>
      <c r="C9" s="3"/>
      <c r="D9" s="3"/>
      <c r="E9" s="10"/>
      <c r="F9" s="8"/>
      <c r="G9" s="10"/>
      <c r="H9" s="8"/>
      <c r="I9" s="2293" t="s">
        <v>4</v>
      </c>
      <c r="J9" s="2293"/>
      <c r="K9" s="2293"/>
      <c r="M9" s="11"/>
      <c r="N9" s="11"/>
    </row>
    <row r="10" spans="1:14" ht="18">
      <c r="A10" s="3"/>
      <c r="B10" s="3" t="s">
        <v>5</v>
      </c>
      <c r="C10" s="3"/>
      <c r="D10" s="3"/>
      <c r="E10" s="10" t="s">
        <v>6</v>
      </c>
      <c r="F10" s="8"/>
      <c r="G10" s="10" t="s">
        <v>7</v>
      </c>
      <c r="H10" s="8"/>
      <c r="I10" s="12" t="s">
        <v>2363</v>
      </c>
      <c r="J10" s="13" t="s">
        <v>5</v>
      </c>
      <c r="K10" s="12" t="s">
        <v>2309</v>
      </c>
    </row>
    <row r="11" spans="1:14" ht="16" customHeight="1">
      <c r="A11" s="3"/>
      <c r="B11" s="3"/>
      <c r="C11" s="3"/>
      <c r="D11" s="3"/>
      <c r="E11" s="14"/>
      <c r="F11" s="15"/>
      <c r="G11" s="14"/>
      <c r="H11" s="15"/>
      <c r="I11" s="16"/>
      <c r="J11" s="16"/>
      <c r="K11" s="14"/>
    </row>
    <row r="12" spans="1:14" s="23" customFormat="1" ht="17.149999999999999" customHeight="1">
      <c r="A12" s="1493" t="s">
        <v>10</v>
      </c>
      <c r="B12" s="17"/>
      <c r="C12" s="18"/>
      <c r="D12" s="19" t="s">
        <v>5</v>
      </c>
      <c r="E12" s="20">
        <f>ROUND(SUM(G12+I12),0)</f>
        <v>58037537</v>
      </c>
      <c r="F12" s="19"/>
      <c r="G12" s="2272">
        <v>9950148</v>
      </c>
      <c r="H12" s="2083"/>
      <c r="I12" s="2084">
        <v>48087389</v>
      </c>
      <c r="J12" s="2085"/>
      <c r="K12" s="2084">
        <v>51501337</v>
      </c>
      <c r="L12" s="2032"/>
    </row>
    <row r="13" spans="1:14" ht="14.15" customHeight="1">
      <c r="A13" s="8"/>
      <c r="B13" s="15"/>
      <c r="C13" s="15"/>
      <c r="D13" s="15"/>
      <c r="E13" s="24"/>
      <c r="F13" s="25"/>
      <c r="G13" s="2086"/>
      <c r="H13" s="2087"/>
      <c r="I13" s="2086"/>
      <c r="J13" s="2088"/>
      <c r="K13" s="2086"/>
    </row>
    <row r="14" spans="1:14" ht="14.15" customHeight="1">
      <c r="A14" s="8"/>
      <c r="B14" s="15"/>
      <c r="C14" s="26" t="s">
        <v>11</v>
      </c>
      <c r="D14" s="15"/>
      <c r="E14" s="25" t="s">
        <v>5</v>
      </c>
      <c r="F14" s="25"/>
      <c r="G14" s="2087"/>
      <c r="H14" s="2087"/>
      <c r="I14" s="2087"/>
      <c r="J14" s="2087"/>
      <c r="K14" s="2087"/>
      <c r="L14" s="1505"/>
    </row>
    <row r="15" spans="1:14" ht="17.149999999999999" customHeight="1">
      <c r="A15" s="27" t="s">
        <v>12</v>
      </c>
      <c r="B15" s="15"/>
      <c r="C15" s="26" t="s">
        <v>11</v>
      </c>
      <c r="D15" s="26"/>
      <c r="E15" s="25" t="s">
        <v>5</v>
      </c>
      <c r="F15" s="25"/>
      <c r="G15" s="2087"/>
      <c r="H15" s="2087"/>
      <c r="I15" s="2087" t="s">
        <v>5</v>
      </c>
      <c r="J15" s="2087"/>
      <c r="K15" s="2087" t="s">
        <v>5</v>
      </c>
      <c r="L15" s="1505"/>
    </row>
    <row r="16" spans="1:14" ht="17.149999999999999" customHeight="1">
      <c r="A16" s="8"/>
      <c r="B16" s="26" t="s">
        <v>13</v>
      </c>
      <c r="C16" s="28"/>
      <c r="D16" s="26" t="s">
        <v>5</v>
      </c>
      <c r="E16" s="1132">
        <f>ROUND(SUM(G16+I16),0)</f>
        <v>15294852</v>
      </c>
      <c r="F16" s="25"/>
      <c r="G16" s="2089">
        <v>167410</v>
      </c>
      <c r="H16" s="2087"/>
      <c r="I16" s="2030">
        <v>15127442</v>
      </c>
      <c r="J16" s="2090"/>
      <c r="K16" s="2030">
        <v>14495076</v>
      </c>
      <c r="L16" s="2030"/>
      <c r="M16" s="29"/>
      <c r="N16" s="29"/>
    </row>
    <row r="17" spans="1:14" ht="17.149999999999999" customHeight="1">
      <c r="A17" s="8"/>
      <c r="B17" s="26" t="s">
        <v>14</v>
      </c>
      <c r="C17" s="28"/>
      <c r="D17" s="15" t="s">
        <v>5</v>
      </c>
      <c r="E17" s="1132">
        <f>ROUND(SUM(G17+I17),0)</f>
        <v>130076</v>
      </c>
      <c r="F17" s="25"/>
      <c r="G17" s="2091">
        <v>43</v>
      </c>
      <c r="H17" s="2087"/>
      <c r="I17" s="2029">
        <v>130033</v>
      </c>
      <c r="J17" s="2090"/>
      <c r="K17" s="2029">
        <v>122988</v>
      </c>
      <c r="L17" s="2029"/>
      <c r="M17" s="29"/>
      <c r="N17" s="29"/>
    </row>
    <row r="18" spans="1:14" ht="17.149999999999999" customHeight="1">
      <c r="A18" s="8"/>
      <c r="B18" s="26" t="s">
        <v>15</v>
      </c>
      <c r="C18" s="28"/>
      <c r="D18" s="26" t="s">
        <v>5</v>
      </c>
      <c r="E18" s="1132">
        <f>ROUND(SUM(G18+I18),0)</f>
        <v>1116727</v>
      </c>
      <c r="F18" s="25"/>
      <c r="G18" s="2089">
        <v>8971</v>
      </c>
      <c r="H18" s="2087"/>
      <c r="I18" s="2030">
        <v>1107756</v>
      </c>
      <c r="J18" s="2090"/>
      <c r="K18" s="2030">
        <v>1170526</v>
      </c>
      <c r="L18" s="2030"/>
      <c r="M18" s="29"/>
      <c r="N18" s="29"/>
    </row>
    <row r="19" spans="1:14" ht="17.149999999999999" customHeight="1">
      <c r="A19" s="8"/>
      <c r="B19" s="26" t="s">
        <v>2391</v>
      </c>
      <c r="C19" s="28"/>
      <c r="D19" s="26" t="s">
        <v>5</v>
      </c>
      <c r="E19" s="1132">
        <f>ROUND(SUM(G19+I19),0)</f>
        <v>3867</v>
      </c>
      <c r="F19" s="25"/>
      <c r="G19" s="2089">
        <v>0</v>
      </c>
      <c r="H19" s="2087"/>
      <c r="I19" s="2030">
        <v>3867</v>
      </c>
      <c r="J19" s="2090"/>
      <c r="K19" s="2030">
        <v>1880</v>
      </c>
      <c r="L19" s="2030"/>
      <c r="M19" s="29"/>
      <c r="N19" s="29"/>
    </row>
    <row r="20" spans="1:14" ht="17.149999999999999" customHeight="1">
      <c r="A20" s="8"/>
      <c r="B20" s="26" t="s">
        <v>16</v>
      </c>
      <c r="C20" s="28"/>
      <c r="D20" s="26" t="s">
        <v>5</v>
      </c>
      <c r="E20" s="1132">
        <f t="shared" ref="E20:E23" si="0">ROUND(SUM(G20+I20),0)</f>
        <v>549717</v>
      </c>
      <c r="F20" s="25"/>
      <c r="G20" s="2092">
        <v>21596</v>
      </c>
      <c r="H20" s="2087"/>
      <c r="I20" s="2031">
        <v>528121</v>
      </c>
      <c r="J20" s="2090"/>
      <c r="K20" s="2031">
        <v>512503</v>
      </c>
      <c r="L20" s="2031"/>
      <c r="M20" s="29"/>
      <c r="N20" s="29"/>
    </row>
    <row r="21" spans="1:14" ht="17.149999999999999" customHeight="1">
      <c r="A21" s="8"/>
      <c r="B21" s="26" t="s">
        <v>17</v>
      </c>
      <c r="C21" s="28"/>
      <c r="D21" s="26" t="s">
        <v>5</v>
      </c>
      <c r="E21" s="1132">
        <f t="shared" si="0"/>
        <v>262422</v>
      </c>
      <c r="F21" s="25"/>
      <c r="G21" s="2092">
        <v>37</v>
      </c>
      <c r="H21" s="2087"/>
      <c r="I21" s="2031">
        <v>262385</v>
      </c>
      <c r="J21" s="2090"/>
      <c r="K21" s="2031">
        <v>259230</v>
      </c>
      <c r="L21" s="2031"/>
      <c r="M21" s="29"/>
      <c r="N21" s="29"/>
    </row>
    <row r="22" spans="1:14" ht="17.149999999999999" customHeight="1">
      <c r="A22" s="8"/>
      <c r="B22" s="30" t="s">
        <v>18</v>
      </c>
      <c r="C22" s="28"/>
      <c r="D22" s="15" t="s">
        <v>5</v>
      </c>
      <c r="E22" s="1132">
        <f t="shared" si="0"/>
        <v>145905</v>
      </c>
      <c r="F22" s="25"/>
      <c r="G22" s="2092">
        <v>898</v>
      </c>
      <c r="H22" s="2087"/>
      <c r="I22" s="2031">
        <v>145007</v>
      </c>
      <c r="J22" s="2090"/>
      <c r="K22" s="2031">
        <v>93205</v>
      </c>
      <c r="L22" s="2031"/>
      <c r="M22" s="29"/>
      <c r="N22" s="29"/>
    </row>
    <row r="23" spans="1:14" ht="17.149999999999999" customHeight="1">
      <c r="A23" s="8"/>
      <c r="B23" s="31" t="s">
        <v>19</v>
      </c>
      <c r="C23" s="28"/>
      <c r="D23" s="26" t="s">
        <v>5</v>
      </c>
      <c r="E23" s="1132">
        <f t="shared" si="0"/>
        <v>51713</v>
      </c>
      <c r="F23" s="25"/>
      <c r="G23" s="2092">
        <v>10</v>
      </c>
      <c r="H23" s="2087"/>
      <c r="I23" s="2031">
        <v>51703</v>
      </c>
      <c r="J23" s="2093"/>
      <c r="K23" s="2031">
        <v>55944</v>
      </c>
      <c r="L23" s="2031"/>
      <c r="M23" s="29"/>
      <c r="N23" s="29"/>
    </row>
    <row r="24" spans="1:14" ht="20.149999999999999" customHeight="1">
      <c r="A24" s="8"/>
      <c r="B24" s="27" t="s">
        <v>20</v>
      </c>
      <c r="C24" s="32"/>
      <c r="D24" s="26" t="s">
        <v>5</v>
      </c>
      <c r="E24" s="1627">
        <f>ROUND(SUM(E16:E23),0)</f>
        <v>17555279</v>
      </c>
      <c r="F24" s="1309"/>
      <c r="G24" s="2094">
        <f>ROUND(SUM(G16:G23),0)</f>
        <v>198965</v>
      </c>
      <c r="H24" s="2095"/>
      <c r="I24" s="2094">
        <f>ROUND(SUM(I16:I23),0)</f>
        <v>17356314</v>
      </c>
      <c r="J24" s="2096"/>
      <c r="K24" s="2094">
        <f>ROUND(SUM(K16:K23),0)</f>
        <v>16711352</v>
      </c>
      <c r="L24" s="1505"/>
    </row>
    <row r="25" spans="1:14" ht="9.75" customHeight="1">
      <c r="A25" s="8"/>
      <c r="B25" s="15"/>
      <c r="C25" s="15"/>
      <c r="D25" s="15"/>
      <c r="E25" s="24"/>
      <c r="F25" s="25"/>
      <c r="G25" s="2086"/>
      <c r="H25" s="2087"/>
      <c r="I25" s="2086"/>
      <c r="J25" s="2088"/>
      <c r="K25" s="2086"/>
      <c r="L25" s="1505"/>
    </row>
    <row r="26" spans="1:14" ht="14.15" customHeight="1">
      <c r="A26" s="8"/>
      <c r="B26" s="15"/>
      <c r="C26" s="26" t="s">
        <v>11</v>
      </c>
      <c r="D26" s="15"/>
      <c r="E26" s="25"/>
      <c r="F26" s="25"/>
      <c r="G26" s="2087"/>
      <c r="H26" s="2087"/>
      <c r="I26" s="2087" t="s">
        <v>5</v>
      </c>
      <c r="J26" s="2087"/>
      <c r="K26" s="2087" t="s">
        <v>5</v>
      </c>
    </row>
    <row r="27" spans="1:14" ht="17.149999999999999" customHeight="1">
      <c r="A27" s="27" t="s">
        <v>21</v>
      </c>
      <c r="B27" s="15"/>
      <c r="C27" s="26" t="s">
        <v>11</v>
      </c>
      <c r="D27" s="26"/>
      <c r="E27" s="25"/>
      <c r="F27" s="25"/>
      <c r="G27" s="2087"/>
      <c r="H27" s="2087"/>
      <c r="I27" s="2087"/>
      <c r="J27" s="2087"/>
      <c r="K27" s="2087"/>
    </row>
    <row r="28" spans="1:14" ht="17.149999999999999" customHeight="1">
      <c r="A28" s="8"/>
      <c r="B28" s="26" t="s">
        <v>22</v>
      </c>
      <c r="C28" s="28"/>
      <c r="D28" s="26" t="s">
        <v>5</v>
      </c>
      <c r="E28" s="1132">
        <f>ROUND(SUM(G28+I28),0)</f>
        <v>5400569</v>
      </c>
      <c r="F28" s="25"/>
      <c r="G28" s="2089">
        <v>1103974</v>
      </c>
      <c r="H28" s="2087"/>
      <c r="I28" s="2031">
        <v>4296595</v>
      </c>
      <c r="J28" s="2090"/>
      <c r="K28" s="2031">
        <v>3079974</v>
      </c>
      <c r="L28" s="2031"/>
      <c r="M28" s="29"/>
      <c r="N28" s="29"/>
    </row>
    <row r="29" spans="1:14" ht="17.149999999999999" customHeight="1">
      <c r="A29" s="8"/>
      <c r="B29" s="26" t="s">
        <v>2426</v>
      </c>
      <c r="C29" s="28"/>
      <c r="D29" s="26" t="s">
        <v>5</v>
      </c>
      <c r="E29" s="1132">
        <f t="shared" ref="E29:E32" si="1">ROUND(SUM(G29+I29),0)</f>
        <v>682879</v>
      </c>
      <c r="F29" s="25"/>
      <c r="G29" s="2089">
        <v>10400</v>
      </c>
      <c r="H29" s="2087"/>
      <c r="I29" s="2031">
        <v>672479</v>
      </c>
      <c r="J29" s="2090"/>
      <c r="K29" s="2031">
        <v>747908</v>
      </c>
      <c r="L29" s="2031"/>
      <c r="M29" s="29"/>
      <c r="N29" s="29"/>
    </row>
    <row r="30" spans="1:14" ht="17.149999999999999" customHeight="1">
      <c r="A30" s="8"/>
      <c r="B30" s="26" t="s">
        <v>23</v>
      </c>
      <c r="C30" s="28"/>
      <c r="D30" s="26" t="s">
        <v>5</v>
      </c>
      <c r="E30" s="1132">
        <f t="shared" si="1"/>
        <v>1900362</v>
      </c>
      <c r="F30" s="25"/>
      <c r="G30" s="2089">
        <v>63577</v>
      </c>
      <c r="H30" s="2087"/>
      <c r="I30" s="2031">
        <v>1836785</v>
      </c>
      <c r="J30" s="2090"/>
      <c r="K30" s="2031">
        <v>1776830</v>
      </c>
      <c r="L30" s="2031"/>
      <c r="M30" s="29"/>
      <c r="N30" s="29"/>
    </row>
    <row r="31" spans="1:14" ht="17.149999999999999" customHeight="1">
      <c r="A31" s="8"/>
      <c r="B31" s="26" t="s">
        <v>24</v>
      </c>
      <c r="C31" s="28"/>
      <c r="D31" s="26" t="s">
        <v>5</v>
      </c>
      <c r="E31" s="1132">
        <f t="shared" si="1"/>
        <v>96150</v>
      </c>
      <c r="F31" s="25"/>
      <c r="G31" s="2089">
        <v>155139</v>
      </c>
      <c r="H31" s="2087"/>
      <c r="I31" s="2031">
        <v>-58989</v>
      </c>
      <c r="J31" s="2090"/>
      <c r="K31" s="2031">
        <v>467123</v>
      </c>
      <c r="L31" s="2031"/>
      <c r="M31" s="29"/>
      <c r="N31" s="29"/>
    </row>
    <row r="32" spans="1:14" ht="17.149999999999999" customHeight="1">
      <c r="A32" s="8"/>
      <c r="B32" s="26" t="s">
        <v>25</v>
      </c>
      <c r="C32" s="28"/>
      <c r="D32" s="26" t="s">
        <v>5</v>
      </c>
      <c r="E32" s="1132">
        <f t="shared" si="1"/>
        <v>1206536</v>
      </c>
      <c r="F32" s="25"/>
      <c r="G32" s="2092">
        <v>41318</v>
      </c>
      <c r="H32" s="2087"/>
      <c r="I32" s="2031">
        <v>1165218</v>
      </c>
      <c r="J32" s="2090"/>
      <c r="K32" s="2031">
        <v>1091954</v>
      </c>
      <c r="L32" s="2031"/>
      <c r="M32" s="29"/>
      <c r="N32" s="29"/>
    </row>
    <row r="33" spans="1:14" ht="20.149999999999999" customHeight="1">
      <c r="A33" s="8"/>
      <c r="B33" s="27" t="s">
        <v>26</v>
      </c>
      <c r="C33" s="32"/>
      <c r="D33" s="26" t="s">
        <v>5</v>
      </c>
      <c r="E33" s="1627">
        <f>ROUND(SUM(E28:E32),0)</f>
        <v>9286496</v>
      </c>
      <c r="F33" s="33"/>
      <c r="G33" s="2094">
        <f>ROUND(SUM(G28:G32),0)</f>
        <v>1374408</v>
      </c>
      <c r="H33" s="2095"/>
      <c r="I33" s="2094">
        <f>ROUND(SUM(I27:I32),0)</f>
        <v>7912088</v>
      </c>
      <c r="J33" s="2096"/>
      <c r="K33" s="2094">
        <f>ROUND(SUM(K28:K32),0)</f>
        <v>7163789</v>
      </c>
    </row>
    <row r="34" spans="1:14" ht="9.75" customHeight="1">
      <c r="A34" s="8"/>
      <c r="B34" s="15"/>
      <c r="C34" s="26" t="s">
        <v>11</v>
      </c>
      <c r="D34" s="15"/>
      <c r="E34" s="1628"/>
      <c r="F34" s="25"/>
      <c r="G34" s="2086"/>
      <c r="H34" s="2087"/>
      <c r="I34" s="2086"/>
      <c r="J34" s="2088"/>
      <c r="K34" s="2086"/>
    </row>
    <row r="35" spans="1:14" ht="14.15" customHeight="1">
      <c r="A35" s="8"/>
      <c r="B35" s="15"/>
      <c r="C35" s="26" t="s">
        <v>11</v>
      </c>
      <c r="D35" s="26"/>
      <c r="E35" s="1132"/>
      <c r="F35" s="25"/>
      <c r="G35" s="2087"/>
      <c r="H35" s="2087"/>
      <c r="I35" s="2087"/>
      <c r="J35" s="2087"/>
      <c r="K35" s="2087"/>
    </row>
    <row r="36" spans="1:14" ht="17.149999999999999" customHeight="1">
      <c r="A36" s="27" t="s">
        <v>27</v>
      </c>
      <c r="B36" s="15"/>
      <c r="C36" s="26" t="s">
        <v>11</v>
      </c>
      <c r="D36" s="15"/>
      <c r="E36" s="1132"/>
      <c r="F36" s="25"/>
      <c r="G36" s="2087"/>
      <c r="H36" s="2087"/>
      <c r="I36" s="2087"/>
      <c r="J36" s="2087"/>
      <c r="K36" s="2087"/>
    </row>
    <row r="37" spans="1:14" ht="17.149999999999999" customHeight="1">
      <c r="A37" s="8"/>
      <c r="B37" s="26" t="s">
        <v>28</v>
      </c>
      <c r="C37" s="28"/>
      <c r="D37" s="26" t="s">
        <v>5</v>
      </c>
      <c r="E37" s="1132">
        <f>ROUND(SUM(G37+I37),0)</f>
        <v>0</v>
      </c>
      <c r="F37" s="25"/>
      <c r="G37" s="2089">
        <v>0</v>
      </c>
      <c r="H37" s="2087"/>
      <c r="I37" s="2031">
        <v>0</v>
      </c>
      <c r="J37" s="2093"/>
      <c r="K37" s="2031">
        <v>-7</v>
      </c>
      <c r="L37" s="2031"/>
      <c r="M37" s="29"/>
      <c r="N37" s="35"/>
    </row>
    <row r="38" spans="1:14" ht="17.149999999999999" customHeight="1">
      <c r="A38" s="8"/>
      <c r="B38" s="26" t="s">
        <v>29</v>
      </c>
      <c r="C38" s="28"/>
      <c r="D38" s="26" t="s">
        <v>5</v>
      </c>
      <c r="E38" s="1132">
        <f t="shared" ref="E38:E42" si="2">ROUND(SUM(G38+I38),0)</f>
        <v>1178083</v>
      </c>
      <c r="F38" s="25"/>
      <c r="G38" s="2089">
        <v>109756</v>
      </c>
      <c r="H38" s="2087"/>
      <c r="I38" s="2031">
        <v>1068327</v>
      </c>
      <c r="J38" s="2090"/>
      <c r="K38" s="2031">
        <v>1307842</v>
      </c>
      <c r="L38" s="2031"/>
      <c r="M38" s="29"/>
      <c r="N38" s="35"/>
    </row>
    <row r="39" spans="1:14" ht="16.5" customHeight="1">
      <c r="A39" s="8"/>
      <c r="B39" s="26" t="s">
        <v>30</v>
      </c>
      <c r="C39" s="28"/>
      <c r="D39" s="26" t="s">
        <v>5</v>
      </c>
      <c r="E39" s="1132">
        <f t="shared" si="2"/>
        <v>15368</v>
      </c>
      <c r="F39" s="25"/>
      <c r="G39" s="2089">
        <v>0</v>
      </c>
      <c r="H39" s="2087"/>
      <c r="I39" s="2031">
        <v>15368</v>
      </c>
      <c r="J39" s="2090"/>
      <c r="K39" s="2031">
        <v>15372</v>
      </c>
      <c r="L39" s="2031"/>
      <c r="M39" s="29"/>
      <c r="N39" s="35"/>
    </row>
    <row r="40" spans="1:14" ht="17.149999999999999" customHeight="1">
      <c r="A40" s="8"/>
      <c r="B40" s="30" t="s">
        <v>31</v>
      </c>
      <c r="C40" s="28"/>
      <c r="D40" s="26" t="s">
        <v>5</v>
      </c>
      <c r="E40" s="1132">
        <f t="shared" si="2"/>
        <v>1136661</v>
      </c>
      <c r="F40" s="25"/>
      <c r="G40" s="2089">
        <v>1390</v>
      </c>
      <c r="H40" s="2087"/>
      <c r="I40" s="2031">
        <v>1135271</v>
      </c>
      <c r="J40" s="2090"/>
      <c r="K40" s="2031">
        <v>1125073</v>
      </c>
      <c r="L40" s="2031"/>
      <c r="M40" s="29"/>
      <c r="N40" s="35"/>
    </row>
    <row r="41" spans="1:14" ht="17.149999999999999" customHeight="1">
      <c r="A41" s="8"/>
      <c r="B41" s="26" t="s">
        <v>2139</v>
      </c>
      <c r="C41" s="28"/>
      <c r="D41" s="26" t="s">
        <v>5</v>
      </c>
      <c r="E41" s="1132">
        <f t="shared" si="2"/>
        <v>2603</v>
      </c>
      <c r="F41" s="25"/>
      <c r="G41" s="2089">
        <v>38</v>
      </c>
      <c r="H41" s="2087"/>
      <c r="I41" s="2031">
        <v>2565</v>
      </c>
      <c r="J41" s="2093"/>
      <c r="K41" s="2031">
        <v>2541</v>
      </c>
      <c r="L41" s="2031"/>
      <c r="M41" s="29"/>
      <c r="N41" s="35"/>
    </row>
    <row r="42" spans="1:14" ht="17.149999999999999" customHeight="1">
      <c r="A42" s="8"/>
      <c r="B42" s="26" t="s">
        <v>32</v>
      </c>
      <c r="C42" s="28"/>
      <c r="D42" s="26" t="s">
        <v>5</v>
      </c>
      <c r="E42" s="1132">
        <f t="shared" si="2"/>
        <v>54164</v>
      </c>
      <c r="F42" s="25"/>
      <c r="G42" s="2089">
        <v>54164</v>
      </c>
      <c r="H42" s="2087"/>
      <c r="I42" s="2031">
        <v>0</v>
      </c>
      <c r="J42" s="2093"/>
      <c r="K42" s="2031">
        <v>1439241</v>
      </c>
      <c r="L42" s="2031"/>
      <c r="M42" s="29"/>
      <c r="N42" s="35"/>
    </row>
    <row r="43" spans="1:14" ht="20.149999999999999" customHeight="1">
      <c r="A43" s="8"/>
      <c r="B43" s="27" t="s">
        <v>33</v>
      </c>
      <c r="C43" s="32"/>
      <c r="D43" s="26" t="s">
        <v>5</v>
      </c>
      <c r="E43" s="1627">
        <f>ROUND(SUM(E37:E42),0)</f>
        <v>2386879</v>
      </c>
      <c r="F43" s="33"/>
      <c r="G43" s="1627">
        <f>ROUND(SUM(G37:G42),0)</f>
        <v>165348</v>
      </c>
      <c r="H43" s="33"/>
      <c r="I43" s="1627">
        <f>ROUND(SUM(I37:I42),0)</f>
        <v>2221531</v>
      </c>
      <c r="J43" s="34"/>
      <c r="K43" s="1627">
        <f>ROUND(SUM(K37:K42),0)</f>
        <v>3890062</v>
      </c>
    </row>
    <row r="44" spans="1:14" s="37" customFormat="1" ht="27" customHeight="1" thickBot="1">
      <c r="A44" s="1493" t="s">
        <v>34</v>
      </c>
      <c r="C44" s="38"/>
      <c r="D44" s="39" t="s">
        <v>5</v>
      </c>
      <c r="E44" s="40">
        <f>ROUND(SUM(E12)+SUM(E24)+SUM(E33)+SUM(E43),0)</f>
        <v>87266191</v>
      </c>
      <c r="F44" s="19"/>
      <c r="G44" s="40">
        <f>ROUND(SUM(G12)+SUM(G24)+SUM(G33)+SUM(G43),0)</f>
        <v>11688869</v>
      </c>
      <c r="H44" s="19"/>
      <c r="I44" s="40">
        <f>ROUND(SUM(I12)+SUM(I24)+SUM(I33)+SUM(I43),0)</f>
        <v>75577322</v>
      </c>
      <c r="J44" s="22"/>
      <c r="K44" s="40">
        <f>ROUND(SUM(K12)+SUM(K24)+SUM(K33)+SUM(K43),0)</f>
        <v>79266540</v>
      </c>
      <c r="L44" s="2032"/>
    </row>
    <row r="45" spans="1:14" ht="17.149999999999999" customHeight="1" thickTop="1">
      <c r="A45" s="41"/>
      <c r="B45" s="42"/>
      <c r="C45" s="42"/>
      <c r="D45" s="42"/>
      <c r="E45" s="43"/>
      <c r="F45" s="42"/>
      <c r="G45" s="43"/>
      <c r="H45" s="42"/>
      <c r="I45" s="43"/>
      <c r="J45" s="44"/>
      <c r="K45" s="43"/>
    </row>
    <row r="46" spans="1:14" s="49" customFormat="1" ht="16.5" customHeight="1">
      <c r="A46" s="45"/>
      <c r="B46" s="46"/>
      <c r="C46" s="47"/>
      <c r="D46" s="47"/>
      <c r="E46" s="47"/>
      <c r="F46" s="47"/>
      <c r="G46" s="47"/>
      <c r="H46" s="47"/>
      <c r="I46" s="47"/>
      <c r="J46" s="47"/>
      <c r="K46" s="48"/>
      <c r="L46" s="2033"/>
    </row>
    <row r="47" spans="1:14" s="49" customFormat="1" ht="15" customHeight="1">
      <c r="A47" s="50"/>
      <c r="B47" s="46"/>
      <c r="C47" s="47"/>
      <c r="D47" s="47"/>
      <c r="E47" s="47"/>
      <c r="F47" s="47"/>
      <c r="G47" s="47"/>
      <c r="H47" s="47"/>
      <c r="I47" s="51"/>
      <c r="J47" s="51"/>
      <c r="L47" s="2033"/>
    </row>
    <row r="48" spans="1:14" ht="17.149999999999999" customHeight="1">
      <c r="A48" s="41"/>
      <c r="B48" s="42"/>
      <c r="C48" s="42"/>
      <c r="D48" s="42"/>
      <c r="E48" s="42"/>
      <c r="F48" s="42"/>
      <c r="G48" s="42"/>
      <c r="H48" s="42"/>
      <c r="I48" s="44"/>
      <c r="J48" s="44"/>
    </row>
    <row r="49" spans="1:10" ht="17.149999999999999" customHeight="1">
      <c r="A49" s="41"/>
      <c r="B49" s="41"/>
      <c r="C49" s="41"/>
      <c r="D49" s="41"/>
      <c r="E49" s="41"/>
      <c r="F49" s="41"/>
      <c r="G49" s="52"/>
      <c r="H49" s="52"/>
      <c r="I49" s="52"/>
      <c r="J49" s="52"/>
    </row>
    <row r="50" spans="1:10" ht="17.149999999999999" customHeight="1">
      <c r="A50" s="41"/>
      <c r="B50" s="41"/>
      <c r="C50" s="41"/>
      <c r="D50" s="41"/>
      <c r="E50" s="41"/>
      <c r="F50" s="41"/>
      <c r="G50" s="52"/>
      <c r="H50" s="52"/>
      <c r="I50" s="52"/>
      <c r="J50" s="52"/>
    </row>
    <row r="51" spans="1:10" ht="17.149999999999999" customHeight="1">
      <c r="A51" s="41"/>
      <c r="B51" s="41"/>
      <c r="C51" s="41"/>
      <c r="D51" s="41"/>
      <c r="E51" s="41"/>
      <c r="F51" s="41"/>
      <c r="G51" s="52"/>
      <c r="H51" s="52"/>
      <c r="I51" s="52"/>
      <c r="J51" s="52"/>
    </row>
    <row r="52" spans="1:10">
      <c r="A52" s="41"/>
      <c r="B52" s="41"/>
      <c r="C52" s="41"/>
      <c r="D52" s="41"/>
      <c r="E52" s="41"/>
      <c r="F52" s="41"/>
      <c r="G52" s="41"/>
      <c r="H52" s="41"/>
      <c r="I52" s="41"/>
      <c r="J52" s="41"/>
    </row>
    <row r="53" spans="1:10">
      <c r="A53" s="41"/>
      <c r="B53" s="41"/>
      <c r="C53" s="41"/>
      <c r="D53" s="41"/>
      <c r="E53" s="41"/>
      <c r="F53" s="41"/>
      <c r="G53" s="41"/>
      <c r="H53" s="41"/>
      <c r="I53" s="41"/>
      <c r="J53" s="41"/>
    </row>
    <row r="54" spans="1:10">
      <c r="A54" s="41"/>
      <c r="B54" s="41"/>
      <c r="C54" s="41"/>
      <c r="D54" s="41"/>
      <c r="E54" s="42"/>
      <c r="F54" s="42"/>
      <c r="G54" s="42"/>
      <c r="H54" s="42"/>
      <c r="I54" s="42"/>
      <c r="J54" s="42"/>
    </row>
    <row r="55" spans="1:10">
      <c r="A55" s="41"/>
      <c r="E55" s="53"/>
      <c r="F55" s="53"/>
      <c r="G55" s="53"/>
      <c r="H55" s="53"/>
      <c r="I55" s="53"/>
      <c r="J55" s="53"/>
    </row>
    <row r="56" spans="1:10">
      <c r="A56" s="41"/>
      <c r="E56" s="53"/>
      <c r="F56" s="53"/>
      <c r="G56" s="53"/>
      <c r="H56" s="53"/>
      <c r="I56" s="53"/>
      <c r="J56" s="53"/>
    </row>
    <row r="57" spans="1:10">
      <c r="A57" s="41"/>
      <c r="E57" s="54"/>
      <c r="G57" s="54"/>
      <c r="I57" s="54"/>
      <c r="J57" s="54"/>
    </row>
    <row r="58" spans="1:10">
      <c r="A58" s="41"/>
      <c r="E58" s="54"/>
      <c r="G58" s="54"/>
      <c r="I58" s="54"/>
      <c r="J58" s="54"/>
    </row>
    <row r="59" spans="1:10">
      <c r="A59" s="41"/>
      <c r="E59" s="54"/>
      <c r="G59" s="54"/>
    </row>
    <row r="60" spans="1:10">
      <c r="A60" s="41"/>
      <c r="E60" s="54"/>
      <c r="G60" s="54"/>
    </row>
    <row r="61" spans="1:10">
      <c r="A61" s="41"/>
      <c r="E61" s="54"/>
      <c r="G61" s="54"/>
    </row>
    <row r="62" spans="1:10">
      <c r="E62" s="54"/>
      <c r="G62" s="54"/>
    </row>
    <row r="63" spans="1:10">
      <c r="E63" s="54"/>
      <c r="G63" s="54"/>
    </row>
    <row r="65" spans="5:7">
      <c r="E65" s="54"/>
      <c r="G65" s="54"/>
    </row>
    <row r="66" spans="5:7">
      <c r="E66" s="54"/>
      <c r="G66" s="54"/>
    </row>
    <row r="67" spans="5:7">
      <c r="E67" s="54"/>
      <c r="G67" s="54"/>
    </row>
    <row r="68" spans="5:7">
      <c r="E68" s="54"/>
      <c r="G68" s="54"/>
    </row>
    <row r="69" spans="5:7">
      <c r="E69" s="54"/>
      <c r="G69" s="54"/>
    </row>
    <row r="70" spans="5:7">
      <c r="E70" s="54"/>
      <c r="G70" s="54"/>
    </row>
    <row r="71" spans="5:7">
      <c r="E71" s="54"/>
      <c r="G71" s="54"/>
    </row>
    <row r="72" spans="5:7">
      <c r="E72" s="54"/>
      <c r="G72" s="54"/>
    </row>
    <row r="73" spans="5:7">
      <c r="E73" s="54"/>
      <c r="G73" s="54"/>
    </row>
    <row r="74" spans="5:7">
      <c r="E74" s="54"/>
      <c r="G74" s="54"/>
    </row>
    <row r="75" spans="5:7">
      <c r="E75" s="54"/>
      <c r="G75" s="54"/>
    </row>
    <row r="76" spans="5:7">
      <c r="E76" s="54"/>
      <c r="G76" s="54"/>
    </row>
    <row r="77" spans="5:7">
      <c r="E77" s="54"/>
      <c r="G77" s="54"/>
    </row>
    <row r="78" spans="5:7">
      <c r="E78" s="54"/>
      <c r="G78" s="54"/>
    </row>
    <row r="79" spans="5:7">
      <c r="E79" s="54"/>
      <c r="G79" s="54"/>
    </row>
    <row r="80" spans="5:7">
      <c r="E80" s="54"/>
      <c r="G80" s="54"/>
    </row>
    <row r="81" spans="5:7">
      <c r="E81" s="54"/>
      <c r="G81" s="54"/>
    </row>
    <row r="82" spans="5:7">
      <c r="E82" s="54"/>
      <c r="G82" s="54"/>
    </row>
    <row r="83" spans="5:7">
      <c r="E83" s="54"/>
      <c r="G83" s="54"/>
    </row>
    <row r="84" spans="5:7">
      <c r="E84" s="54"/>
      <c r="G84" s="54"/>
    </row>
    <row r="85" spans="5:7">
      <c r="E85" s="54"/>
      <c r="G85" s="54"/>
    </row>
    <row r="86" spans="5:7">
      <c r="E86" s="54"/>
      <c r="G86" s="54"/>
    </row>
    <row r="87" spans="5:7">
      <c r="E87" s="54"/>
      <c r="G87" s="54"/>
    </row>
    <row r="88" spans="5:7">
      <c r="E88" s="54"/>
      <c r="G88" s="54"/>
    </row>
    <row r="89" spans="5:7">
      <c r="E89" s="54"/>
      <c r="G89" s="54"/>
    </row>
    <row r="90" spans="5:7">
      <c r="E90" s="54"/>
      <c r="G90" s="54"/>
    </row>
    <row r="91" spans="5:7">
      <c r="E91" s="54"/>
      <c r="G91" s="54"/>
    </row>
    <row r="92" spans="5:7">
      <c r="E92" s="54"/>
      <c r="G92" s="54"/>
    </row>
    <row r="93" spans="5:7">
      <c r="E93" s="54"/>
      <c r="G93" s="54"/>
    </row>
    <row r="94" spans="5:7">
      <c r="E94" s="54"/>
      <c r="G94" s="54"/>
    </row>
  </sheetData>
  <customSheetViews>
    <customSheetView guid="{2B65B3C9-192A-406F-81D0-33ACDA28F496}" scale="80" showPageBreaks="1" showGridLines="0" outlineSymbols="0" printArea="1" topLeftCell="A4">
      <selection activeCell="H18" sqref="H18"/>
      <pageMargins left="0.6" right="0.5" top="1" bottom="0.25" header="0" footer="0.25"/>
      <pageSetup scale="63" orientation="landscape" r:id="rId1"/>
      <headerFooter scaleWithDoc="0">
        <oddFooter>&amp;R&amp;8 64</oddFooter>
      </headerFooter>
    </customSheetView>
    <customSheetView guid="{0CC7DE5F-1794-42F9-A27A-C86EF3A9D6CB}" scale="80" showGridLines="0" outlineSymbols="0">
      <selection activeCell="D24" sqref="D24"/>
      <pageMargins left="0.6" right="0.5" top="1" bottom="0.25" header="0" footer="0.25"/>
      <pageSetup scale="63" orientation="landscape" r:id="rId2"/>
      <headerFooter scaleWithDoc="0">
        <oddFooter>&amp;R&amp;8 64</oddFooter>
      </headerFooter>
    </customSheetView>
    <customSheetView guid="{93806141-9DF1-4420-AFF4-7FE0DD0F8BC6}" scale="80" showPageBreaks="1" showGridLines="0" outlineSymbols="0" printArea="1" topLeftCell="A4">
      <selection activeCell="G15" sqref="G15"/>
      <pageMargins left="0.6" right="0.5" top="1" bottom="0.25" header="0" footer="0.25"/>
      <pageSetup scale="63" orientation="landscape" r:id="rId3"/>
      <headerFooter scaleWithDoc="0">
        <oddFooter>&amp;R&amp;8 64</oddFooter>
      </headerFooter>
    </customSheetView>
    <customSheetView guid="{BB82FA49-60D3-40FE-AF8E-B650FBF593CD}" scale="80" showPageBreaks="1" showGridLines="0" outlineSymbols="0" printArea="1">
      <selection activeCell="D24" sqref="D24"/>
      <pageMargins left="0.6" right="0.5" top="1" bottom="0.25" header="0" footer="0.25"/>
      <pageSetup scale="63" orientation="landscape" r:id="rId4"/>
      <headerFooter scaleWithDoc="0">
        <oddFooter>&amp;R&amp;8 64</oddFooter>
      </headerFooter>
    </customSheetView>
    <customSheetView guid="{3F05455D-E716-4339-B764-ED03EAF4C363}" scale="80" showPageBreaks="1" showGridLines="0" outlineSymbols="0" printArea="1">
      <selection activeCell="D24" sqref="D24"/>
      <pageMargins left="0.6" right="0.5" top="1" bottom="0.25" header="0" footer="0.25"/>
      <pageSetup scale="63" orientation="landscape" r:id="rId5"/>
      <headerFooter scaleWithDoc="0">
        <oddFooter>&amp;R&amp;8 64</oddFooter>
      </headerFooter>
    </customSheetView>
  </customSheetViews>
  <mergeCells count="1">
    <mergeCell ref="I9:K9"/>
  </mergeCells>
  <pageMargins left="0.6" right="0.5" top="1" bottom="0.25" header="0" footer="0.25"/>
  <pageSetup scale="63" orientation="landscape" r:id="rId6"/>
  <headerFooter scaleWithDoc="0">
    <oddFooter>&amp;R&amp;8 67</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showGridLines="0" zoomScale="70" zoomScaleNormal="70" zoomScaleSheetLayoutView="50" workbookViewId="0"/>
  </sheetViews>
  <sheetFormatPr defaultColWidth="8.84375" defaultRowHeight="15.5"/>
  <cols>
    <col min="1" max="1" width="55.4609375" style="1239" customWidth="1"/>
    <col min="2" max="2" width="2" style="1239" customWidth="1"/>
    <col min="3" max="3" width="15.4609375" style="1239" customWidth="1"/>
    <col min="4" max="4" width="2" style="1239" customWidth="1"/>
    <col min="5" max="5" width="15.765625" style="1239" customWidth="1"/>
    <col min="6" max="6" width="2" style="1239" customWidth="1"/>
    <col min="7" max="7" width="15" style="1239" customWidth="1"/>
    <col min="8" max="8" width="2" style="1239" bestFit="1" customWidth="1"/>
    <col min="9" max="9" width="14.69140625" style="1239" customWidth="1"/>
    <col min="10" max="10" width="2" style="1239" customWidth="1"/>
    <col min="11" max="11" width="14.53515625" style="1239" customWidth="1"/>
    <col min="12" max="12" width="2" style="1239" customWidth="1"/>
    <col min="13" max="13" width="15.4609375" style="1239" customWidth="1"/>
    <col min="14" max="14" width="1.4609375" style="1239" customWidth="1"/>
    <col min="15" max="15" width="15.84375" style="1239" customWidth="1"/>
    <col min="16" max="16" width="2" style="1239" customWidth="1"/>
    <col min="17" max="17" width="13.07421875" style="1239" customWidth="1"/>
    <col min="18" max="18" width="2" style="1239" customWidth="1"/>
    <col min="19" max="19" width="14.07421875" style="1239" customWidth="1"/>
    <col min="20" max="16384" width="8.84375" style="1239"/>
  </cols>
  <sheetData>
    <row r="1" spans="1:28">
      <c r="A1" s="1237" t="s">
        <v>1234</v>
      </c>
    </row>
    <row r="3" spans="1:28" ht="21.5">
      <c r="A3" s="1238" t="s">
        <v>0</v>
      </c>
    </row>
    <row r="4" spans="1:28" ht="21.5">
      <c r="A4" s="1238" t="s">
        <v>1134</v>
      </c>
      <c r="S4" s="1240" t="s">
        <v>1129</v>
      </c>
    </row>
    <row r="5" spans="1:28" ht="21.5">
      <c r="A5" s="1238" t="s">
        <v>1717</v>
      </c>
    </row>
    <row r="6" spans="1:28">
      <c r="A6" s="1241"/>
    </row>
    <row r="7" spans="1:28">
      <c r="A7" s="1241"/>
    </row>
    <row r="8" spans="1:28">
      <c r="A8" s="1357"/>
      <c r="B8" s="1357"/>
      <c r="C8" s="2312">
        <v>43921</v>
      </c>
      <c r="D8" s="2312"/>
      <c r="E8" s="2312"/>
      <c r="F8" s="2312"/>
      <c r="G8" s="2312"/>
      <c r="H8" s="1357"/>
      <c r="I8" s="2312">
        <v>44286</v>
      </c>
      <c r="J8" s="2312"/>
      <c r="K8" s="2312"/>
      <c r="L8" s="2312"/>
      <c r="M8" s="2312"/>
      <c r="N8" s="1365"/>
      <c r="O8" s="2312">
        <v>44651</v>
      </c>
      <c r="P8" s="2312"/>
      <c r="Q8" s="2312"/>
      <c r="R8" s="2312"/>
      <c r="S8" s="2312"/>
    </row>
    <row r="9" spans="1:28">
      <c r="A9" s="1359" t="s">
        <v>539</v>
      </c>
      <c r="B9" s="1357"/>
      <c r="C9" s="1359" t="s">
        <v>536</v>
      </c>
      <c r="D9" s="1363"/>
      <c r="E9" s="1359" t="s">
        <v>1131</v>
      </c>
      <c r="F9" s="1363"/>
      <c r="G9" s="1359" t="s">
        <v>252</v>
      </c>
      <c r="H9" s="1357"/>
      <c r="I9" s="1359" t="s">
        <v>536</v>
      </c>
      <c r="J9" s="1363"/>
      <c r="K9" s="1359" t="s">
        <v>1131</v>
      </c>
      <c r="L9" s="1363"/>
      <c r="M9" s="1359" t="s">
        <v>252</v>
      </c>
      <c r="N9" s="1363"/>
      <c r="O9" s="1359" t="s">
        <v>536</v>
      </c>
      <c r="P9" s="1363"/>
      <c r="Q9" s="1359" t="s">
        <v>1131</v>
      </c>
      <c r="R9" s="1363"/>
      <c r="S9" s="1359" t="s">
        <v>252</v>
      </c>
    </row>
    <row r="10" spans="1:28">
      <c r="A10" s="1357"/>
      <c r="B10" s="1357"/>
      <c r="C10" s="1362"/>
      <c r="D10" s="1362"/>
      <c r="E10" s="1362"/>
      <c r="F10" s="1362"/>
      <c r="G10" s="1362"/>
      <c r="H10" s="1357"/>
      <c r="I10" s="1362"/>
      <c r="J10" s="1362"/>
      <c r="K10" s="1362"/>
      <c r="L10" s="1362"/>
      <c r="M10" s="1362"/>
      <c r="N10" s="1362"/>
      <c r="O10" s="1362"/>
      <c r="P10" s="1362"/>
      <c r="Q10" s="1362"/>
      <c r="R10" s="1362"/>
      <c r="S10" s="1362"/>
    </row>
    <row r="11" spans="1:28">
      <c r="A11" s="1360" t="s">
        <v>542</v>
      </c>
      <c r="B11" s="1357"/>
      <c r="C11" s="1357"/>
      <c r="D11" s="1362"/>
      <c r="E11" s="1357"/>
      <c r="F11" s="1362"/>
      <c r="G11" s="1357"/>
      <c r="H11" s="1357"/>
      <c r="I11" s="1357"/>
      <c r="J11" s="1362"/>
      <c r="K11" s="1357"/>
      <c r="L11" s="1362"/>
      <c r="M11" s="1357"/>
      <c r="N11" s="1357"/>
      <c r="O11" s="1357"/>
      <c r="P11" s="1362"/>
      <c r="Q11" s="1357"/>
      <c r="R11" s="1362"/>
      <c r="S11" s="1357"/>
    </row>
    <row r="12" spans="1:28">
      <c r="A12" s="1361" t="s">
        <v>2459</v>
      </c>
      <c r="B12" s="1358" t="s">
        <v>5</v>
      </c>
      <c r="C12" s="2244">
        <v>5501074</v>
      </c>
      <c r="D12" s="1426"/>
      <c r="E12" s="2244">
        <v>755643</v>
      </c>
      <c r="F12" s="1426"/>
      <c r="G12" s="2244">
        <f>ROUND(SUM(C12:E12),0)</f>
        <v>6256717</v>
      </c>
      <c r="H12" s="1426"/>
      <c r="I12" s="2244">
        <v>1464683</v>
      </c>
      <c r="J12" s="1426"/>
      <c r="K12" s="2244">
        <v>504701</v>
      </c>
      <c r="L12" s="1426"/>
      <c r="M12" s="2244">
        <f>ROUND(SUM(I12:K12),0)</f>
        <v>1969384</v>
      </c>
      <c r="N12" s="2244"/>
      <c r="O12" s="2244">
        <v>1562917</v>
      </c>
      <c r="P12" s="1430"/>
      <c r="Q12" s="2244">
        <v>434131</v>
      </c>
      <c r="R12" s="1430"/>
      <c r="S12" s="1429">
        <f>ROUND(SUM(O12:Q12),0)</f>
        <v>1997048</v>
      </c>
    </row>
    <row r="13" spans="1:28">
      <c r="A13" s="1360" t="s">
        <v>2338</v>
      </c>
      <c r="B13" s="1357"/>
      <c r="C13" s="2245"/>
      <c r="D13" s="2245"/>
      <c r="E13" s="2245"/>
      <c r="F13" s="2245"/>
      <c r="G13" s="2245"/>
      <c r="H13" s="2246"/>
      <c r="I13" s="2245"/>
      <c r="J13" s="2245"/>
      <c r="K13" s="2245"/>
      <c r="L13" s="2245"/>
      <c r="M13" s="2245"/>
      <c r="N13" s="2245"/>
      <c r="O13" s="2245"/>
      <c r="P13" s="2245"/>
      <c r="Q13" s="2245"/>
      <c r="R13" s="1424"/>
      <c r="S13" s="1425"/>
    </row>
    <row r="14" spans="1:28">
      <c r="A14" s="1358" t="s">
        <v>544</v>
      </c>
      <c r="B14" s="1358" t="s">
        <v>5</v>
      </c>
      <c r="C14" s="1484">
        <v>670109</v>
      </c>
      <c r="D14" s="1484"/>
      <c r="E14" s="1484">
        <v>77555</v>
      </c>
      <c r="F14" s="1484"/>
      <c r="G14" s="1484">
        <f>ROUND(SUM(C14:E14),0)</f>
        <v>747664</v>
      </c>
      <c r="H14" s="1484"/>
      <c r="I14" s="1484">
        <v>474045</v>
      </c>
      <c r="J14" s="1484"/>
      <c r="K14" s="1484">
        <v>57358</v>
      </c>
      <c r="L14" s="1484"/>
      <c r="M14" s="1484">
        <f>ROUND(SUM(I14:K14),0)</f>
        <v>531403</v>
      </c>
      <c r="N14" s="1484"/>
      <c r="O14" s="1484">
        <v>202567</v>
      </c>
      <c r="P14" s="1484"/>
      <c r="Q14" s="1484">
        <v>40083</v>
      </c>
      <c r="R14" s="1483"/>
      <c r="S14" s="1485">
        <f>ROUND(SUM(O14:Q14),0)</f>
        <v>242650</v>
      </c>
      <c r="T14" s="1244"/>
      <c r="U14" s="1244"/>
      <c r="V14" s="1244"/>
      <c r="W14" s="1244"/>
      <c r="X14" s="1244"/>
      <c r="Y14" s="1244"/>
      <c r="Z14" s="1244"/>
      <c r="AA14" s="1244"/>
      <c r="AB14" s="1244"/>
    </row>
    <row r="15" spans="1:28">
      <c r="A15" s="1358" t="s">
        <v>546</v>
      </c>
      <c r="B15" s="1358" t="s">
        <v>5</v>
      </c>
      <c r="C15" s="1484">
        <v>26100814</v>
      </c>
      <c r="D15" s="1484"/>
      <c r="E15" s="1484">
        <v>13353103</v>
      </c>
      <c r="F15" s="1484"/>
      <c r="G15" s="1484">
        <f t="shared" ref="G15:G43" si="0">ROUND(SUM(C15:E15),0)</f>
        <v>39453917</v>
      </c>
      <c r="H15" s="1484"/>
      <c r="I15" s="1484">
        <v>25917731</v>
      </c>
      <c r="J15" s="1484"/>
      <c r="K15" s="1484">
        <v>12099321</v>
      </c>
      <c r="L15" s="1484"/>
      <c r="M15" s="1484">
        <f t="shared" ref="M15:M43" si="1">ROUND(SUM(I15:K15),0)</f>
        <v>38017052</v>
      </c>
      <c r="N15" s="1484"/>
      <c r="O15" s="1484">
        <v>24465627</v>
      </c>
      <c r="P15" s="1484"/>
      <c r="Q15" s="1484">
        <v>10937847</v>
      </c>
      <c r="R15" s="1486"/>
      <c r="S15" s="1485">
        <f t="shared" ref="S15:S43" si="2">ROUND(SUM(O15:Q15),0)</f>
        <v>35403474</v>
      </c>
    </row>
    <row r="16" spans="1:28">
      <c r="A16" s="1358" t="s">
        <v>547</v>
      </c>
      <c r="B16" s="1358" t="s">
        <v>5</v>
      </c>
      <c r="C16" s="1484">
        <v>5924077</v>
      </c>
      <c r="D16" s="1484"/>
      <c r="E16" s="1484">
        <v>938807</v>
      </c>
      <c r="F16" s="1484"/>
      <c r="G16" s="1484">
        <f t="shared" si="0"/>
        <v>6862884</v>
      </c>
      <c r="H16" s="1484"/>
      <c r="I16" s="1484">
        <v>5279746</v>
      </c>
      <c r="J16" s="1484"/>
      <c r="K16" s="1484">
        <v>678218</v>
      </c>
      <c r="L16" s="1484"/>
      <c r="M16" s="1484">
        <f t="shared" si="1"/>
        <v>5957964</v>
      </c>
      <c r="N16" s="1484"/>
      <c r="O16" s="1484">
        <v>3959875</v>
      </c>
      <c r="P16" s="1484"/>
      <c r="Q16" s="1484">
        <v>461016</v>
      </c>
      <c r="R16" s="1486"/>
      <c r="S16" s="1485">
        <f t="shared" si="2"/>
        <v>4420891</v>
      </c>
    </row>
    <row r="17" spans="1:19">
      <c r="A17" s="1358" t="s">
        <v>548</v>
      </c>
      <c r="B17" s="1358" t="s">
        <v>5</v>
      </c>
      <c r="C17" s="1484">
        <v>6709260</v>
      </c>
      <c r="D17" s="1484"/>
      <c r="E17" s="1484">
        <v>1894961</v>
      </c>
      <c r="F17" s="1484"/>
      <c r="G17" s="1484">
        <f t="shared" si="0"/>
        <v>8604221</v>
      </c>
      <c r="H17" s="1484"/>
      <c r="I17" s="1484">
        <v>4826538</v>
      </c>
      <c r="J17" s="1484"/>
      <c r="K17" s="1484">
        <v>1624202</v>
      </c>
      <c r="L17" s="1484"/>
      <c r="M17" s="1484">
        <f t="shared" si="1"/>
        <v>6450740</v>
      </c>
      <c r="N17" s="1484"/>
      <c r="O17" s="1484">
        <v>3930796</v>
      </c>
      <c r="P17" s="1484"/>
      <c r="Q17" s="1484">
        <v>1421526</v>
      </c>
      <c r="R17" s="1486"/>
      <c r="S17" s="1485">
        <f t="shared" si="2"/>
        <v>5352322</v>
      </c>
    </row>
    <row r="18" spans="1:19">
      <c r="A18" s="1360" t="s">
        <v>2339</v>
      </c>
      <c r="B18" s="1357"/>
      <c r="C18" s="1484"/>
      <c r="D18" s="1484"/>
      <c r="E18" s="1484"/>
      <c r="F18" s="1484"/>
      <c r="G18" s="1484"/>
      <c r="H18" s="2247"/>
      <c r="I18" s="1484"/>
      <c r="J18" s="1484"/>
      <c r="K18" s="1484"/>
      <c r="L18" s="1484"/>
      <c r="M18" s="1484"/>
      <c r="N18" s="1484"/>
      <c r="O18" s="1484"/>
      <c r="P18" s="1484"/>
      <c r="Q18" s="1484"/>
      <c r="R18" s="1483"/>
      <c r="S18" s="1485"/>
    </row>
    <row r="19" spans="1:19">
      <c r="A19" s="1358" t="s">
        <v>1137</v>
      </c>
      <c r="B19" s="1358" t="s">
        <v>5</v>
      </c>
      <c r="C19" s="1484">
        <v>154061</v>
      </c>
      <c r="D19" s="1484"/>
      <c r="E19" s="1484">
        <v>56567</v>
      </c>
      <c r="F19" s="1484"/>
      <c r="G19" s="1484">
        <f t="shared" si="0"/>
        <v>210628</v>
      </c>
      <c r="H19" s="1484"/>
      <c r="I19" s="1484">
        <v>176298</v>
      </c>
      <c r="J19" s="1484"/>
      <c r="K19" s="1484">
        <v>48908</v>
      </c>
      <c r="L19" s="1484"/>
      <c r="M19" s="1484">
        <f t="shared" si="1"/>
        <v>225206</v>
      </c>
      <c r="N19" s="1484"/>
      <c r="O19" s="1484">
        <v>263712</v>
      </c>
      <c r="P19" s="1484"/>
      <c r="Q19" s="1484">
        <v>38507</v>
      </c>
      <c r="R19" s="1483"/>
      <c r="S19" s="1485">
        <f t="shared" si="2"/>
        <v>302219</v>
      </c>
    </row>
    <row r="20" spans="1:19">
      <c r="A20" s="1360" t="s">
        <v>2188</v>
      </c>
      <c r="B20" s="1357"/>
      <c r="C20" s="1484"/>
      <c r="D20" s="1484"/>
      <c r="E20" s="1484"/>
      <c r="F20" s="1484"/>
      <c r="G20" s="1484"/>
      <c r="H20" s="2247"/>
      <c r="I20" s="1484"/>
      <c r="J20" s="1484"/>
      <c r="K20" s="1484"/>
      <c r="L20" s="1484"/>
      <c r="M20" s="1484"/>
      <c r="N20" s="1484"/>
      <c r="O20" s="1484"/>
      <c r="P20" s="1484"/>
      <c r="Q20" s="1484"/>
      <c r="R20" s="1483"/>
      <c r="S20" s="1485"/>
    </row>
    <row r="21" spans="1:19">
      <c r="A21" s="1358" t="s">
        <v>550</v>
      </c>
      <c r="B21" s="1358" t="s">
        <v>5</v>
      </c>
      <c r="C21" s="1484">
        <v>3063</v>
      </c>
      <c r="D21" s="1484"/>
      <c r="E21" s="1484">
        <v>250</v>
      </c>
      <c r="F21" s="1484"/>
      <c r="G21" s="1484">
        <f t="shared" si="0"/>
        <v>3313</v>
      </c>
      <c r="H21" s="1484"/>
      <c r="I21" s="1484">
        <v>3184</v>
      </c>
      <c r="J21" s="1484"/>
      <c r="K21" s="1484">
        <v>128</v>
      </c>
      <c r="L21" s="1484"/>
      <c r="M21" s="1484">
        <f t="shared" si="1"/>
        <v>3312</v>
      </c>
      <c r="N21" s="1484"/>
      <c r="O21" s="1484">
        <v>0</v>
      </c>
      <c r="P21" s="1484"/>
      <c r="Q21" s="1484">
        <v>0</v>
      </c>
      <c r="R21" s="1486"/>
      <c r="S21" s="1485">
        <f t="shared" si="2"/>
        <v>0</v>
      </c>
    </row>
    <row r="22" spans="1:19">
      <c r="A22" s="1358" t="s">
        <v>551</v>
      </c>
      <c r="B22" s="1358" t="s">
        <v>5</v>
      </c>
      <c r="C22" s="1484">
        <v>931204</v>
      </c>
      <c r="D22" s="1484"/>
      <c r="E22" s="1484">
        <v>277226</v>
      </c>
      <c r="F22" s="1484"/>
      <c r="G22" s="1484">
        <f t="shared" si="0"/>
        <v>1208430</v>
      </c>
      <c r="H22" s="1484"/>
      <c r="I22" s="1484">
        <v>673292</v>
      </c>
      <c r="J22" s="1484"/>
      <c r="K22" s="1484">
        <v>242501</v>
      </c>
      <c r="L22" s="1484"/>
      <c r="M22" s="1484">
        <f t="shared" si="1"/>
        <v>915793</v>
      </c>
      <c r="N22" s="1484"/>
      <c r="O22" s="1484">
        <v>703246</v>
      </c>
      <c r="P22" s="1484"/>
      <c r="Q22" s="1484">
        <v>209353</v>
      </c>
      <c r="R22" s="1483"/>
      <c r="S22" s="1485">
        <f t="shared" si="2"/>
        <v>912599</v>
      </c>
    </row>
    <row r="23" spans="1:19">
      <c r="A23" s="1358" t="s">
        <v>552</v>
      </c>
      <c r="B23" s="1358" t="s">
        <v>5</v>
      </c>
      <c r="C23" s="1484">
        <v>4569692</v>
      </c>
      <c r="D23" s="1484"/>
      <c r="E23" s="1484">
        <v>368271</v>
      </c>
      <c r="F23" s="1484"/>
      <c r="G23" s="1484">
        <f t="shared" si="0"/>
        <v>4937963</v>
      </c>
      <c r="H23" s="1484"/>
      <c r="I23" s="1484">
        <v>870090</v>
      </c>
      <c r="J23" s="1484"/>
      <c r="K23" s="1484">
        <v>263003</v>
      </c>
      <c r="L23" s="1484"/>
      <c r="M23" s="1484">
        <f t="shared" si="1"/>
        <v>1133093</v>
      </c>
      <c r="N23" s="1484"/>
      <c r="O23" s="1484">
        <v>1880631</v>
      </c>
      <c r="P23" s="1484"/>
      <c r="Q23" s="1484">
        <v>201143</v>
      </c>
      <c r="R23" s="1486"/>
      <c r="S23" s="1485">
        <f t="shared" si="2"/>
        <v>2081774</v>
      </c>
    </row>
    <row r="24" spans="1:19">
      <c r="A24" s="1360" t="s">
        <v>553</v>
      </c>
      <c r="B24" s="1358" t="s">
        <v>5</v>
      </c>
      <c r="C24" s="1484"/>
      <c r="D24" s="1484"/>
      <c r="E24" s="1484"/>
      <c r="F24" s="1484"/>
      <c r="G24" s="1484"/>
      <c r="H24" s="1484"/>
      <c r="I24" s="1484"/>
      <c r="J24" s="1484"/>
      <c r="K24" s="1484"/>
      <c r="L24" s="1484"/>
      <c r="M24" s="1484"/>
      <c r="N24" s="1484"/>
      <c r="O24" s="1484"/>
      <c r="P24" s="1484"/>
      <c r="Q24" s="1484"/>
      <c r="R24" s="1483"/>
      <c r="S24" s="1485"/>
    </row>
    <row r="25" spans="1:19">
      <c r="A25" s="1603" t="s">
        <v>2189</v>
      </c>
      <c r="B25" s="1358" t="s">
        <v>5</v>
      </c>
      <c r="C25" s="1484">
        <v>1534105</v>
      </c>
      <c r="D25" s="1484"/>
      <c r="E25" s="1484">
        <v>300731</v>
      </c>
      <c r="F25" s="1484"/>
      <c r="G25" s="1484">
        <f t="shared" si="0"/>
        <v>1834836</v>
      </c>
      <c r="H25" s="1484"/>
      <c r="I25" s="1484">
        <v>2633881</v>
      </c>
      <c r="J25" s="1484"/>
      <c r="K25" s="1484">
        <v>234124</v>
      </c>
      <c r="L25" s="1484"/>
      <c r="M25" s="1484">
        <f t="shared" si="1"/>
        <v>2868005</v>
      </c>
      <c r="N25" s="1484"/>
      <c r="O25" s="1484">
        <v>636505</v>
      </c>
      <c r="P25" s="1484"/>
      <c r="Q25" s="1484">
        <v>110186</v>
      </c>
      <c r="R25" s="1486"/>
      <c r="S25" s="1485">
        <f t="shared" si="2"/>
        <v>746691</v>
      </c>
    </row>
    <row r="26" spans="1:19">
      <c r="A26" s="1603" t="s">
        <v>554</v>
      </c>
      <c r="B26" s="1358" t="s">
        <v>5</v>
      </c>
      <c r="C26" s="1484">
        <f>16005690-3</f>
        <v>16005687</v>
      </c>
      <c r="D26" s="1484"/>
      <c r="E26" s="1484">
        <f>4732820-1</f>
        <v>4732819</v>
      </c>
      <c r="F26" s="1484"/>
      <c r="G26" s="1484">
        <f t="shared" si="0"/>
        <v>20738506</v>
      </c>
      <c r="H26" s="1484"/>
      <c r="I26" s="1484">
        <f>15399165+1</f>
        <v>15399166</v>
      </c>
      <c r="J26" s="1484"/>
      <c r="K26" s="1484">
        <f>3980502</f>
        <v>3980502</v>
      </c>
      <c r="L26" s="1484"/>
      <c r="M26" s="1484">
        <f t="shared" si="1"/>
        <v>19379668</v>
      </c>
      <c r="N26" s="1484"/>
      <c r="O26" s="1484">
        <v>14843315</v>
      </c>
      <c r="P26" s="1484"/>
      <c r="Q26" s="1484">
        <v>3243120</v>
      </c>
      <c r="R26" s="1486"/>
      <c r="S26" s="1485">
        <f t="shared" si="2"/>
        <v>18086435</v>
      </c>
    </row>
    <row r="27" spans="1:19">
      <c r="A27" s="1360" t="s">
        <v>2340</v>
      </c>
      <c r="B27" s="1357"/>
      <c r="C27" s="1484"/>
      <c r="D27" s="1484"/>
      <c r="E27" s="1484"/>
      <c r="F27" s="1484"/>
      <c r="G27" s="1484"/>
      <c r="H27" s="2247"/>
      <c r="I27" s="1484"/>
      <c r="J27" s="1484"/>
      <c r="K27" s="1484"/>
      <c r="L27" s="1484"/>
      <c r="M27" s="1484"/>
      <c r="N27" s="1484"/>
      <c r="O27" s="1484"/>
      <c r="P27" s="1484"/>
      <c r="Q27" s="1484"/>
      <c r="R27" s="1483"/>
      <c r="S27" s="1485"/>
    </row>
    <row r="28" spans="1:19">
      <c r="A28" s="1358" t="s">
        <v>555</v>
      </c>
      <c r="B28" s="1358" t="s">
        <v>5</v>
      </c>
      <c r="C28" s="1484">
        <v>1860000</v>
      </c>
      <c r="D28" s="1484"/>
      <c r="E28" s="1484">
        <v>243000</v>
      </c>
      <c r="F28" s="1484"/>
      <c r="G28" s="1484">
        <f t="shared" si="0"/>
        <v>2103000</v>
      </c>
      <c r="H28" s="1484"/>
      <c r="I28" s="1484">
        <v>1860000</v>
      </c>
      <c r="J28" s="1484"/>
      <c r="K28" s="1484">
        <v>187200</v>
      </c>
      <c r="L28" s="1484"/>
      <c r="M28" s="1484">
        <f t="shared" si="1"/>
        <v>2047200</v>
      </c>
      <c r="N28" s="1484"/>
      <c r="O28" s="1484">
        <v>1860000</v>
      </c>
      <c r="P28" s="1484"/>
      <c r="Q28" s="1484">
        <v>131400</v>
      </c>
      <c r="R28" s="1486"/>
      <c r="S28" s="1485">
        <f t="shared" si="2"/>
        <v>1991400</v>
      </c>
    </row>
    <row r="29" spans="1:19">
      <c r="A29" s="1358" t="s">
        <v>556</v>
      </c>
      <c r="B29" s="1358" t="s">
        <v>5</v>
      </c>
      <c r="C29" s="1484">
        <v>2190000</v>
      </c>
      <c r="D29" s="1484"/>
      <c r="E29" s="1484">
        <v>200855</v>
      </c>
      <c r="F29" s="1484"/>
      <c r="G29" s="1484">
        <f t="shared" si="0"/>
        <v>2390855</v>
      </c>
      <c r="H29" s="1484"/>
      <c r="I29" s="1484">
        <v>2240000</v>
      </c>
      <c r="J29" s="1484"/>
      <c r="K29" s="1484">
        <v>117195</v>
      </c>
      <c r="L29" s="1484"/>
      <c r="M29" s="1484">
        <f t="shared" si="1"/>
        <v>2357195</v>
      </c>
      <c r="N29" s="1484"/>
      <c r="O29" s="1484">
        <v>1280000</v>
      </c>
      <c r="P29" s="1484"/>
      <c r="Q29" s="1484">
        <v>47035</v>
      </c>
      <c r="R29" s="1483"/>
      <c r="S29" s="1485">
        <f t="shared" si="2"/>
        <v>1327035</v>
      </c>
    </row>
    <row r="30" spans="1:19">
      <c r="A30" s="1360" t="s">
        <v>1700</v>
      </c>
      <c r="B30" s="1358" t="s">
        <v>5</v>
      </c>
      <c r="C30" s="1484">
        <v>2659543</v>
      </c>
      <c r="D30" s="1484"/>
      <c r="E30" s="1484">
        <v>729499</v>
      </c>
      <c r="F30" s="1484"/>
      <c r="G30" s="1484">
        <f t="shared" si="0"/>
        <v>3389042</v>
      </c>
      <c r="H30" s="1484"/>
      <c r="I30" s="1484">
        <v>2143124</v>
      </c>
      <c r="J30" s="1484"/>
      <c r="K30" s="1484">
        <v>635656</v>
      </c>
      <c r="L30" s="1484"/>
      <c r="M30" s="1484">
        <f t="shared" si="1"/>
        <v>2778780</v>
      </c>
      <c r="N30" s="1484"/>
      <c r="O30" s="1484">
        <v>1142773</v>
      </c>
      <c r="P30" s="1484"/>
      <c r="Q30" s="1484">
        <v>564870</v>
      </c>
      <c r="R30" s="1483"/>
      <c r="S30" s="1485">
        <f t="shared" si="2"/>
        <v>1707643</v>
      </c>
    </row>
    <row r="31" spans="1:19">
      <c r="A31" s="1360" t="s">
        <v>559</v>
      </c>
      <c r="B31" s="1358" t="s">
        <v>5</v>
      </c>
      <c r="C31" s="1484"/>
      <c r="D31" s="1484"/>
      <c r="E31" s="1484"/>
      <c r="F31" s="1484"/>
      <c r="G31" s="1484"/>
      <c r="H31" s="1484"/>
      <c r="I31" s="1484"/>
      <c r="J31" s="1484"/>
      <c r="K31" s="1484"/>
      <c r="L31" s="1484"/>
      <c r="M31" s="1484"/>
      <c r="N31" s="1484"/>
      <c r="O31" s="1484"/>
      <c r="P31" s="1484"/>
      <c r="Q31" s="1484"/>
      <c r="R31" s="1483"/>
      <c r="S31" s="1485"/>
    </row>
    <row r="32" spans="1:19">
      <c r="A32" s="1358" t="s">
        <v>560</v>
      </c>
      <c r="B32" s="1358" t="s">
        <v>5</v>
      </c>
      <c r="C32" s="1484">
        <v>49509436</v>
      </c>
      <c r="D32" s="1484"/>
      <c r="E32" s="1484">
        <v>28847621</v>
      </c>
      <c r="F32" s="1484"/>
      <c r="G32" s="1484">
        <f t="shared" si="0"/>
        <v>78357057</v>
      </c>
      <c r="H32" s="1484"/>
      <c r="I32" s="1484">
        <v>47341116</v>
      </c>
      <c r="J32" s="1484"/>
      <c r="K32" s="1484">
        <v>26752171</v>
      </c>
      <c r="L32" s="1484"/>
      <c r="M32" s="1484">
        <f t="shared" si="1"/>
        <v>74093287</v>
      </c>
      <c r="N32" s="1484"/>
      <c r="O32" s="1484">
        <v>49549362</v>
      </c>
      <c r="P32" s="1484"/>
      <c r="Q32" s="1484">
        <v>24523877</v>
      </c>
      <c r="R32" s="1483"/>
      <c r="S32" s="1485">
        <f t="shared" si="2"/>
        <v>74073239</v>
      </c>
    </row>
    <row r="33" spans="1:19">
      <c r="A33" s="1364" t="s">
        <v>561</v>
      </c>
      <c r="B33" s="1364" t="s">
        <v>5</v>
      </c>
      <c r="C33" s="1484">
        <v>2464683</v>
      </c>
      <c r="D33" s="2248"/>
      <c r="E33" s="1484">
        <v>483265</v>
      </c>
      <c r="F33" s="2248"/>
      <c r="G33" s="1484">
        <f t="shared" si="0"/>
        <v>2947948</v>
      </c>
      <c r="H33" s="1484"/>
      <c r="I33" s="1484">
        <v>1799369</v>
      </c>
      <c r="J33" s="2248"/>
      <c r="K33" s="1484">
        <v>378650</v>
      </c>
      <c r="L33" s="2248"/>
      <c r="M33" s="1484">
        <f t="shared" si="1"/>
        <v>2178019</v>
      </c>
      <c r="N33" s="1484"/>
      <c r="O33" s="1484">
        <v>1876708</v>
      </c>
      <c r="P33" s="2248"/>
      <c r="Q33" s="1484">
        <v>301311</v>
      </c>
      <c r="R33" s="1427"/>
      <c r="S33" s="1485">
        <f t="shared" si="2"/>
        <v>2178019</v>
      </c>
    </row>
    <row r="34" spans="1:19">
      <c r="A34" s="1364" t="s">
        <v>562</v>
      </c>
      <c r="B34" s="1364" t="s">
        <v>5</v>
      </c>
      <c r="C34" s="1484">
        <v>2493466</v>
      </c>
      <c r="D34" s="2248"/>
      <c r="E34" s="1484">
        <v>1791598</v>
      </c>
      <c r="F34" s="2248"/>
      <c r="G34" s="1484">
        <f t="shared" si="0"/>
        <v>4285064</v>
      </c>
      <c r="H34" s="1484"/>
      <c r="I34" s="1484">
        <v>1985369</v>
      </c>
      <c r="J34" s="2248"/>
      <c r="K34" s="1484">
        <v>1717897</v>
      </c>
      <c r="L34" s="2248"/>
      <c r="M34" s="1484">
        <f t="shared" si="1"/>
        <v>3703266</v>
      </c>
      <c r="N34" s="1484"/>
      <c r="O34" s="1484">
        <v>1497581</v>
      </c>
      <c r="P34" s="2248"/>
      <c r="Q34" s="1484">
        <v>1629984</v>
      </c>
      <c r="R34" s="1427"/>
      <c r="S34" s="1485">
        <f t="shared" si="2"/>
        <v>3127565</v>
      </c>
    </row>
    <row r="35" spans="1:19">
      <c r="A35" s="1358" t="s">
        <v>563</v>
      </c>
      <c r="B35" s="1358" t="s">
        <v>5</v>
      </c>
      <c r="C35" s="1484">
        <v>5160340</v>
      </c>
      <c r="D35" s="2249"/>
      <c r="E35" s="1484">
        <f>3979166-1</f>
        <v>3979165</v>
      </c>
      <c r="F35" s="2248"/>
      <c r="G35" s="1484">
        <f t="shared" si="0"/>
        <v>9139505</v>
      </c>
      <c r="H35" s="1484"/>
      <c r="I35" s="1484">
        <f>5314290+1</f>
        <v>5314291</v>
      </c>
      <c r="J35" s="2249"/>
      <c r="K35" s="1484">
        <v>3824396</v>
      </c>
      <c r="L35" s="2248"/>
      <c r="M35" s="1484">
        <f t="shared" si="1"/>
        <v>9138687</v>
      </c>
      <c r="N35" s="1484"/>
      <c r="O35" s="1484">
        <f>5510941-1</f>
        <v>5510940</v>
      </c>
      <c r="P35" s="2249"/>
      <c r="Q35" s="1484">
        <f>3627329+1</f>
        <v>3627330</v>
      </c>
      <c r="R35" s="1427"/>
      <c r="S35" s="1485">
        <f t="shared" si="2"/>
        <v>9138270</v>
      </c>
    </row>
    <row r="36" spans="1:19">
      <c r="A36" s="1358" t="s">
        <v>1132</v>
      </c>
      <c r="B36" s="1358" t="s">
        <v>5</v>
      </c>
      <c r="C36" s="1484">
        <v>1741478</v>
      </c>
      <c r="D36" s="2250"/>
      <c r="E36" s="1484">
        <v>646535</v>
      </c>
      <c r="F36" s="2250"/>
      <c r="G36" s="1484">
        <f t="shared" si="0"/>
        <v>2388013</v>
      </c>
      <c r="H36" s="1484"/>
      <c r="I36" s="1484">
        <v>1797422</v>
      </c>
      <c r="J36" s="2250"/>
      <c r="K36" s="1484">
        <v>590591</v>
      </c>
      <c r="L36" s="2250"/>
      <c r="M36" s="1484">
        <f t="shared" si="1"/>
        <v>2388013</v>
      </c>
      <c r="N36" s="1484"/>
      <c r="O36" s="1484">
        <v>1311168</v>
      </c>
      <c r="P36" s="2250"/>
      <c r="Q36" s="1484">
        <v>503250</v>
      </c>
      <c r="R36" s="1487"/>
      <c r="S36" s="1485">
        <f t="shared" si="2"/>
        <v>1814418</v>
      </c>
    </row>
    <row r="37" spans="1:19">
      <c r="A37" s="1358" t="s">
        <v>565</v>
      </c>
      <c r="B37" s="1358" t="s">
        <v>5</v>
      </c>
      <c r="C37" s="1484">
        <v>34468972</v>
      </c>
      <c r="D37" s="1484"/>
      <c r="E37" s="1484">
        <v>32361383</v>
      </c>
      <c r="F37" s="1484"/>
      <c r="G37" s="1484">
        <f t="shared" si="0"/>
        <v>66830355</v>
      </c>
      <c r="H37" s="1484"/>
      <c r="I37" s="1484">
        <v>30907004</v>
      </c>
      <c r="J37" s="1484"/>
      <c r="K37" s="1484">
        <v>31035423</v>
      </c>
      <c r="L37" s="1484"/>
      <c r="M37" s="1484">
        <f t="shared" si="1"/>
        <v>61942427</v>
      </c>
      <c r="N37" s="1484"/>
      <c r="O37" s="1484">
        <v>31342288</v>
      </c>
      <c r="P37" s="1484"/>
      <c r="Q37" s="1484">
        <v>29755962</v>
      </c>
      <c r="R37" s="1486"/>
      <c r="S37" s="1485">
        <f t="shared" si="2"/>
        <v>61098250</v>
      </c>
    </row>
    <row r="38" spans="1:19">
      <c r="A38" s="1360" t="s">
        <v>2341</v>
      </c>
      <c r="B38" s="1357"/>
      <c r="C38" s="1484"/>
      <c r="D38" s="1484"/>
      <c r="E38" s="1484"/>
      <c r="F38" s="1484"/>
      <c r="G38" s="1484"/>
      <c r="H38" s="2247"/>
      <c r="I38" s="1484"/>
      <c r="J38" s="1484"/>
      <c r="K38" s="1484"/>
      <c r="L38" s="1484"/>
      <c r="M38" s="1484"/>
      <c r="N38" s="1484"/>
      <c r="O38" s="1484"/>
      <c r="P38" s="1484"/>
      <c r="Q38" s="1484"/>
      <c r="R38" s="1483"/>
      <c r="S38" s="1485"/>
    </row>
    <row r="39" spans="1:19">
      <c r="A39" s="1358" t="s">
        <v>591</v>
      </c>
      <c r="B39" s="1358" t="s">
        <v>5</v>
      </c>
      <c r="C39" s="1484">
        <v>187195</v>
      </c>
      <c r="D39" s="1484"/>
      <c r="E39" s="1484">
        <v>35389</v>
      </c>
      <c r="F39" s="1484"/>
      <c r="G39" s="1484">
        <f t="shared" si="0"/>
        <v>222584</v>
      </c>
      <c r="H39" s="1484"/>
      <c r="I39" s="1484">
        <v>196555</v>
      </c>
      <c r="J39" s="1484"/>
      <c r="K39" s="1484">
        <v>26029</v>
      </c>
      <c r="L39" s="1484"/>
      <c r="M39" s="1484">
        <f t="shared" si="1"/>
        <v>222584</v>
      </c>
      <c r="N39" s="1484"/>
      <c r="O39" s="1484">
        <v>180373</v>
      </c>
      <c r="P39" s="1484"/>
      <c r="Q39" s="1484">
        <v>16202</v>
      </c>
      <c r="R39" s="1483"/>
      <c r="S39" s="1485">
        <f t="shared" si="2"/>
        <v>196575</v>
      </c>
    </row>
    <row r="40" spans="1:19">
      <c r="A40" s="1358" t="s">
        <v>593</v>
      </c>
      <c r="B40" s="1358" t="s">
        <v>5</v>
      </c>
      <c r="C40" s="1484">
        <v>555053</v>
      </c>
      <c r="D40" s="1484"/>
      <c r="E40" s="1484">
        <v>112617</v>
      </c>
      <c r="F40" s="1484"/>
      <c r="G40" s="1484">
        <f t="shared" si="0"/>
        <v>667670</v>
      </c>
      <c r="H40" s="1484"/>
      <c r="I40" s="1484">
        <v>479171</v>
      </c>
      <c r="J40" s="1484"/>
      <c r="K40" s="1484">
        <v>86761</v>
      </c>
      <c r="L40" s="1484"/>
      <c r="M40" s="1484">
        <f t="shared" si="1"/>
        <v>565932</v>
      </c>
      <c r="N40" s="1484"/>
      <c r="O40" s="1484">
        <v>393136</v>
      </c>
      <c r="P40" s="1484"/>
      <c r="Q40" s="1484">
        <v>64953</v>
      </c>
      <c r="R40" s="1486"/>
      <c r="S40" s="1485">
        <f t="shared" si="2"/>
        <v>458089</v>
      </c>
    </row>
    <row r="41" spans="1:19">
      <c r="A41" s="646" t="s">
        <v>2497</v>
      </c>
      <c r="B41" s="1603" t="s">
        <v>5</v>
      </c>
      <c r="C41" s="1484">
        <v>17713092</v>
      </c>
      <c r="D41" s="1484"/>
      <c r="E41" s="1484">
        <v>8701208</v>
      </c>
      <c r="F41" s="1484"/>
      <c r="G41" s="1484">
        <f t="shared" si="0"/>
        <v>26414300</v>
      </c>
      <c r="H41" s="1484"/>
      <c r="I41" s="1484">
        <v>18351447</v>
      </c>
      <c r="J41" s="1484"/>
      <c r="K41" s="1484">
        <v>8062853</v>
      </c>
      <c r="L41" s="1484"/>
      <c r="M41" s="1484">
        <f t="shared" si="1"/>
        <v>26414300</v>
      </c>
      <c r="N41" s="1484"/>
      <c r="O41" s="1484">
        <v>19268669</v>
      </c>
      <c r="P41" s="1484"/>
      <c r="Q41" s="1484">
        <v>7145631</v>
      </c>
      <c r="R41" s="1486"/>
      <c r="S41" s="1485">
        <f t="shared" si="2"/>
        <v>26414300</v>
      </c>
    </row>
    <row r="42" spans="1:19">
      <c r="A42" s="1360" t="s">
        <v>2342</v>
      </c>
      <c r="B42" s="1357"/>
      <c r="C42" s="1484"/>
      <c r="D42" s="1484"/>
      <c r="E42" s="1484"/>
      <c r="F42" s="1484"/>
      <c r="G42" s="1484"/>
      <c r="H42" s="1484"/>
      <c r="I42" s="1484"/>
      <c r="J42" s="1484"/>
      <c r="K42" s="1484"/>
      <c r="L42" s="1484"/>
      <c r="M42" s="1484"/>
      <c r="N42" s="1484"/>
      <c r="O42" s="1484"/>
      <c r="P42" s="1484"/>
      <c r="Q42" s="1484"/>
      <c r="R42" s="1483"/>
      <c r="S42" s="1485"/>
    </row>
    <row r="43" spans="1:19">
      <c r="A43" s="1358" t="s">
        <v>569</v>
      </c>
      <c r="B43" s="1358" t="s">
        <v>5</v>
      </c>
      <c r="C43" s="1484">
        <v>928596</v>
      </c>
      <c r="D43" s="1484"/>
      <c r="E43" s="1484">
        <v>116514</v>
      </c>
      <c r="F43" s="1484"/>
      <c r="G43" s="1484">
        <f t="shared" si="0"/>
        <v>1045110</v>
      </c>
      <c r="H43" s="1484"/>
      <c r="I43" s="1484">
        <v>441478</v>
      </c>
      <c r="J43" s="1484"/>
      <c r="K43" s="1484">
        <v>90412</v>
      </c>
      <c r="L43" s="1484"/>
      <c r="M43" s="1484">
        <f t="shared" si="1"/>
        <v>531890</v>
      </c>
      <c r="N43" s="1484"/>
      <c r="O43" s="1484">
        <v>837811</v>
      </c>
      <c r="P43" s="1484"/>
      <c r="Q43" s="1484">
        <v>60380</v>
      </c>
      <c r="R43" s="1483"/>
      <c r="S43" s="1485">
        <f t="shared" si="2"/>
        <v>898191</v>
      </c>
    </row>
    <row r="44" spans="1:19" ht="21.75" customHeight="1" thickBot="1">
      <c r="A44" s="1360" t="s">
        <v>2458</v>
      </c>
      <c r="B44" s="1358" t="s">
        <v>5</v>
      </c>
      <c r="C44" s="1428">
        <f>ROUND(SUM(C12:C43),0)</f>
        <v>190035000</v>
      </c>
      <c r="D44" s="1426"/>
      <c r="E44" s="1428">
        <f>ROUND(SUM(E12:E43),0)</f>
        <v>101004582</v>
      </c>
      <c r="F44" s="1426"/>
      <c r="G44" s="1428">
        <f>ROUND(SUM(G12:G43),0)</f>
        <v>291039582</v>
      </c>
      <c r="H44" s="1426"/>
      <c r="I44" s="2225">
        <f>ROUND(SUM(I12:I43),0)</f>
        <v>172575000</v>
      </c>
      <c r="J44" s="1426"/>
      <c r="K44" s="2225">
        <f>ROUND(SUM(K12:K43),0)</f>
        <v>93238200</v>
      </c>
      <c r="L44" s="1426"/>
      <c r="M44" s="2225">
        <f>ROUND(SUM(M12:M43),0)</f>
        <v>265813200</v>
      </c>
      <c r="N44" s="1632"/>
      <c r="O44" s="1428">
        <f>ROUND(SUM(O12:O43),0)</f>
        <v>168500000</v>
      </c>
      <c r="P44" s="1426"/>
      <c r="Q44" s="1428">
        <f>ROUND(SUM(Q12:Q43),0)</f>
        <v>85469097</v>
      </c>
      <c r="R44" s="1426"/>
      <c r="S44" s="1428">
        <f>ROUND(SUM(S12:S43),0)</f>
        <v>253969097</v>
      </c>
    </row>
    <row r="45" spans="1:19" ht="16" thickTop="1">
      <c r="B45" s="1239" t="s">
        <v>5</v>
      </c>
      <c r="C45" s="1246"/>
      <c r="D45" s="1243"/>
      <c r="E45" s="1246"/>
      <c r="F45" s="1243"/>
      <c r="G45" s="1246"/>
      <c r="H45" s="1243"/>
      <c r="I45" s="1242"/>
      <c r="K45" s="1242"/>
      <c r="M45" s="2226"/>
    </row>
    <row r="46" spans="1:19">
      <c r="A46" s="2100" t="s">
        <v>1715</v>
      </c>
      <c r="C46" s="1243"/>
      <c r="D46" s="1243"/>
      <c r="E46" s="1243"/>
      <c r="F46" s="1243"/>
      <c r="G46" s="1243"/>
      <c r="H46" s="1243"/>
      <c r="I46" s="1243"/>
      <c r="J46" s="1243"/>
      <c r="K46" s="1243"/>
      <c r="L46" s="1243"/>
      <c r="M46" s="1243"/>
      <c r="R46" s="1248"/>
    </row>
    <row r="47" spans="1:19">
      <c r="A47" s="2099" t="s">
        <v>2343</v>
      </c>
      <c r="C47" s="1243"/>
      <c r="D47" s="1243"/>
      <c r="E47" s="1243"/>
      <c r="F47" s="1243"/>
      <c r="G47" s="1243"/>
      <c r="H47" s="1243"/>
      <c r="I47" s="1243"/>
      <c r="J47" s="1243"/>
      <c r="K47" s="1243"/>
      <c r="L47" s="1243"/>
      <c r="M47" s="1243"/>
    </row>
    <row r="48" spans="1:19">
      <c r="A48" s="1249"/>
      <c r="C48" s="1243"/>
      <c r="D48" s="1243"/>
      <c r="E48" s="1243"/>
      <c r="F48" s="1243"/>
      <c r="G48" s="1243"/>
      <c r="H48" s="1243"/>
      <c r="L48" s="1243"/>
      <c r="M48" s="1243"/>
    </row>
  </sheetData>
  <customSheetViews>
    <customSheetView guid="{2B65B3C9-192A-406F-81D0-33ACDA28F496}" scale="70" showPageBreaks="1" showGridLines="0" printArea="1" topLeftCell="A4">
      <selection activeCell="E27" sqref="E27"/>
      <pageMargins left="0.5" right="0.4" top="0.5" bottom="0.5" header="0.5" footer="0.25"/>
      <printOptions verticalCentered="1"/>
      <pageSetup scale="50" firstPageNumber="97" orientation="landscape" useFirstPageNumber="1" r:id="rId1"/>
      <headerFooter scaleWithDoc="0">
        <oddFooter>&amp;R&amp;8 97</oddFooter>
      </headerFooter>
    </customSheetView>
    <customSheetView guid="{0CC7DE5F-1794-42F9-A27A-C86EF3A9D6CB}" scale="70" showGridLines="0">
      <selection activeCell="D24" sqref="D24"/>
      <pageMargins left="0.75" right="0.4" top="0.5" bottom="0.5" header="0.5" footer="0.25"/>
      <printOptions verticalCentered="1"/>
      <pageSetup scale="50" firstPageNumber="97" orientation="landscape" useFirstPageNumber="1" r:id="rId2"/>
      <headerFooter scaleWithDoc="0">
        <oddFooter>&amp;R&amp;8 97</oddFooter>
      </headerFooter>
    </customSheetView>
    <customSheetView guid="{93806141-9DF1-4420-AFF4-7FE0DD0F8BC6}" scale="70" showPageBreaks="1" showGridLines="0" printArea="1" topLeftCell="B1">
      <selection activeCell="S9" sqref="S9"/>
      <pageMargins left="0.5" right="0.4" top="0.5" bottom="0.5" header="0.5" footer="0.25"/>
      <printOptions verticalCentered="1"/>
      <pageSetup scale="50" firstPageNumber="97" orientation="landscape" useFirstPageNumber="1" r:id="rId3"/>
      <headerFooter scaleWithDoc="0">
        <oddFooter>&amp;R&amp;8 97</oddFooter>
      </headerFooter>
    </customSheetView>
    <customSheetView guid="{BB82FA49-60D3-40FE-AF8E-B650FBF593CD}" scale="70" showPageBreaks="1" showGridLines="0" printArea="1" topLeftCell="B1">
      <selection activeCell="I41" sqref="I41"/>
      <pageMargins left="0.75" right="0.4" top="0.5" bottom="0.5" header="0.5" footer="0.25"/>
      <printOptions verticalCentered="1"/>
      <pageSetup scale="50" firstPageNumber="97" orientation="landscape" useFirstPageNumber="1" r:id="rId4"/>
      <headerFooter scaleWithDoc="0">
        <oddFooter>&amp;R&amp;8 97</oddFooter>
      </headerFooter>
    </customSheetView>
    <customSheetView guid="{3F05455D-E716-4339-B764-ED03EAF4C363}" scale="70" showPageBreaks="1" showGridLines="0" printArea="1" topLeftCell="C1">
      <selection activeCell="M34" sqref="M34"/>
      <pageMargins left="0.75" right="0.4" top="0.5" bottom="0.5" header="0.5" footer="0.25"/>
      <printOptions verticalCentered="1"/>
      <pageSetup scale="50" firstPageNumber="97" orientation="landscape" useFirstPageNumber="1" r:id="rId5"/>
      <headerFooter scaleWithDoc="0">
        <oddFooter>&amp;R&amp;8 97</oddFooter>
      </headerFooter>
    </customSheetView>
  </customSheetViews>
  <mergeCells count="3">
    <mergeCell ref="C8:G8"/>
    <mergeCell ref="I8:M8"/>
    <mergeCell ref="O8:S8"/>
  </mergeCells>
  <printOptions verticalCentered="1"/>
  <pageMargins left="0.5" right="0.4" top="0.5" bottom="0.5" header="0.5" footer="0.25"/>
  <pageSetup scale="50" firstPageNumber="97" orientation="landscape" useFirstPageNumber="1" r:id="rId6"/>
  <headerFooter scaleWithDoc="0">
    <oddFooter>&amp;R&amp;8 98</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8"/>
  <sheetViews>
    <sheetView showGridLines="0" zoomScale="70" zoomScaleNormal="70" zoomScaleSheetLayoutView="40" workbookViewId="0"/>
  </sheetViews>
  <sheetFormatPr defaultColWidth="8.84375" defaultRowHeight="15.5"/>
  <cols>
    <col min="1" max="1" width="53.07421875" style="1239" customWidth="1"/>
    <col min="2" max="2" width="2" style="1239" customWidth="1"/>
    <col min="3" max="3" width="15.4609375" style="1245" customWidth="1"/>
    <col min="4" max="4" width="1.4609375" style="1239" customWidth="1"/>
    <col min="5" max="5" width="14" style="1245" customWidth="1"/>
    <col min="6" max="6" width="1.84375" style="1239" customWidth="1"/>
    <col min="7" max="7" width="14.07421875" style="1245" customWidth="1"/>
    <col min="8" max="8" width="1.69140625" style="1239" customWidth="1"/>
    <col min="9" max="9" width="14.53515625" style="1239" customWidth="1"/>
    <col min="10" max="10" width="1.23046875" style="1239" customWidth="1"/>
    <col min="11" max="11" width="13.53515625" style="1239" customWidth="1"/>
    <col min="12" max="12" width="1.23046875" style="1239" customWidth="1"/>
    <col min="13" max="13" width="15" style="1239" customWidth="1"/>
    <col min="14" max="14" width="1.07421875" style="1239" customWidth="1"/>
    <col min="15" max="15" width="15.3046875" style="1239" customWidth="1"/>
    <col min="16" max="16" width="1.07421875" style="1239" customWidth="1"/>
    <col min="17" max="17" width="15.23046875" style="1239" customWidth="1"/>
    <col min="18" max="18" width="0.84375" style="1239" customWidth="1"/>
    <col min="19" max="19" width="15.4609375" style="1239" customWidth="1"/>
    <col min="20" max="20" width="0.84375" style="1239" customWidth="1"/>
    <col min="21" max="21" width="15.69140625" style="1239" customWidth="1"/>
    <col min="22" max="22" width="1.07421875" style="1239" customWidth="1"/>
    <col min="23" max="23" width="15.4609375" style="1239" customWidth="1"/>
    <col min="24" max="24" width="1" style="1239" customWidth="1"/>
    <col min="25" max="25" width="16.07421875" style="1239" customWidth="1"/>
    <col min="26" max="26" width="2.53515625" style="1239" customWidth="1"/>
    <col min="27" max="27" width="14.3046875" style="1239" bestFit="1" customWidth="1"/>
    <col min="28" max="28" width="2" style="1239" customWidth="1"/>
    <col min="29" max="29" width="14.4609375" style="1239" customWidth="1"/>
    <col min="30" max="30" width="2" style="1239" customWidth="1"/>
    <col min="31" max="31" width="15.765625" style="1239" customWidth="1"/>
    <col min="32" max="32" width="2" style="1239" customWidth="1"/>
    <col min="33" max="16384" width="8.84375" style="1239"/>
  </cols>
  <sheetData>
    <row r="1" spans="1:27">
      <c r="A1" s="1237" t="s">
        <v>1234</v>
      </c>
    </row>
    <row r="3" spans="1:27" ht="21.5">
      <c r="A3" s="1238" t="s">
        <v>0</v>
      </c>
    </row>
    <row r="4" spans="1:27" ht="23">
      <c r="A4" s="1238" t="s">
        <v>1134</v>
      </c>
      <c r="Y4" s="1250" t="s">
        <v>1129</v>
      </c>
    </row>
    <row r="5" spans="1:27" ht="21.5">
      <c r="A5" s="1238" t="s">
        <v>1718</v>
      </c>
      <c r="Y5" s="1251" t="s">
        <v>121</v>
      </c>
    </row>
    <row r="6" spans="1:27">
      <c r="A6" s="1241"/>
    </row>
    <row r="7" spans="1:27">
      <c r="A7" s="1241"/>
    </row>
    <row r="8" spans="1:27">
      <c r="A8" s="1366"/>
      <c r="B8" s="1366"/>
      <c r="C8" s="2313">
        <v>45016</v>
      </c>
      <c r="D8" s="2313"/>
      <c r="E8" s="2313"/>
      <c r="F8" s="2313"/>
      <c r="G8" s="2313"/>
      <c r="H8" s="1374"/>
      <c r="I8" s="2313">
        <v>45382</v>
      </c>
      <c r="J8" s="2313"/>
      <c r="K8" s="2313"/>
      <c r="L8" s="2313"/>
      <c r="M8" s="2313"/>
      <c r="N8" s="2141"/>
      <c r="O8" s="2313" t="s">
        <v>1138</v>
      </c>
      <c r="P8" s="2313"/>
      <c r="Q8" s="2313"/>
      <c r="R8" s="2313"/>
      <c r="S8" s="2313"/>
      <c r="T8" s="2141"/>
      <c r="U8" s="2313" t="s">
        <v>1139</v>
      </c>
      <c r="V8" s="2313"/>
      <c r="W8" s="2313"/>
      <c r="X8" s="2313"/>
      <c r="Y8" s="2313"/>
    </row>
    <row r="9" spans="1:27">
      <c r="A9" s="1368" t="s">
        <v>539</v>
      </c>
      <c r="B9" s="1366"/>
      <c r="C9" s="1368" t="s">
        <v>536</v>
      </c>
      <c r="D9" s="1372"/>
      <c r="E9" s="1368" t="s">
        <v>1131</v>
      </c>
      <c r="F9" s="1372"/>
      <c r="G9" s="1368" t="s">
        <v>252</v>
      </c>
      <c r="H9" s="1372"/>
      <c r="I9" s="1368" t="s">
        <v>536</v>
      </c>
      <c r="J9" s="1372"/>
      <c r="K9" s="1368" t="s">
        <v>1131</v>
      </c>
      <c r="L9" s="1372"/>
      <c r="M9" s="1368" t="s">
        <v>252</v>
      </c>
      <c r="N9" s="2141"/>
      <c r="O9" s="1368" t="s">
        <v>536</v>
      </c>
      <c r="P9" s="1372"/>
      <c r="Q9" s="1368" t="s">
        <v>1131</v>
      </c>
      <c r="R9" s="1372"/>
      <c r="S9" s="1368" t="s">
        <v>252</v>
      </c>
      <c r="T9" s="2141"/>
      <c r="U9" s="1368" t="s">
        <v>536</v>
      </c>
      <c r="V9" s="1372"/>
      <c r="W9" s="1368" t="s">
        <v>1131</v>
      </c>
      <c r="X9" s="1372"/>
      <c r="Y9" s="1368" t="s">
        <v>252</v>
      </c>
    </row>
    <row r="10" spans="1:27">
      <c r="A10" s="1366"/>
      <c r="B10" s="1366"/>
      <c r="C10" s="1366"/>
      <c r="D10" s="1366"/>
      <c r="E10" s="1366"/>
      <c r="F10" s="1366"/>
      <c r="G10" s="1366"/>
      <c r="H10" s="1366"/>
      <c r="I10" s="1375"/>
      <c r="J10" s="1371"/>
      <c r="K10" s="1375"/>
      <c r="L10" s="1371"/>
      <c r="M10" s="1375"/>
      <c r="N10" s="2141"/>
      <c r="O10" s="1371"/>
      <c r="P10" s="1371"/>
      <c r="Q10" s="1371"/>
      <c r="R10" s="1371"/>
      <c r="S10" s="1371"/>
      <c r="T10" s="2141"/>
      <c r="U10" s="1371"/>
      <c r="V10" s="1371"/>
      <c r="W10" s="1371"/>
      <c r="X10" s="1371"/>
      <c r="Y10" s="1371"/>
    </row>
    <row r="11" spans="1:27">
      <c r="A11" s="1369" t="s">
        <v>542</v>
      </c>
      <c r="B11" s="1366"/>
      <c r="C11" s="1366"/>
      <c r="D11" s="1366"/>
      <c r="E11" s="1366"/>
      <c r="F11" s="1366"/>
      <c r="G11" s="1366"/>
      <c r="H11" s="1366"/>
      <c r="I11" s="1366"/>
      <c r="J11" s="1371"/>
      <c r="K11" s="1366"/>
      <c r="L11" s="1371"/>
      <c r="M11" s="1366"/>
      <c r="N11" s="2141"/>
      <c r="O11" s="2141"/>
      <c r="P11" s="1371"/>
      <c r="Q11" s="2141"/>
      <c r="R11" s="1371"/>
      <c r="S11" s="2141"/>
      <c r="T11" s="2141"/>
      <c r="U11" s="2141"/>
      <c r="V11" s="1371"/>
      <c r="W11" s="2141"/>
      <c r="X11" s="1371"/>
      <c r="Y11" s="2141"/>
    </row>
    <row r="12" spans="1:27">
      <c r="A12" s="1370" t="s">
        <v>1701</v>
      </c>
      <c r="B12" s="1367" t="s">
        <v>5</v>
      </c>
      <c r="C12" s="2234">
        <v>1588278</v>
      </c>
      <c r="D12" s="1431"/>
      <c r="E12" s="2234">
        <v>359501</v>
      </c>
      <c r="F12" s="1431"/>
      <c r="G12" s="2234">
        <f>ROUND(SUM(C12:E12),0)</f>
        <v>1947779</v>
      </c>
      <c r="H12" s="1431"/>
      <c r="I12" s="2234">
        <v>1605794</v>
      </c>
      <c r="J12" s="1431"/>
      <c r="K12" s="2234">
        <v>288348</v>
      </c>
      <c r="L12" s="1431"/>
      <c r="M12" s="2235">
        <f>ROUND(SUM(I12:K12),0)</f>
        <v>1894142</v>
      </c>
      <c r="N12" s="1431"/>
      <c r="O12" s="2234">
        <v>5025179</v>
      </c>
      <c r="P12" s="1431"/>
      <c r="Q12" s="2234">
        <v>655664</v>
      </c>
      <c r="R12" s="1431"/>
      <c r="S12" s="2234">
        <f>ROUND(SUM(O12:Q12),0)</f>
        <v>5680843</v>
      </c>
      <c r="T12" s="1431"/>
      <c r="U12" s="2234">
        <f>'SCH 17 pg1'!C12+'SCH 17 pg1'!I12+'SCH 17 pg1'!O12+'SCH 17 pg2'!C12+'SCH 17 pg2'!I12+'SCH 17 pg2'!O12</f>
        <v>16747925</v>
      </c>
      <c r="V12" s="1431"/>
      <c r="W12" s="2234">
        <f>'SCH 17 pg1'!E12+'SCH 17 pg1'!K12+'SCH 17 pg1'!Q12+'SCH 17 pg2'!E12+'SCH 17 pg2'!K12+'SCH 17 pg2'!Q12</f>
        <v>2997988</v>
      </c>
      <c r="X12" s="1431"/>
      <c r="Y12" s="1432">
        <f>ROUND(SUM(U12:W12),0)</f>
        <v>19745913</v>
      </c>
      <c r="AA12" s="2048"/>
    </row>
    <row r="13" spans="1:27">
      <c r="A13" s="1369" t="s">
        <v>2338</v>
      </c>
      <c r="B13" s="1367" t="s">
        <v>5</v>
      </c>
      <c r="C13" s="2236"/>
      <c r="D13" s="2236"/>
      <c r="E13" s="2236"/>
      <c r="F13" s="2236"/>
      <c r="G13" s="2236"/>
      <c r="H13" s="2236"/>
      <c r="I13" s="2236"/>
      <c r="J13" s="2142"/>
      <c r="K13" s="2236"/>
      <c r="L13" s="2142"/>
      <c r="M13" s="2237"/>
      <c r="N13" s="2236"/>
      <c r="O13" s="2236"/>
      <c r="P13" s="2142"/>
      <c r="Q13" s="2236"/>
      <c r="R13" s="2142"/>
      <c r="S13" s="2142"/>
      <c r="T13" s="2236"/>
      <c r="U13" s="2236"/>
      <c r="V13" s="2142"/>
      <c r="W13" s="2236"/>
      <c r="X13" s="2142"/>
      <c r="Y13" s="2142"/>
      <c r="AA13" s="2048"/>
    </row>
    <row r="14" spans="1:27">
      <c r="A14" s="1367" t="s">
        <v>544</v>
      </c>
      <c r="B14" s="1367" t="s">
        <v>5</v>
      </c>
      <c r="C14" s="2238">
        <v>173110</v>
      </c>
      <c r="D14" s="2238"/>
      <c r="E14" s="2238">
        <v>34596</v>
      </c>
      <c r="F14" s="2238"/>
      <c r="G14" s="2238">
        <f>ROUND(SUM(C14:E14),0)</f>
        <v>207706</v>
      </c>
      <c r="H14" s="2238"/>
      <c r="I14" s="2238">
        <v>177957</v>
      </c>
      <c r="J14" s="2238"/>
      <c r="K14" s="2238">
        <v>29749</v>
      </c>
      <c r="L14" s="2238"/>
      <c r="M14" s="2239">
        <f>ROUND(SUM(I14:K14),0)</f>
        <v>207706</v>
      </c>
      <c r="N14" s="2238"/>
      <c r="O14" s="2238">
        <v>767812</v>
      </c>
      <c r="P14" s="2238"/>
      <c r="Q14" s="2238">
        <v>63009</v>
      </c>
      <c r="R14" s="2238"/>
      <c r="S14" s="2238">
        <f>ROUND(SUM(O14:Q14),0)</f>
        <v>830821</v>
      </c>
      <c r="T14" s="2238"/>
      <c r="U14" s="2238">
        <f>'SCH 17 pg1'!C14+'SCH 17 pg1'!I14+'SCH 17 pg1'!O14+'SCH 17 pg2'!C14+'SCH 17 pg2'!I14+'SCH 17 pg2'!O14</f>
        <v>2465600</v>
      </c>
      <c r="V14" s="2238"/>
      <c r="W14" s="2238">
        <f>'SCH 17 pg1'!E14+'SCH 17 pg1'!K14+'SCH 17 pg1'!Q14+'SCH 17 pg2'!E14+'SCH 17 pg2'!K14+'SCH 17 pg2'!Q14</f>
        <v>302350</v>
      </c>
      <c r="X14" s="1488"/>
      <c r="Y14" s="1488">
        <f>ROUND(SUM(U14:W14),0)</f>
        <v>2767950</v>
      </c>
      <c r="AA14" s="2048"/>
    </row>
    <row r="15" spans="1:27">
      <c r="A15" s="1367" t="s">
        <v>546</v>
      </c>
      <c r="B15" s="1367" t="s">
        <v>5</v>
      </c>
      <c r="C15" s="2238">
        <v>23433896</v>
      </c>
      <c r="D15" s="2238"/>
      <c r="E15" s="2238">
        <v>9834702</v>
      </c>
      <c r="F15" s="2238"/>
      <c r="G15" s="2238">
        <f t="shared" ref="G15:G43" si="0">ROUND(SUM(C15:E15),0)</f>
        <v>33268598</v>
      </c>
      <c r="H15" s="2238"/>
      <c r="I15" s="2238">
        <v>20480704</v>
      </c>
      <c r="J15" s="2238"/>
      <c r="K15" s="2238">
        <v>8887925</v>
      </c>
      <c r="L15" s="2238"/>
      <c r="M15" s="2239">
        <f t="shared" ref="M15:M43" si="1">ROUND(SUM(I15:K15),0)</f>
        <v>29368629</v>
      </c>
      <c r="N15" s="2238"/>
      <c r="O15" s="2238">
        <v>200973609</v>
      </c>
      <c r="P15" s="2238"/>
      <c r="Q15" s="2238">
        <v>54494668</v>
      </c>
      <c r="R15" s="2238"/>
      <c r="S15" s="2238">
        <f t="shared" ref="S15:S43" si="2">ROUND(SUM(O15:Q15),0)</f>
        <v>255468277</v>
      </c>
      <c r="T15" s="2238"/>
      <c r="U15" s="2238">
        <f>'SCH 17 pg1'!C15+'SCH 17 pg1'!I15+'SCH 17 pg1'!O15+'SCH 17 pg2'!C15+'SCH 17 pg2'!I15+'SCH 17 pg2'!O15</f>
        <v>321372381</v>
      </c>
      <c r="V15" s="2238"/>
      <c r="W15" s="2238">
        <f>'SCH 17 pg1'!E15+'SCH 17 pg1'!K15+'SCH 17 pg1'!Q15+'SCH 17 pg2'!E15+'SCH 17 pg2'!K15+'SCH 17 pg2'!Q15</f>
        <v>109607566</v>
      </c>
      <c r="X15" s="1488"/>
      <c r="Y15" s="1488">
        <f t="shared" ref="Y15:Y41" si="3">ROUND(SUM(U15:W15),0)</f>
        <v>430979947</v>
      </c>
      <c r="AA15" s="2048"/>
    </row>
    <row r="16" spans="1:27">
      <c r="A16" s="1367" t="s">
        <v>547</v>
      </c>
      <c r="B16" s="1367" t="s">
        <v>5</v>
      </c>
      <c r="C16" s="2238">
        <v>844235</v>
      </c>
      <c r="D16" s="2238"/>
      <c r="E16" s="2238">
        <v>273170</v>
      </c>
      <c r="F16" s="2238"/>
      <c r="G16" s="2238">
        <f t="shared" si="0"/>
        <v>1117405</v>
      </c>
      <c r="H16" s="2238"/>
      <c r="I16" s="2238">
        <v>933852</v>
      </c>
      <c r="J16" s="2238"/>
      <c r="K16" s="2238">
        <v>238241</v>
      </c>
      <c r="L16" s="2238"/>
      <c r="M16" s="2239">
        <f t="shared" si="1"/>
        <v>1172093</v>
      </c>
      <c r="N16" s="2238"/>
      <c r="O16" s="2238">
        <v>5203007</v>
      </c>
      <c r="P16" s="2238"/>
      <c r="Q16" s="2238">
        <v>845274</v>
      </c>
      <c r="R16" s="2238"/>
      <c r="S16" s="2238">
        <f t="shared" si="2"/>
        <v>6048281</v>
      </c>
      <c r="T16" s="2238"/>
      <c r="U16" s="2238">
        <f>'SCH 17 pg1'!C16+'SCH 17 pg1'!I16+'SCH 17 pg1'!O16+'SCH 17 pg2'!C16+'SCH 17 pg2'!I16+'SCH 17 pg2'!O16</f>
        <v>22144792</v>
      </c>
      <c r="V16" s="2238"/>
      <c r="W16" s="2238">
        <f>'SCH 17 pg1'!E16+'SCH 17 pg1'!K16+'SCH 17 pg1'!Q16+'SCH 17 pg2'!E16+'SCH 17 pg2'!K16+'SCH 17 pg2'!Q16</f>
        <v>3434726</v>
      </c>
      <c r="X16" s="1488"/>
      <c r="Y16" s="1488">
        <f t="shared" si="3"/>
        <v>25579518</v>
      </c>
      <c r="Z16" s="1239" t="s">
        <v>5</v>
      </c>
      <c r="AA16" s="2048"/>
    </row>
    <row r="17" spans="1:27">
      <c r="A17" s="1367" t="s">
        <v>548</v>
      </c>
      <c r="B17" s="1367" t="s">
        <v>5</v>
      </c>
      <c r="C17" s="2238">
        <v>2705909</v>
      </c>
      <c r="D17" s="2238"/>
      <c r="E17" s="2238">
        <v>1244027</v>
      </c>
      <c r="F17" s="2238"/>
      <c r="G17" s="2238">
        <f t="shared" si="0"/>
        <v>3949936</v>
      </c>
      <c r="H17" s="2238"/>
      <c r="I17" s="2238">
        <v>2654305</v>
      </c>
      <c r="J17" s="2238"/>
      <c r="K17" s="2238">
        <v>1121420</v>
      </c>
      <c r="L17" s="2238"/>
      <c r="M17" s="2239">
        <f t="shared" si="1"/>
        <v>3775725</v>
      </c>
      <c r="N17" s="2238"/>
      <c r="O17" s="2238">
        <v>25898111</v>
      </c>
      <c r="P17" s="2238"/>
      <c r="Q17" s="2238">
        <v>4904140</v>
      </c>
      <c r="R17" s="2238"/>
      <c r="S17" s="2238">
        <f t="shared" si="2"/>
        <v>30802251</v>
      </c>
      <c r="T17" s="2238"/>
      <c r="U17" s="2238">
        <f>'SCH 17 pg1'!C17+'SCH 17 pg1'!I17+'SCH 17 pg1'!O17+'SCH 17 pg2'!C17+'SCH 17 pg2'!I17+'SCH 17 pg2'!O17</f>
        <v>46724919</v>
      </c>
      <c r="V17" s="2238"/>
      <c r="W17" s="2238">
        <f>'SCH 17 pg1'!E17+'SCH 17 pg1'!K17+'SCH 17 pg1'!Q17+'SCH 17 pg2'!E17+'SCH 17 pg2'!K17+'SCH 17 pg2'!Q17</f>
        <v>12210276</v>
      </c>
      <c r="X17" s="1488"/>
      <c r="Y17" s="1488">
        <f t="shared" si="3"/>
        <v>58935195</v>
      </c>
      <c r="AA17" s="2048"/>
    </row>
    <row r="18" spans="1:27">
      <c r="A18" s="1369" t="s">
        <v>2339</v>
      </c>
      <c r="B18" s="1366"/>
      <c r="C18" s="2238"/>
      <c r="D18" s="2238"/>
      <c r="E18" s="2238"/>
      <c r="F18" s="2238"/>
      <c r="G18" s="2238"/>
      <c r="H18" s="2238"/>
      <c r="I18" s="2238"/>
      <c r="J18" s="2238"/>
      <c r="K18" s="2238"/>
      <c r="L18" s="2238"/>
      <c r="M18" s="2239"/>
      <c r="N18" s="2238"/>
      <c r="O18" s="2238"/>
      <c r="P18" s="2238"/>
      <c r="Q18" s="2238"/>
      <c r="R18" s="2238"/>
      <c r="S18" s="2238"/>
      <c r="T18" s="2238"/>
      <c r="U18" s="2238" t="s">
        <v>5</v>
      </c>
      <c r="V18" s="2238"/>
      <c r="W18" s="2238" t="s">
        <v>5</v>
      </c>
      <c r="X18" s="1488"/>
      <c r="Y18" s="1488"/>
      <c r="AA18" s="2048"/>
    </row>
    <row r="19" spans="1:27">
      <c r="A19" s="1367" t="s">
        <v>1137</v>
      </c>
      <c r="B19" s="1367" t="s">
        <v>5</v>
      </c>
      <c r="C19" s="2238">
        <v>171238</v>
      </c>
      <c r="D19" s="2238"/>
      <c r="E19" s="2238">
        <v>27634</v>
      </c>
      <c r="F19" s="2238"/>
      <c r="G19" s="2238">
        <f t="shared" si="0"/>
        <v>198872</v>
      </c>
      <c r="H19" s="2238"/>
      <c r="I19" s="2238">
        <v>155308</v>
      </c>
      <c r="J19" s="2238"/>
      <c r="K19" s="2238">
        <v>19470</v>
      </c>
      <c r="L19" s="2238"/>
      <c r="M19" s="2239">
        <f t="shared" si="1"/>
        <v>174778</v>
      </c>
      <c r="N19" s="2238"/>
      <c r="O19" s="2238">
        <v>432198</v>
      </c>
      <c r="P19" s="2238"/>
      <c r="Q19" s="2238">
        <v>55704</v>
      </c>
      <c r="R19" s="2238"/>
      <c r="S19" s="2238">
        <f t="shared" si="2"/>
        <v>487902</v>
      </c>
      <c r="T19" s="2238"/>
      <c r="U19" s="2238">
        <f>'SCH 17 pg1'!C19+'SCH 17 pg1'!I19+'SCH 17 pg1'!O19+'SCH 17 pg2'!C19+'SCH 17 pg2'!I19+'SCH 17 pg2'!O19</f>
        <v>1352815</v>
      </c>
      <c r="V19" s="2238"/>
      <c r="W19" s="2238">
        <f>'SCH 17 pg1'!E19+'SCH 17 pg1'!K19+'SCH 17 pg1'!Q19+'SCH 17 pg2'!E19+'SCH 17 pg2'!K19+'SCH 17 pg2'!Q19</f>
        <v>246790</v>
      </c>
      <c r="X19" s="1488"/>
      <c r="Y19" s="1488">
        <f t="shared" si="3"/>
        <v>1599605</v>
      </c>
      <c r="AA19" s="2048"/>
    </row>
    <row r="20" spans="1:27">
      <c r="A20" s="1369" t="s">
        <v>2188</v>
      </c>
      <c r="B20" s="1367" t="s">
        <v>5</v>
      </c>
      <c r="C20" s="2238"/>
      <c r="D20" s="2238"/>
      <c r="E20" s="2238"/>
      <c r="F20" s="2238"/>
      <c r="G20" s="2238"/>
      <c r="H20" s="2238"/>
      <c r="I20" s="2238"/>
      <c r="J20" s="2238"/>
      <c r="K20" s="2238"/>
      <c r="L20" s="2238"/>
      <c r="M20" s="2239"/>
      <c r="N20" s="2238"/>
      <c r="O20" s="2238"/>
      <c r="P20" s="2238"/>
      <c r="Q20" s="2238"/>
      <c r="R20" s="2238"/>
      <c r="S20" s="2238"/>
      <c r="T20" s="2238"/>
      <c r="U20" s="2238" t="s">
        <v>5</v>
      </c>
      <c r="V20" s="2238"/>
      <c r="W20" s="2238" t="s">
        <v>5</v>
      </c>
      <c r="X20" s="1488"/>
      <c r="Y20" s="1488"/>
      <c r="AA20" s="2048"/>
    </row>
    <row r="21" spans="1:27">
      <c r="A21" s="1367" t="s">
        <v>550</v>
      </c>
      <c r="B21" s="1367" t="s">
        <v>5</v>
      </c>
      <c r="C21" s="2238">
        <v>0</v>
      </c>
      <c r="D21" s="2238"/>
      <c r="E21" s="2238">
        <v>0</v>
      </c>
      <c r="F21" s="2238"/>
      <c r="G21" s="2238">
        <f t="shared" si="0"/>
        <v>0</v>
      </c>
      <c r="H21" s="2238"/>
      <c r="I21" s="2238">
        <v>0</v>
      </c>
      <c r="J21" s="2238"/>
      <c r="K21" s="2238">
        <v>0</v>
      </c>
      <c r="L21" s="2238"/>
      <c r="M21" s="2239">
        <f t="shared" si="1"/>
        <v>0</v>
      </c>
      <c r="N21" s="2238"/>
      <c r="O21" s="2238">
        <v>0</v>
      </c>
      <c r="P21" s="2238"/>
      <c r="Q21" s="2238">
        <v>0</v>
      </c>
      <c r="R21" s="2238"/>
      <c r="S21" s="2238">
        <f t="shared" si="2"/>
        <v>0</v>
      </c>
      <c r="T21" s="2238"/>
      <c r="U21" s="2238">
        <f>'SCH 17 pg1'!C21+'SCH 17 pg1'!I21+'SCH 17 pg1'!O21+'SCH 17 pg2'!C21+'SCH 17 pg2'!I21+'SCH 17 pg2'!O21</f>
        <v>6247</v>
      </c>
      <c r="V21" s="2238"/>
      <c r="W21" s="2238">
        <f>'SCH 17 pg1'!E21+'SCH 17 pg1'!K21+'SCH 17 pg1'!Q21+'SCH 17 pg2'!E21+'SCH 17 pg2'!K21+'SCH 17 pg2'!Q21</f>
        <v>378</v>
      </c>
      <c r="X21" s="1488"/>
      <c r="Y21" s="1488">
        <f t="shared" si="3"/>
        <v>6625</v>
      </c>
      <c r="AA21" s="2048"/>
    </row>
    <row r="22" spans="1:27">
      <c r="A22" s="1367" t="s">
        <v>551</v>
      </c>
      <c r="B22" s="1367" t="s">
        <v>5</v>
      </c>
      <c r="C22" s="2238">
        <v>700038</v>
      </c>
      <c r="D22" s="2238"/>
      <c r="E22" s="2238">
        <v>174645</v>
      </c>
      <c r="F22" s="2238"/>
      <c r="G22" s="2238">
        <f t="shared" si="0"/>
        <v>874683</v>
      </c>
      <c r="H22" s="2238"/>
      <c r="I22" s="2238">
        <v>664033</v>
      </c>
      <c r="J22" s="2238"/>
      <c r="K22" s="2238">
        <v>141138</v>
      </c>
      <c r="L22" s="2238"/>
      <c r="M22" s="2239">
        <f t="shared" si="1"/>
        <v>805171</v>
      </c>
      <c r="N22" s="2238"/>
      <c r="O22" s="2238">
        <v>2198356</v>
      </c>
      <c r="P22" s="2238"/>
      <c r="Q22" s="2238">
        <v>258920</v>
      </c>
      <c r="R22" s="2238"/>
      <c r="S22" s="2238">
        <f t="shared" si="2"/>
        <v>2457276</v>
      </c>
      <c r="T22" s="2238"/>
      <c r="U22" s="2238">
        <f>'SCH 17 pg1'!C22+'SCH 17 pg1'!I22+'SCH 17 pg1'!O22+'SCH 17 pg2'!C22+'SCH 17 pg2'!I22+'SCH 17 pg2'!O22</f>
        <v>5870169</v>
      </c>
      <c r="V22" s="2238"/>
      <c r="W22" s="2238">
        <f>'SCH 17 pg1'!E22+'SCH 17 pg1'!K22+'SCH 17 pg1'!Q22+'SCH 17 pg2'!E22+'SCH 17 pg2'!K22+'SCH 17 pg2'!Q22</f>
        <v>1303783</v>
      </c>
      <c r="X22" s="1488"/>
      <c r="Y22" s="1488">
        <f t="shared" si="3"/>
        <v>7173952</v>
      </c>
      <c r="AA22" s="2048"/>
    </row>
    <row r="23" spans="1:27">
      <c r="A23" s="1367" t="s">
        <v>552</v>
      </c>
      <c r="B23" s="1367" t="s">
        <v>5</v>
      </c>
      <c r="C23" s="2238">
        <v>816852</v>
      </c>
      <c r="D23" s="2238"/>
      <c r="E23" s="2238">
        <v>140523</v>
      </c>
      <c r="F23" s="2238"/>
      <c r="G23" s="2238">
        <f t="shared" si="0"/>
        <v>957375</v>
      </c>
      <c r="H23" s="2238"/>
      <c r="I23" s="2238">
        <v>438769</v>
      </c>
      <c r="J23" s="2238"/>
      <c r="K23" s="2238">
        <v>109938</v>
      </c>
      <c r="L23" s="2238"/>
      <c r="M23" s="2239">
        <f t="shared" si="1"/>
        <v>548707</v>
      </c>
      <c r="N23" s="2238"/>
      <c r="O23" s="2238">
        <v>2250267</v>
      </c>
      <c r="P23" s="2238"/>
      <c r="Q23" s="2238">
        <v>984256</v>
      </c>
      <c r="R23" s="2238"/>
      <c r="S23" s="2238">
        <f t="shared" si="2"/>
        <v>3234523</v>
      </c>
      <c r="T23" s="2238"/>
      <c r="U23" s="2238">
        <f>'SCH 17 pg1'!C23+'SCH 17 pg1'!I23+'SCH 17 pg1'!O23+'SCH 17 pg2'!C23+'SCH 17 pg2'!I23+'SCH 17 pg2'!O23</f>
        <v>10826301</v>
      </c>
      <c r="V23" s="2238"/>
      <c r="W23" s="2238">
        <f>'SCH 17 pg1'!E23+'SCH 17 pg1'!K23+'SCH 17 pg1'!Q23+'SCH 17 pg2'!E23+'SCH 17 pg2'!K23+'SCH 17 pg2'!Q23</f>
        <v>2067134</v>
      </c>
      <c r="X23" s="1488"/>
      <c r="Y23" s="1488">
        <f t="shared" si="3"/>
        <v>12893435</v>
      </c>
      <c r="AA23" s="2048"/>
    </row>
    <row r="24" spans="1:27">
      <c r="A24" s="1369" t="s">
        <v>553</v>
      </c>
      <c r="B24" s="1367" t="s">
        <v>5</v>
      </c>
      <c r="C24" s="2238"/>
      <c r="D24" s="2238"/>
      <c r="E24" s="2238"/>
      <c r="F24" s="2238"/>
      <c r="G24" s="2238"/>
      <c r="H24" s="2238"/>
      <c r="I24" s="2238"/>
      <c r="J24" s="2238"/>
      <c r="K24" s="2238"/>
      <c r="L24" s="2238"/>
      <c r="M24" s="2239"/>
      <c r="N24" s="2238"/>
      <c r="O24" s="2238"/>
      <c r="P24" s="2238"/>
      <c r="Q24" s="2238"/>
      <c r="R24" s="2238"/>
      <c r="S24" s="2238"/>
      <c r="T24" s="2238"/>
      <c r="U24" s="2238" t="s">
        <v>5</v>
      </c>
      <c r="V24" s="2238"/>
      <c r="W24" s="2238" t="s">
        <v>5</v>
      </c>
      <c r="X24" s="1488"/>
      <c r="Y24" s="1488"/>
      <c r="AA24" s="2048"/>
    </row>
    <row r="25" spans="1:27">
      <c r="A25" s="1602" t="s">
        <v>2189</v>
      </c>
      <c r="B25" s="1367" t="s">
        <v>5</v>
      </c>
      <c r="C25" s="2238">
        <v>317929</v>
      </c>
      <c r="D25" s="2238"/>
      <c r="E25" s="2238">
        <v>81150</v>
      </c>
      <c r="F25" s="2238"/>
      <c r="G25" s="2238">
        <f t="shared" si="0"/>
        <v>399079</v>
      </c>
      <c r="H25" s="2238"/>
      <c r="I25" s="2238">
        <v>265130</v>
      </c>
      <c r="J25" s="2238"/>
      <c r="K25" s="2238">
        <v>68101</v>
      </c>
      <c r="L25" s="2238"/>
      <c r="M25" s="2239">
        <f t="shared" si="1"/>
        <v>333231</v>
      </c>
      <c r="N25" s="2238"/>
      <c r="O25" s="2238">
        <v>1444082</v>
      </c>
      <c r="P25" s="2238"/>
      <c r="Q25" s="2238">
        <v>243775</v>
      </c>
      <c r="R25" s="2238"/>
      <c r="S25" s="2238">
        <f t="shared" si="2"/>
        <v>1687857</v>
      </c>
      <c r="T25" s="2238"/>
      <c r="U25" s="2238">
        <f>'SCH 17 pg1'!C25+'SCH 17 pg1'!I25+'SCH 17 pg1'!O25+'SCH 17 pg2'!C25+'SCH 17 pg2'!I25+'SCH 17 pg2'!O25</f>
        <v>6831632</v>
      </c>
      <c r="V25" s="2238"/>
      <c r="W25" s="2238">
        <f>'SCH 17 pg1'!E25+'SCH 17 pg1'!K25+'SCH 17 pg1'!Q25+'SCH 17 pg2'!E25+'SCH 17 pg2'!K25+'SCH 17 pg2'!Q25</f>
        <v>1038067</v>
      </c>
      <c r="X25" s="1488"/>
      <c r="Y25" s="1488">
        <f t="shared" si="3"/>
        <v>7869699</v>
      </c>
      <c r="AA25" s="2048"/>
    </row>
    <row r="26" spans="1:27">
      <c r="A26" s="1602" t="s">
        <v>554</v>
      </c>
      <c r="B26" s="1367" t="s">
        <v>5</v>
      </c>
      <c r="C26" s="2238">
        <f>14136807</f>
        <v>14136807</v>
      </c>
      <c r="D26" s="2238"/>
      <c r="E26" s="2238">
        <f>2534347-1</f>
        <v>2534346</v>
      </c>
      <c r="F26" s="2238"/>
      <c r="G26" s="2238">
        <f t="shared" si="0"/>
        <v>16671153</v>
      </c>
      <c r="H26" s="2238"/>
      <c r="I26" s="2238">
        <v>12928684</v>
      </c>
      <c r="J26" s="2238"/>
      <c r="K26" s="2238">
        <v>1919853</v>
      </c>
      <c r="L26" s="2238"/>
      <c r="M26" s="2239">
        <f t="shared" si="1"/>
        <v>14848537</v>
      </c>
      <c r="N26" s="2238"/>
      <c r="O26" s="2238">
        <f>34299424+3-1</f>
        <v>34299426</v>
      </c>
      <c r="P26" s="2238"/>
      <c r="Q26" s="2238">
        <f>4039897+1</f>
        <v>4039898</v>
      </c>
      <c r="R26" s="2238"/>
      <c r="S26" s="2238">
        <f t="shared" si="2"/>
        <v>38339324</v>
      </c>
      <c r="T26" s="2238"/>
      <c r="U26" s="2238">
        <f>'SCH 17 pg1'!C26+'SCH 17 pg1'!I26+'SCH 17 pg1'!O26+'SCH 17 pg2'!C26+'SCH 17 pg2'!I26+'SCH 17 pg2'!O26</f>
        <v>107613085</v>
      </c>
      <c r="V26" s="2238"/>
      <c r="W26" s="2238">
        <f>'SCH 17 pg1'!E26+'SCH 17 pg1'!K26+'SCH 17 pg1'!Q26+'SCH 17 pg2'!E26+'SCH 17 pg2'!K26+'SCH 17 pg2'!Q26</f>
        <v>20450538</v>
      </c>
      <c r="X26" s="1488"/>
      <c r="Y26" s="1488">
        <f t="shared" si="3"/>
        <v>128063623</v>
      </c>
      <c r="AA26" s="2048"/>
    </row>
    <row r="27" spans="1:27">
      <c r="A27" s="1369" t="s">
        <v>2340</v>
      </c>
      <c r="B27" s="1367"/>
      <c r="C27" s="2238"/>
      <c r="D27" s="2238"/>
      <c r="E27" s="2238"/>
      <c r="F27" s="2238"/>
      <c r="G27" s="2238"/>
      <c r="H27" s="2238"/>
      <c r="I27" s="2238"/>
      <c r="J27" s="2238"/>
      <c r="K27" s="2238"/>
      <c r="L27" s="2238"/>
      <c r="M27" s="2239"/>
      <c r="N27" s="2238"/>
      <c r="O27" s="2238"/>
      <c r="P27" s="2238"/>
      <c r="Q27" s="2238"/>
      <c r="R27" s="2238"/>
      <c r="S27" s="2238"/>
      <c r="T27" s="2238"/>
      <c r="U27" s="2238" t="s">
        <v>5</v>
      </c>
      <c r="V27" s="2238"/>
      <c r="W27" s="2238" t="s">
        <v>5</v>
      </c>
      <c r="X27" s="1488"/>
      <c r="Y27" s="1488"/>
      <c r="AA27" s="2048"/>
    </row>
    <row r="28" spans="1:27">
      <c r="A28" s="1367" t="s">
        <v>555</v>
      </c>
      <c r="B28" s="1367" t="s">
        <v>5</v>
      </c>
      <c r="C28" s="2238">
        <v>1860000</v>
      </c>
      <c r="D28" s="2238"/>
      <c r="E28" s="2238">
        <v>75600</v>
      </c>
      <c r="F28" s="2238"/>
      <c r="G28" s="2238">
        <f t="shared" si="0"/>
        <v>1935600</v>
      </c>
      <c r="H28" s="2238"/>
      <c r="I28" s="2238">
        <v>1060000</v>
      </c>
      <c r="J28" s="2238"/>
      <c r="K28" s="2238">
        <v>31800</v>
      </c>
      <c r="L28" s="2238"/>
      <c r="M28" s="2239">
        <f t="shared" si="1"/>
        <v>1091800</v>
      </c>
      <c r="N28" s="2238"/>
      <c r="O28" s="2238">
        <v>0</v>
      </c>
      <c r="P28" s="2238"/>
      <c r="Q28" s="2238">
        <v>0</v>
      </c>
      <c r="R28" s="2238"/>
      <c r="S28" s="2238">
        <f t="shared" si="2"/>
        <v>0</v>
      </c>
      <c r="T28" s="2238"/>
      <c r="U28" s="2238">
        <f>'SCH 17 pg1'!C28+'SCH 17 pg1'!I28+'SCH 17 pg1'!O28+'SCH 17 pg2'!C28+'SCH 17 pg2'!I28+'SCH 17 pg2'!O28</f>
        <v>8500000</v>
      </c>
      <c r="V28" s="2238"/>
      <c r="W28" s="2238">
        <f>'SCH 17 pg1'!E28+'SCH 17 pg1'!K28+'SCH 17 pg1'!Q28+'SCH 17 pg2'!E28+'SCH 17 pg2'!K28+'SCH 17 pg2'!Q28</f>
        <v>669000</v>
      </c>
      <c r="X28" s="1488"/>
      <c r="Y28" s="1488">
        <f t="shared" si="3"/>
        <v>9169000</v>
      </c>
      <c r="AA28" s="2048"/>
    </row>
    <row r="29" spans="1:27">
      <c r="A29" s="1367" t="s">
        <v>556</v>
      </c>
      <c r="B29" s="1367" t="s">
        <v>5</v>
      </c>
      <c r="C29" s="2238">
        <v>515000</v>
      </c>
      <c r="D29" s="2238"/>
      <c r="E29" s="2238">
        <v>10558</v>
      </c>
      <c r="F29" s="2238"/>
      <c r="G29" s="2238">
        <f t="shared" si="0"/>
        <v>525558</v>
      </c>
      <c r="H29" s="2238"/>
      <c r="I29" s="2238">
        <v>0</v>
      </c>
      <c r="J29" s="2238"/>
      <c r="K29" s="2238">
        <v>0</v>
      </c>
      <c r="L29" s="2238"/>
      <c r="M29" s="2239">
        <f t="shared" si="1"/>
        <v>0</v>
      </c>
      <c r="N29" s="2238"/>
      <c r="O29" s="2238">
        <v>0</v>
      </c>
      <c r="P29" s="2238"/>
      <c r="Q29" s="2238">
        <v>0</v>
      </c>
      <c r="R29" s="2238"/>
      <c r="S29" s="2238">
        <f t="shared" si="2"/>
        <v>0</v>
      </c>
      <c r="T29" s="2238"/>
      <c r="U29" s="2238">
        <f>'SCH 17 pg1'!C29+'SCH 17 pg1'!I29+'SCH 17 pg1'!O29+'SCH 17 pg2'!C29+'SCH 17 pg2'!I29+'SCH 17 pg2'!O29</f>
        <v>6225000</v>
      </c>
      <c r="V29" s="2238"/>
      <c r="W29" s="2238">
        <f>'SCH 17 pg1'!E29+'SCH 17 pg1'!K29+'SCH 17 pg1'!Q29+'SCH 17 pg2'!E29+'SCH 17 pg2'!K29+'SCH 17 pg2'!Q29</f>
        <v>375643</v>
      </c>
      <c r="X29" s="1488"/>
      <c r="Y29" s="1488">
        <f t="shared" si="3"/>
        <v>6600643</v>
      </c>
      <c r="AA29" s="2048"/>
    </row>
    <row r="30" spans="1:27">
      <c r="A30" s="1369" t="s">
        <v>1700</v>
      </c>
      <c r="B30" s="1367" t="s">
        <v>5</v>
      </c>
      <c r="C30" s="2238">
        <v>1157246</v>
      </c>
      <c r="D30" s="2238"/>
      <c r="E30" s="2238">
        <v>509670</v>
      </c>
      <c r="F30" s="2238"/>
      <c r="G30" s="2238">
        <f t="shared" si="0"/>
        <v>1666916</v>
      </c>
      <c r="H30" s="2238"/>
      <c r="I30" s="2238">
        <v>799171</v>
      </c>
      <c r="J30" s="2238"/>
      <c r="K30" s="2238">
        <v>463777</v>
      </c>
      <c r="L30" s="2238"/>
      <c r="M30" s="2239">
        <f t="shared" si="1"/>
        <v>1262948</v>
      </c>
      <c r="N30" s="2238"/>
      <c r="O30" s="2238">
        <v>9870719</v>
      </c>
      <c r="P30" s="2238"/>
      <c r="Q30" s="2238">
        <v>3446161</v>
      </c>
      <c r="R30" s="2238"/>
      <c r="S30" s="2238">
        <f t="shared" si="2"/>
        <v>13316880</v>
      </c>
      <c r="T30" s="2238"/>
      <c r="U30" s="2238">
        <f>'SCH 17 pg1'!C30+'SCH 17 pg1'!I30+'SCH 17 pg1'!O30+'SCH 17 pg2'!C30+'SCH 17 pg2'!I30+'SCH 17 pg2'!O30</f>
        <v>17772576</v>
      </c>
      <c r="V30" s="2238"/>
      <c r="W30" s="2238">
        <f>'SCH 17 pg1'!E30+'SCH 17 pg1'!K30+'SCH 17 pg1'!Q30+'SCH 17 pg2'!E30+'SCH 17 pg2'!K30+'SCH 17 pg2'!Q30</f>
        <v>6349633</v>
      </c>
      <c r="X30" s="1488"/>
      <c r="Y30" s="1488">
        <f t="shared" si="3"/>
        <v>24122209</v>
      </c>
      <c r="AA30" s="2048"/>
    </row>
    <row r="31" spans="1:27">
      <c r="A31" s="1369" t="s">
        <v>559</v>
      </c>
      <c r="B31" s="1367" t="s">
        <v>5</v>
      </c>
      <c r="C31" s="2238"/>
      <c r="D31" s="2238"/>
      <c r="E31" s="2238"/>
      <c r="F31" s="2238"/>
      <c r="G31" s="2238"/>
      <c r="H31" s="2238"/>
      <c r="I31" s="2238"/>
      <c r="J31" s="2238"/>
      <c r="K31" s="2238"/>
      <c r="L31" s="2238"/>
      <c r="M31" s="2239"/>
      <c r="N31" s="2238"/>
      <c r="O31" s="2238"/>
      <c r="P31" s="2238"/>
      <c r="Q31" s="2238"/>
      <c r="R31" s="2238"/>
      <c r="S31" s="2238"/>
      <c r="T31" s="2238"/>
      <c r="U31" s="2238" t="s">
        <v>5</v>
      </c>
      <c r="V31" s="2238"/>
      <c r="W31" s="2238" t="s">
        <v>5</v>
      </c>
      <c r="X31" s="1488"/>
      <c r="Y31" s="1488"/>
      <c r="AA31" s="2048"/>
    </row>
    <row r="32" spans="1:27">
      <c r="A32" s="1367" t="s">
        <v>560</v>
      </c>
      <c r="B32" s="1367" t="s">
        <v>5</v>
      </c>
      <c r="C32" s="2238">
        <v>48981457</v>
      </c>
      <c r="D32" s="2238"/>
      <c r="E32" s="2238">
        <v>22151138</v>
      </c>
      <c r="F32" s="2238"/>
      <c r="G32" s="2238">
        <f t="shared" si="0"/>
        <v>71132595</v>
      </c>
      <c r="H32" s="2238"/>
      <c r="I32" s="2238">
        <v>49823651</v>
      </c>
      <c r="J32" s="2238"/>
      <c r="K32" s="2238">
        <v>20045675</v>
      </c>
      <c r="L32" s="2238"/>
      <c r="M32" s="2239">
        <f t="shared" si="1"/>
        <v>69869326</v>
      </c>
      <c r="N32" s="2238"/>
      <c r="O32" s="2238">
        <v>396117654</v>
      </c>
      <c r="P32" s="2238"/>
      <c r="Q32" s="2238">
        <v>76459180</v>
      </c>
      <c r="R32" s="2238"/>
      <c r="S32" s="2238">
        <f t="shared" si="2"/>
        <v>472576834</v>
      </c>
      <c r="T32" s="2238"/>
      <c r="U32" s="2238">
        <f>'SCH 17 pg1'!C32+'SCH 17 pg1'!I32+'SCH 17 pg1'!O32+'SCH 17 pg2'!C32+'SCH 17 pg2'!I32+'SCH 17 pg2'!O32</f>
        <v>641322676</v>
      </c>
      <c r="V32" s="2238"/>
      <c r="W32" s="2238">
        <f>'SCH 17 pg1'!E32+'SCH 17 pg1'!K32+'SCH 17 pg1'!Q32+'SCH 17 pg2'!E32+'SCH 17 pg2'!K32+'SCH 17 pg2'!Q32</f>
        <v>198779662</v>
      </c>
      <c r="X32" s="1488"/>
      <c r="Y32" s="1488">
        <f t="shared" si="3"/>
        <v>840102338</v>
      </c>
      <c r="AA32" s="2048"/>
    </row>
    <row r="33" spans="1:31">
      <c r="A33" s="1373" t="s">
        <v>561</v>
      </c>
      <c r="B33" s="1367" t="s">
        <v>5</v>
      </c>
      <c r="C33" s="2238">
        <v>1399233</v>
      </c>
      <c r="D33" s="2240"/>
      <c r="E33" s="2238">
        <v>219645</v>
      </c>
      <c r="F33" s="2240"/>
      <c r="G33" s="2238">
        <f t="shared" si="0"/>
        <v>1618878</v>
      </c>
      <c r="H33" s="2238"/>
      <c r="I33" s="2238">
        <v>1249027</v>
      </c>
      <c r="J33" s="2240"/>
      <c r="K33" s="2238">
        <f>163362+1</f>
        <v>163363</v>
      </c>
      <c r="L33" s="2240"/>
      <c r="M33" s="2239">
        <f t="shared" si="1"/>
        <v>1412390</v>
      </c>
      <c r="N33" s="2238"/>
      <c r="O33" s="2238">
        <v>3095343</v>
      </c>
      <c r="P33" s="2240"/>
      <c r="Q33" s="2238">
        <f>230364-1</f>
        <v>230363</v>
      </c>
      <c r="R33" s="2240"/>
      <c r="S33" s="2238">
        <f t="shared" si="2"/>
        <v>3325706</v>
      </c>
      <c r="T33" s="2238"/>
      <c r="U33" s="2238">
        <f>'SCH 17 pg1'!C33+'SCH 17 pg1'!I33+'SCH 17 pg1'!O33+'SCH 17 pg2'!C33+'SCH 17 pg2'!I33+'SCH 17 pg2'!O33</f>
        <v>11884363</v>
      </c>
      <c r="V33" s="2238"/>
      <c r="W33" s="2238">
        <f>'SCH 17 pg1'!E33+'SCH 17 pg1'!K33+'SCH 17 pg1'!Q33+'SCH 17 pg2'!E33+'SCH 17 pg2'!K33+'SCH 17 pg2'!Q33</f>
        <v>1776597</v>
      </c>
      <c r="X33" s="1488"/>
      <c r="Y33" s="1488">
        <f t="shared" si="3"/>
        <v>13660960</v>
      </c>
      <c r="AA33" s="2048"/>
    </row>
    <row r="34" spans="1:31">
      <c r="A34" s="1373" t="s">
        <v>562</v>
      </c>
      <c r="B34" s="1367" t="s">
        <v>5</v>
      </c>
      <c r="C34" s="2238">
        <f>1562058-1</f>
        <v>1562057</v>
      </c>
      <c r="D34" s="2240"/>
      <c r="E34" s="2238">
        <v>1565816</v>
      </c>
      <c r="F34" s="2240"/>
      <c r="G34" s="2238">
        <f t="shared" si="0"/>
        <v>3127873</v>
      </c>
      <c r="H34" s="2238"/>
      <c r="I34" s="2238">
        <v>1499921</v>
      </c>
      <c r="J34" s="2240"/>
      <c r="K34" s="2238">
        <v>1506267</v>
      </c>
      <c r="L34" s="2240"/>
      <c r="M34" s="2239">
        <f t="shared" si="1"/>
        <v>3006188</v>
      </c>
      <c r="N34" s="2238"/>
      <c r="O34" s="2238">
        <f>33006331+1</f>
        <v>33006332</v>
      </c>
      <c r="P34" s="2240"/>
      <c r="Q34" s="2238">
        <v>14035421</v>
      </c>
      <c r="R34" s="2240"/>
      <c r="S34" s="2238">
        <f t="shared" si="2"/>
        <v>47041753</v>
      </c>
      <c r="T34" s="2238"/>
      <c r="U34" s="2238">
        <f>'SCH 17 pg1'!C34+'SCH 17 pg1'!I34+'SCH 17 pg1'!O34+'SCH 17 pg2'!C34+'SCH 17 pg2'!I34+'SCH 17 pg2'!O34</f>
        <v>42044726</v>
      </c>
      <c r="V34" s="2238"/>
      <c r="W34" s="2238">
        <f>'SCH 17 pg1'!E34+'SCH 17 pg1'!K34+'SCH 17 pg1'!Q34+'SCH 17 pg2'!E34+'SCH 17 pg2'!K34+'SCH 17 pg2'!Q34</f>
        <v>22246983</v>
      </c>
      <c r="X34" s="1488"/>
      <c r="Y34" s="1488">
        <f t="shared" si="3"/>
        <v>64291709</v>
      </c>
      <c r="AA34" s="2048"/>
    </row>
    <row r="35" spans="1:31">
      <c r="A35" s="1367" t="s">
        <v>563</v>
      </c>
      <c r="B35" s="1367" t="s">
        <v>5</v>
      </c>
      <c r="C35" s="2238">
        <v>5720575</v>
      </c>
      <c r="D35" s="2241"/>
      <c r="E35" s="2238">
        <v>3418014</v>
      </c>
      <c r="F35" s="2240"/>
      <c r="G35" s="2238">
        <f t="shared" si="0"/>
        <v>9138589</v>
      </c>
      <c r="H35" s="2238"/>
      <c r="I35" s="2238">
        <v>5927885</v>
      </c>
      <c r="J35" s="2241"/>
      <c r="K35" s="2238">
        <v>3210522</v>
      </c>
      <c r="L35" s="2240"/>
      <c r="M35" s="2239">
        <f t="shared" si="1"/>
        <v>9138407</v>
      </c>
      <c r="N35" s="2238"/>
      <c r="O35" s="2238">
        <v>67111110</v>
      </c>
      <c r="P35" s="2240"/>
      <c r="Q35" s="2238">
        <v>24684867</v>
      </c>
      <c r="R35" s="2240"/>
      <c r="S35" s="2238">
        <f t="shared" si="2"/>
        <v>91795977</v>
      </c>
      <c r="T35" s="2238"/>
      <c r="U35" s="2238">
        <f>'SCH 17 pg1'!C35+'SCH 17 pg1'!I35+'SCH 17 pg1'!O35+'SCH 17 pg2'!C35+'SCH 17 pg2'!I35+'SCH 17 pg2'!O35</f>
        <v>94745141</v>
      </c>
      <c r="V35" s="2238"/>
      <c r="W35" s="2238">
        <f>'SCH 17 pg1'!E35+'SCH 17 pg1'!K35+'SCH 17 pg1'!Q35+'SCH 17 pg2'!E35+'SCH 17 pg2'!K35+'SCH 17 pg2'!Q35</f>
        <v>42744294</v>
      </c>
      <c r="X35" s="1488"/>
      <c r="Y35" s="1488">
        <f t="shared" si="3"/>
        <v>137489435</v>
      </c>
      <c r="AA35" s="2048"/>
    </row>
    <row r="36" spans="1:31">
      <c r="A36" s="1367" t="s">
        <v>1132</v>
      </c>
      <c r="B36" s="1367" t="s">
        <v>5</v>
      </c>
      <c r="C36" s="2238">
        <v>1374289</v>
      </c>
      <c r="D36" s="2242"/>
      <c r="E36" s="2238">
        <v>440129</v>
      </c>
      <c r="F36" s="2242"/>
      <c r="G36" s="2238">
        <f t="shared" si="0"/>
        <v>1814418</v>
      </c>
      <c r="H36" s="2243"/>
      <c r="I36" s="2238">
        <v>1440661</v>
      </c>
      <c r="J36" s="2242"/>
      <c r="K36" s="2238">
        <v>373758</v>
      </c>
      <c r="L36" s="2242"/>
      <c r="M36" s="2239">
        <f t="shared" si="1"/>
        <v>1814419</v>
      </c>
      <c r="N36" s="2243"/>
      <c r="O36" s="2238">
        <v>6250279</v>
      </c>
      <c r="P36" s="2242"/>
      <c r="Q36" s="2238">
        <v>760876</v>
      </c>
      <c r="R36" s="2242"/>
      <c r="S36" s="2238">
        <f t="shared" si="2"/>
        <v>7011155</v>
      </c>
      <c r="T36" s="2243"/>
      <c r="U36" s="2238">
        <f>'SCH 17 pg1'!C36+'SCH 17 pg1'!I36+'SCH 17 pg1'!O36+'SCH 17 pg2'!C36+'SCH 17 pg2'!I36+'SCH 17 pg2'!O36</f>
        <v>13915297</v>
      </c>
      <c r="V36" s="2238"/>
      <c r="W36" s="2238">
        <f>'SCH 17 pg1'!E36+'SCH 17 pg1'!K36+'SCH 17 pg1'!Q36+'SCH 17 pg2'!E36+'SCH 17 pg2'!K36+'SCH 17 pg2'!Q36</f>
        <v>3315139</v>
      </c>
      <c r="X36" s="1488"/>
      <c r="Y36" s="1488">
        <f t="shared" si="3"/>
        <v>17230436</v>
      </c>
      <c r="AA36" s="2048"/>
    </row>
    <row r="37" spans="1:31">
      <c r="A37" s="1367" t="s">
        <v>565</v>
      </c>
      <c r="B37" s="1367" t="s">
        <v>5</v>
      </c>
      <c r="C37" s="2238">
        <v>29834721</v>
      </c>
      <c r="D37" s="2238"/>
      <c r="E37" s="2238">
        <v>28437412</v>
      </c>
      <c r="F37" s="2238"/>
      <c r="G37" s="2238">
        <f t="shared" si="0"/>
        <v>58272133</v>
      </c>
      <c r="H37" s="2238"/>
      <c r="I37" s="2238">
        <v>23169726</v>
      </c>
      <c r="J37" s="2238"/>
      <c r="K37" s="2238">
        <v>27261047</v>
      </c>
      <c r="L37" s="2238"/>
      <c r="M37" s="2239">
        <f t="shared" si="1"/>
        <v>50430773</v>
      </c>
      <c r="N37" s="2238"/>
      <c r="O37" s="2238">
        <v>572168688</v>
      </c>
      <c r="P37" s="2238"/>
      <c r="Q37" s="2238">
        <v>257267820</v>
      </c>
      <c r="R37" s="2238"/>
      <c r="S37" s="2238">
        <f t="shared" si="2"/>
        <v>829436508</v>
      </c>
      <c r="T37" s="2238"/>
      <c r="U37" s="2238">
        <f>'SCH 17 pg1'!C37+'SCH 17 pg1'!I37+'SCH 17 pg1'!O37+'SCH 17 pg2'!C37+'SCH 17 pg2'!I37+'SCH 17 pg2'!O37</f>
        <v>721891399</v>
      </c>
      <c r="V37" s="2238"/>
      <c r="W37" s="2238">
        <f>'SCH 17 pg1'!E37+'SCH 17 pg1'!K37+'SCH 17 pg1'!Q37+'SCH 17 pg2'!E37+'SCH 17 pg2'!K37+'SCH 17 pg2'!Q37</f>
        <v>406119047</v>
      </c>
      <c r="X37" s="1488"/>
      <c r="Y37" s="1488">
        <f t="shared" si="3"/>
        <v>1128010446</v>
      </c>
      <c r="AA37" s="2048"/>
    </row>
    <row r="38" spans="1:31">
      <c r="A38" s="1369" t="s">
        <v>2341</v>
      </c>
      <c r="B38" s="1366"/>
      <c r="C38" s="2238"/>
      <c r="D38" s="2238"/>
      <c r="E38" s="2238"/>
      <c r="F38" s="2238"/>
      <c r="G38" s="2238"/>
      <c r="H38" s="2238"/>
      <c r="I38" s="2238"/>
      <c r="J38" s="2238"/>
      <c r="K38" s="2238"/>
      <c r="L38" s="2238"/>
      <c r="M38" s="2239"/>
      <c r="N38" s="2238"/>
      <c r="O38" s="2238"/>
      <c r="P38" s="2238"/>
      <c r="Q38" s="2238"/>
      <c r="R38" s="2238"/>
      <c r="S38" s="2238"/>
      <c r="T38" s="2238"/>
      <c r="U38" s="2238" t="s">
        <v>5</v>
      </c>
      <c r="V38" s="2238"/>
      <c r="W38" s="2238" t="s">
        <v>5</v>
      </c>
      <c r="X38" s="1488"/>
      <c r="Y38" s="1488"/>
      <c r="AA38" s="2048"/>
    </row>
    <row r="39" spans="1:31">
      <c r="A39" s="1367" t="s">
        <v>591</v>
      </c>
      <c r="B39" s="1367" t="s">
        <v>5</v>
      </c>
      <c r="C39" s="2238">
        <v>171074</v>
      </c>
      <c r="D39" s="2238"/>
      <c r="E39" s="2238">
        <v>7183</v>
      </c>
      <c r="F39" s="2238"/>
      <c r="G39" s="2238">
        <f t="shared" si="0"/>
        <v>178257</v>
      </c>
      <c r="H39" s="2238"/>
      <c r="I39" s="2238">
        <v>3034</v>
      </c>
      <c r="J39" s="2238"/>
      <c r="K39" s="2238">
        <v>311</v>
      </c>
      <c r="L39" s="2238"/>
      <c r="M39" s="2239">
        <f t="shared" si="1"/>
        <v>3345</v>
      </c>
      <c r="N39" s="2238"/>
      <c r="O39" s="2238">
        <v>3187</v>
      </c>
      <c r="P39" s="2238"/>
      <c r="Q39" s="2238">
        <v>159</v>
      </c>
      <c r="R39" s="2238"/>
      <c r="S39" s="2238">
        <f t="shared" si="2"/>
        <v>3346</v>
      </c>
      <c r="T39" s="2238"/>
      <c r="U39" s="2238">
        <f>'SCH 17 pg1'!C39+'SCH 17 pg1'!I39+'SCH 17 pg1'!O39+'SCH 17 pg2'!C39+'SCH 17 pg2'!I39+'SCH 17 pg2'!O39</f>
        <v>741418</v>
      </c>
      <c r="V39" s="2238"/>
      <c r="W39" s="2238">
        <f>'SCH 17 pg1'!E39+'SCH 17 pg1'!K39+'SCH 17 pg1'!Q39+'SCH 17 pg2'!E39+'SCH 17 pg2'!K39+'SCH 17 pg2'!Q39</f>
        <v>85273</v>
      </c>
      <c r="X39" s="1488"/>
      <c r="Y39" s="1488">
        <f t="shared" si="3"/>
        <v>826691</v>
      </c>
      <c r="AA39" s="2048"/>
    </row>
    <row r="40" spans="1:31">
      <c r="A40" s="1367" t="s">
        <v>593</v>
      </c>
      <c r="B40" s="1367" t="s">
        <v>5</v>
      </c>
      <c r="C40" s="2238">
        <v>371991</v>
      </c>
      <c r="D40" s="2238"/>
      <c r="E40" s="2238">
        <v>45825</v>
      </c>
      <c r="F40" s="2238"/>
      <c r="G40" s="2238">
        <f t="shared" si="0"/>
        <v>417816</v>
      </c>
      <c r="H40" s="2238"/>
      <c r="I40" s="2238">
        <v>383448</v>
      </c>
      <c r="J40" s="2238"/>
      <c r="K40" s="2238">
        <v>26939</v>
      </c>
      <c r="L40" s="2238"/>
      <c r="M40" s="2239">
        <f t="shared" si="1"/>
        <v>410387</v>
      </c>
      <c r="N40" s="2238"/>
      <c r="O40" s="2238">
        <v>414818</v>
      </c>
      <c r="P40" s="2238"/>
      <c r="Q40" s="2238">
        <v>21589</v>
      </c>
      <c r="R40" s="2238"/>
      <c r="S40" s="2238">
        <f t="shared" si="2"/>
        <v>436407</v>
      </c>
      <c r="T40" s="2238"/>
      <c r="U40" s="2238">
        <f>'SCH 17 pg1'!C40+'SCH 17 pg1'!I40+'SCH 17 pg1'!O40+'SCH 17 pg2'!C40+'SCH 17 pg2'!I40+'SCH 17 pg2'!O40</f>
        <v>2597617</v>
      </c>
      <c r="V40" s="2238"/>
      <c r="W40" s="2238">
        <f>'SCH 17 pg1'!E40+'SCH 17 pg1'!K40+'SCH 17 pg1'!Q40+'SCH 17 pg2'!E40+'SCH 17 pg2'!K40+'SCH 17 pg2'!Q40</f>
        <v>358684</v>
      </c>
      <c r="X40" s="1488"/>
      <c r="Y40" s="1488">
        <f t="shared" si="3"/>
        <v>2956301</v>
      </c>
      <c r="AA40" s="2048"/>
    </row>
    <row r="41" spans="1:31">
      <c r="A41" s="646" t="s">
        <v>2496</v>
      </c>
      <c r="B41" s="1602" t="s">
        <v>5</v>
      </c>
      <c r="C41" s="2238">
        <v>20231765</v>
      </c>
      <c r="D41" s="2238"/>
      <c r="E41" s="2238">
        <v>6182535</v>
      </c>
      <c r="F41" s="2238"/>
      <c r="G41" s="2238">
        <f t="shared" si="0"/>
        <v>26414300</v>
      </c>
      <c r="H41" s="2238"/>
      <c r="I41" s="2238">
        <v>21243029</v>
      </c>
      <c r="J41" s="2238"/>
      <c r="K41" s="2238">
        <v>5171270</v>
      </c>
      <c r="L41" s="2238"/>
      <c r="M41" s="2239">
        <f t="shared" si="1"/>
        <v>26414299</v>
      </c>
      <c r="N41" s="2238"/>
      <c r="O41" s="2238">
        <v>82212223</v>
      </c>
      <c r="P41" s="2238"/>
      <c r="Q41" s="2238">
        <v>9522276</v>
      </c>
      <c r="R41" s="2238"/>
      <c r="S41" s="2238">
        <f t="shared" si="2"/>
        <v>91734499</v>
      </c>
      <c r="T41" s="2238"/>
      <c r="U41" s="2238">
        <f>'SCH 17 pg1'!C41+'SCH 17 pg1'!I41+'SCH 17 pg1'!O41+'SCH 17 pg2'!C41+'SCH 17 pg2'!I41+'SCH 17 pg2'!O41</f>
        <v>179020225</v>
      </c>
      <c r="V41" s="2238"/>
      <c r="W41" s="2238">
        <f>'SCH 17 pg1'!E41+'SCH 17 pg1'!K41+'SCH 17 pg1'!Q41+'SCH 17 pg2'!E41+'SCH 17 pg2'!K41+'SCH 17 pg2'!Q41</f>
        <v>44785773</v>
      </c>
      <c r="X41" s="1488"/>
      <c r="Y41" s="1488">
        <f t="shared" si="3"/>
        <v>223805998</v>
      </c>
      <c r="AA41" s="2048"/>
    </row>
    <row r="42" spans="1:31">
      <c r="A42" s="1369" t="s">
        <v>2342</v>
      </c>
      <c r="B42" s="1367" t="s">
        <v>5</v>
      </c>
      <c r="C42" s="2238"/>
      <c r="D42" s="2238"/>
      <c r="E42" s="2238"/>
      <c r="F42" s="2238"/>
      <c r="G42" s="2238"/>
      <c r="H42" s="2238"/>
      <c r="I42" s="2238"/>
      <c r="J42" s="2238"/>
      <c r="K42" s="2238"/>
      <c r="L42" s="2238"/>
      <c r="M42" s="2239"/>
      <c r="N42" s="2238"/>
      <c r="O42" s="2238"/>
      <c r="P42" s="2238"/>
      <c r="Q42" s="2238"/>
      <c r="R42" s="2238"/>
      <c r="S42" s="2238"/>
      <c r="T42" s="2238"/>
      <c r="U42" s="2238"/>
      <c r="V42" s="2238"/>
      <c r="W42" s="2238"/>
      <c r="X42" s="1488"/>
      <c r="Y42" s="1488"/>
      <c r="AA42" s="2048"/>
    </row>
    <row r="43" spans="1:31">
      <c r="A43" s="1367" t="s">
        <v>569</v>
      </c>
      <c r="B43" s="1367" t="s">
        <v>5</v>
      </c>
      <c r="C43" s="2238">
        <v>312300</v>
      </c>
      <c r="D43" s="2238"/>
      <c r="E43" s="2238">
        <v>31627</v>
      </c>
      <c r="F43" s="2238"/>
      <c r="G43" s="2238">
        <f t="shared" si="0"/>
        <v>343927</v>
      </c>
      <c r="H43" s="2238"/>
      <c r="I43" s="2238">
        <v>350911</v>
      </c>
      <c r="J43" s="2238"/>
      <c r="K43" s="2238">
        <f>15047+1</f>
        <v>15048</v>
      </c>
      <c r="L43" s="2238"/>
      <c r="M43" s="2239">
        <f t="shared" si="1"/>
        <v>365959</v>
      </c>
      <c r="N43" s="2238"/>
      <c r="O43" s="2238">
        <v>147599</v>
      </c>
      <c r="P43" s="2238"/>
      <c r="Q43" s="2238">
        <v>4945</v>
      </c>
      <c r="R43" s="2238"/>
      <c r="S43" s="2238">
        <f t="shared" si="2"/>
        <v>152544</v>
      </c>
      <c r="T43" s="2238"/>
      <c r="U43" s="2238">
        <f>'SCH 17 pg1'!C43+'SCH 17 pg1'!I43+'SCH 17 pg1'!O43+'SCH 17 pg2'!C43+'SCH 17 pg2'!I43+'SCH 17 pg2'!O43</f>
        <v>3018695</v>
      </c>
      <c r="V43" s="2238"/>
      <c r="W43" s="2238">
        <f>'SCH 17 pg1'!E43+'SCH 17 pg1'!K43+'SCH 17 pg1'!Q43+'SCH 17 pg2'!E43+'SCH 17 pg2'!K43+'SCH 17 pg2'!Q43</f>
        <v>318926</v>
      </c>
      <c r="X43" s="1488"/>
      <c r="Y43" s="1488">
        <f>ROUND(SUM(U43:W43),0)</f>
        <v>3337621</v>
      </c>
      <c r="AA43" s="2048"/>
    </row>
    <row r="44" spans="1:31" ht="21.75" customHeight="1" thickBot="1">
      <c r="A44" s="1369" t="s">
        <v>1702</v>
      </c>
      <c r="B44" s="1367" t="s">
        <v>5</v>
      </c>
      <c r="C44" s="1433">
        <f>ROUND(SUM(C12:C43),0)</f>
        <v>158380000</v>
      </c>
      <c r="D44" s="1431"/>
      <c r="E44" s="2227">
        <f>ROUND(SUM(E12:E43),0)</f>
        <v>77799446</v>
      </c>
      <c r="F44" s="1431"/>
      <c r="G44" s="2227">
        <f>ROUND(SUM(G12:G43),0)</f>
        <v>236179446</v>
      </c>
      <c r="H44" s="1431"/>
      <c r="I44" s="1433">
        <f>ROUND(SUM(I12:I43),0)</f>
        <v>147255000</v>
      </c>
      <c r="J44" s="1431"/>
      <c r="K44" s="1433">
        <f>ROUND(SUM(K12:K43),0)</f>
        <v>71093960</v>
      </c>
      <c r="L44" s="1431"/>
      <c r="M44" s="1433">
        <f>ROUND(SUM(M12:M43),0)</f>
        <v>218348960</v>
      </c>
      <c r="N44" s="1431"/>
      <c r="O44" s="1433">
        <f>ROUND(SUM(O12:O43),0)</f>
        <v>1448889999</v>
      </c>
      <c r="P44" s="1431"/>
      <c r="Q44" s="1433">
        <f>ROUND(SUM(Q12:Q43),0)</f>
        <v>452978965</v>
      </c>
      <c r="R44" s="1431"/>
      <c r="S44" s="1433">
        <f>ROUND(SUM(S12:S43),0)</f>
        <v>1901868964</v>
      </c>
      <c r="T44" s="1434"/>
      <c r="U44" s="1433">
        <f>ROUND(SUM(U12:U43),0)</f>
        <v>2285634999</v>
      </c>
      <c r="V44" s="1434"/>
      <c r="W44" s="1433">
        <f>ROUND(SUM(W12:W43),0)</f>
        <v>881584250</v>
      </c>
      <c r="X44" s="1434"/>
      <c r="Y44" s="1433">
        <f>ROUND(SUM(Y12:Y43),0)</f>
        <v>3167219249</v>
      </c>
      <c r="AA44" s="2048"/>
    </row>
    <row r="45" spans="1:31" ht="16" thickTop="1">
      <c r="B45" s="1239" t="s">
        <v>5</v>
      </c>
      <c r="C45" s="1252"/>
      <c r="E45" s="1252"/>
      <c r="G45" s="1252"/>
      <c r="I45" s="1242"/>
      <c r="K45" s="1242"/>
      <c r="M45" s="1242"/>
      <c r="U45" s="1242"/>
      <c r="W45" s="1242"/>
      <c r="Y45" s="1247"/>
      <c r="Z45" s="1243"/>
      <c r="AA45" s="1246"/>
      <c r="AB45" s="1243"/>
      <c r="AC45" s="1246"/>
      <c r="AD45" s="1243"/>
      <c r="AE45" s="1247"/>
    </row>
    <row r="46" spans="1:31">
      <c r="A46" s="2100" t="s">
        <v>1715</v>
      </c>
      <c r="AA46" s="1253" t="s">
        <v>5</v>
      </c>
      <c r="AE46" s="1248"/>
    </row>
    <row r="47" spans="1:31">
      <c r="A47" s="2099" t="s">
        <v>2343</v>
      </c>
    </row>
    <row r="48" spans="1:31">
      <c r="A48" s="1249"/>
    </row>
  </sheetData>
  <customSheetViews>
    <customSheetView guid="{2B65B3C9-192A-406F-81D0-33ACDA28F496}" scale="70" showPageBreaks="1" showGridLines="0" fitToPage="1" printArea="1" topLeftCell="A4">
      <selection activeCell="M21" sqref="M21"/>
      <rowBreaks count="1" manualBreakCount="1">
        <brk id="20" max="16383" man="1"/>
      </rowBreaks>
      <colBreaks count="1" manualBreakCount="1">
        <brk id="32" max="1048575" man="1"/>
      </colBreaks>
      <pageMargins left="0.4" right="0.5" top="0.5" bottom="0.5" header="0.5" footer="0.25"/>
      <printOptions verticalCentered="1"/>
      <pageSetup scale="43" firstPageNumber="98" orientation="landscape" r:id="rId1"/>
      <headerFooter scaleWithDoc="0">
        <oddFooter>&amp;R&amp;8 98</oddFooter>
      </headerFooter>
    </customSheetView>
    <customSheetView guid="{0CC7DE5F-1794-42F9-A27A-C86EF3A9D6CB}" scale="70" showGridLines="0" fitToPage="1">
      <selection activeCell="D24" sqref="D24"/>
      <rowBreaks count="1" manualBreakCount="1">
        <brk id="20" max="16383" man="1"/>
      </rowBreaks>
      <colBreaks count="1" manualBreakCount="1">
        <brk id="32" max="1048575" man="1"/>
      </colBreaks>
      <pageMargins left="0.4" right="0.5" top="0.5" bottom="0.5" header="0.5" footer="0.25"/>
      <printOptions verticalCentered="1"/>
      <pageSetup scale="10" firstPageNumber="98" orientation="landscape" r:id="rId2"/>
      <headerFooter scaleWithDoc="0">
        <oddFooter>&amp;R&amp;8 98</oddFooter>
      </headerFooter>
    </customSheetView>
    <customSheetView guid="{93806141-9DF1-4420-AFF4-7FE0DD0F8BC6}" scale="70" showPageBreaks="1" showGridLines="0" fitToPage="1" printArea="1" topLeftCell="G31">
      <selection activeCell="Q26" sqref="Q26"/>
      <rowBreaks count="1" manualBreakCount="1">
        <brk id="20" max="16383" man="1"/>
      </rowBreaks>
      <colBreaks count="1" manualBreakCount="1">
        <brk id="32" max="1048575" man="1"/>
      </colBreaks>
      <pageMargins left="0.4" right="0.5" top="0.5" bottom="0.5" header="0.5" footer="0.25"/>
      <printOptions verticalCentered="1"/>
      <pageSetup scale="43" firstPageNumber="98" orientation="landscape" r:id="rId3"/>
      <headerFooter scaleWithDoc="0">
        <oddFooter>&amp;R&amp;8 98</oddFooter>
      </headerFooter>
    </customSheetView>
    <customSheetView guid="{BB82FA49-60D3-40FE-AF8E-B650FBF593CD}" scale="70" showPageBreaks="1" showGridLines="0" fitToPage="1" printArea="1" topLeftCell="B4">
      <selection activeCell="Y44" sqref="Y44"/>
      <rowBreaks count="1" manualBreakCount="1">
        <brk id="20" max="16383" man="1"/>
      </rowBreaks>
      <colBreaks count="1" manualBreakCount="1">
        <brk id="32" max="1048575" man="1"/>
      </colBreaks>
      <pageMargins left="0.4" right="0.5" top="0.5" bottom="0.5" header="0.5" footer="0.25"/>
      <printOptions verticalCentered="1"/>
      <pageSetup scale="43" firstPageNumber="98" orientation="landscape" r:id="rId4"/>
      <headerFooter scaleWithDoc="0">
        <oddFooter>&amp;R&amp;8 98</oddFooter>
      </headerFooter>
    </customSheetView>
    <customSheetView guid="{3F05455D-E716-4339-B764-ED03EAF4C363}" scale="70" showPageBreaks="1" showGridLines="0" fitToPage="1" printArea="1" topLeftCell="D1">
      <selection activeCell="AA44" sqref="AA44"/>
      <rowBreaks count="1" manualBreakCount="1">
        <brk id="20" max="16383" man="1"/>
      </rowBreaks>
      <colBreaks count="1" manualBreakCount="1">
        <brk id="32" max="1048575" man="1"/>
      </colBreaks>
      <pageMargins left="0.4" right="0.5" top="0.5" bottom="0.5" header="0.5" footer="0.25"/>
      <printOptions verticalCentered="1"/>
      <pageSetup scale="43" firstPageNumber="98" orientation="landscape" r:id="rId5"/>
      <headerFooter scaleWithDoc="0">
        <oddFooter>&amp;R&amp;8 98</oddFooter>
      </headerFooter>
    </customSheetView>
  </customSheetViews>
  <mergeCells count="4">
    <mergeCell ref="I8:M8"/>
    <mergeCell ref="O8:S8"/>
    <mergeCell ref="U8:Y8"/>
    <mergeCell ref="C8:G8"/>
  </mergeCells>
  <printOptions verticalCentered="1"/>
  <pageMargins left="0.4" right="0.5" top="0.5" bottom="0.5" header="0.5" footer="0.25"/>
  <pageSetup scale="43" firstPageNumber="98" orientation="landscape" r:id="rId6"/>
  <headerFooter scaleWithDoc="0">
    <oddFooter>&amp;R&amp;8 99</oddFooter>
  </headerFooter>
  <rowBreaks count="1" manualBreakCount="1">
    <brk id="20" max="16383" man="1"/>
  </rowBreaks>
  <colBreaks count="1" manualBreakCount="1">
    <brk id="3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2"/>
  <sheetViews>
    <sheetView showGridLines="0" showOutlineSymbols="0" zoomScale="70" zoomScaleNormal="70" workbookViewId="0"/>
  </sheetViews>
  <sheetFormatPr defaultColWidth="8.84375" defaultRowHeight="15.5"/>
  <cols>
    <col min="1" max="1" width="56" style="641" customWidth="1"/>
    <col min="2" max="2" width="1.07421875" style="641" customWidth="1"/>
    <col min="3" max="3" width="15.07421875" style="641" bestFit="1" customWidth="1"/>
    <col min="4" max="4" width="1.23046875" style="641" customWidth="1"/>
    <col min="5" max="5" width="17.23046875" style="647" bestFit="1" customWidth="1"/>
    <col min="6" max="6" width="1.23046875" style="641" customWidth="1"/>
    <col min="7" max="7" width="14.765625" style="641" bestFit="1" customWidth="1"/>
    <col min="8" max="8" width="0.84375" style="641" customWidth="1"/>
    <col min="9" max="9" width="15.765625" style="641" bestFit="1" customWidth="1"/>
    <col min="10" max="10" width="0.765625" style="641" customWidth="1"/>
    <col min="11" max="11" width="15.765625" style="641" bestFit="1" customWidth="1"/>
    <col min="12" max="12" width="1.07421875" style="641" customWidth="1"/>
    <col min="13" max="13" width="17.23046875" style="641" bestFit="1" customWidth="1"/>
    <col min="14" max="14" width="1.23046875" style="641" customWidth="1"/>
    <col min="15" max="15" width="16" style="641" bestFit="1" customWidth="1"/>
    <col min="16" max="16" width="1.23046875" style="641" customWidth="1"/>
    <col min="17" max="17" width="19.3046875" style="1785" bestFit="1" customWidth="1"/>
    <col min="18" max="18" width="1.23046875" style="641" customWidth="1"/>
    <col min="19" max="19" width="17.07421875" style="641" customWidth="1"/>
    <col min="20" max="20" width="1.4609375" style="641" customWidth="1"/>
    <col min="21" max="16384" width="8.84375" style="641"/>
  </cols>
  <sheetData>
    <row r="1" spans="1:20">
      <c r="A1" s="1382" t="s">
        <v>1234</v>
      </c>
    </row>
    <row r="3" spans="1:20" ht="18">
      <c r="A3" s="639" t="s">
        <v>0</v>
      </c>
      <c r="B3" s="639"/>
    </row>
    <row r="4" spans="1:20" ht="18">
      <c r="A4" s="639" t="s">
        <v>600</v>
      </c>
      <c r="B4" s="639"/>
      <c r="S4" s="1634" t="s">
        <v>1135</v>
      </c>
    </row>
    <row r="5" spans="1:20" ht="18">
      <c r="A5" s="639" t="s">
        <v>2149</v>
      </c>
      <c r="B5" s="639"/>
    </row>
    <row r="6" spans="1:20" ht="18">
      <c r="A6" s="639" t="s">
        <v>2362</v>
      </c>
      <c r="B6" s="639"/>
    </row>
    <row r="7" spans="1:20">
      <c r="A7" s="646"/>
      <c r="B7" s="646"/>
    </row>
    <row r="8" spans="1:20" ht="16">
      <c r="A8" s="662"/>
      <c r="B8" s="662"/>
      <c r="D8" s="663"/>
      <c r="E8" s="663"/>
      <c r="F8" s="663"/>
      <c r="G8" s="663"/>
      <c r="H8" s="663"/>
      <c r="I8" s="663" t="s">
        <v>129</v>
      </c>
      <c r="J8" s="663"/>
      <c r="K8" s="663"/>
      <c r="L8" s="663"/>
      <c r="M8" s="663"/>
      <c r="N8" s="663"/>
      <c r="O8" s="663"/>
      <c r="P8" s="663"/>
      <c r="Q8" s="662"/>
      <c r="R8" s="662"/>
      <c r="S8" s="662"/>
      <c r="T8" s="662"/>
    </row>
    <row r="9" spans="1:20" ht="16">
      <c r="A9" s="662"/>
      <c r="B9" s="662"/>
      <c r="C9" s="663" t="s">
        <v>143</v>
      </c>
      <c r="D9" s="663"/>
      <c r="E9" s="663" t="s">
        <v>123</v>
      </c>
      <c r="F9" s="663"/>
      <c r="G9" s="663" t="s">
        <v>603</v>
      </c>
      <c r="H9" s="663"/>
      <c r="I9" s="663" t="s">
        <v>134</v>
      </c>
      <c r="J9" s="663"/>
      <c r="K9" s="663" t="s">
        <v>604</v>
      </c>
      <c r="L9" s="663"/>
      <c r="M9" s="663" t="s">
        <v>605</v>
      </c>
      <c r="N9" s="663"/>
      <c r="O9" s="663" t="s">
        <v>606</v>
      </c>
      <c r="P9" s="663"/>
      <c r="Q9" s="662"/>
      <c r="R9" s="662"/>
      <c r="S9" s="662"/>
      <c r="T9" s="662"/>
    </row>
    <row r="10" spans="1:20" ht="16">
      <c r="A10" s="662"/>
      <c r="B10" s="662"/>
      <c r="C10" s="663" t="s">
        <v>602</v>
      </c>
      <c r="D10" s="663"/>
      <c r="E10" s="663" t="s">
        <v>143</v>
      </c>
      <c r="F10" s="663"/>
      <c r="G10" s="663" t="s">
        <v>608</v>
      </c>
      <c r="H10" s="663"/>
      <c r="I10" s="663" t="s">
        <v>144</v>
      </c>
      <c r="J10" s="663"/>
      <c r="K10" s="663" t="s">
        <v>609</v>
      </c>
      <c r="L10" s="663"/>
      <c r="M10" s="664" t="s">
        <v>610</v>
      </c>
      <c r="N10" s="664"/>
      <c r="O10" s="663" t="s">
        <v>611</v>
      </c>
      <c r="P10" s="663"/>
      <c r="Q10" s="665" t="s">
        <v>616</v>
      </c>
      <c r="R10" s="665"/>
      <c r="S10" s="665"/>
      <c r="T10" s="665"/>
    </row>
    <row r="11" spans="1:20" ht="16">
      <c r="A11" s="662"/>
      <c r="B11" s="662"/>
      <c r="C11" s="663" t="s">
        <v>607</v>
      </c>
      <c r="D11" s="663"/>
      <c r="E11" s="663" t="s">
        <v>613</v>
      </c>
      <c r="F11" s="663"/>
      <c r="G11" s="663" t="s">
        <v>614</v>
      </c>
      <c r="H11" s="663"/>
      <c r="I11" s="663" t="s">
        <v>141</v>
      </c>
      <c r="J11" s="663"/>
      <c r="K11" s="663" t="s">
        <v>615</v>
      </c>
      <c r="L11" s="663"/>
      <c r="M11" s="663" t="s">
        <v>141</v>
      </c>
      <c r="N11" s="663"/>
      <c r="O11" s="663" t="s">
        <v>141</v>
      </c>
      <c r="P11" s="663"/>
      <c r="Q11" s="665" t="s">
        <v>2261</v>
      </c>
      <c r="R11" s="666"/>
      <c r="S11" s="666"/>
      <c r="T11" s="667"/>
    </row>
    <row r="12" spans="1:20" ht="16">
      <c r="A12" s="668" t="s">
        <v>617</v>
      </c>
      <c r="B12" s="669"/>
      <c r="C12" s="670" t="s">
        <v>618</v>
      </c>
      <c r="D12" s="671"/>
      <c r="E12" s="670" t="s">
        <v>619</v>
      </c>
      <c r="F12" s="671"/>
      <c r="G12" s="672" t="s">
        <v>620</v>
      </c>
      <c r="H12" s="671"/>
      <c r="I12" s="672" t="s">
        <v>165</v>
      </c>
      <c r="J12" s="671"/>
      <c r="K12" s="672" t="s">
        <v>621</v>
      </c>
      <c r="L12" s="671"/>
      <c r="M12" s="673" t="s">
        <v>622</v>
      </c>
      <c r="N12" s="671"/>
      <c r="O12" s="673" t="s">
        <v>623</v>
      </c>
      <c r="P12" s="671"/>
      <c r="Q12" s="674" t="s">
        <v>2363</v>
      </c>
      <c r="R12" s="671"/>
      <c r="S12" s="674" t="s">
        <v>2309</v>
      </c>
      <c r="T12" s="675"/>
    </row>
    <row r="13" spans="1:20" ht="16">
      <c r="A13" s="669" t="s">
        <v>624</v>
      </c>
      <c r="B13" s="669"/>
      <c r="C13" s="676"/>
      <c r="D13" s="676"/>
      <c r="E13" s="677"/>
      <c r="F13" s="677"/>
      <c r="G13" s="676"/>
      <c r="H13" s="676"/>
      <c r="I13" s="676"/>
      <c r="J13" s="676"/>
      <c r="K13" s="676"/>
      <c r="L13" s="676"/>
      <c r="M13" s="676"/>
      <c r="N13" s="676"/>
      <c r="O13" s="676"/>
      <c r="P13" s="676"/>
      <c r="Q13" s="676"/>
      <c r="R13" s="676"/>
      <c r="S13" s="678"/>
      <c r="T13" s="678"/>
    </row>
    <row r="14" spans="1:20" ht="16">
      <c r="A14" s="662" t="s">
        <v>625</v>
      </c>
      <c r="B14" s="649" t="s">
        <v>5</v>
      </c>
      <c r="C14" s="679">
        <v>0</v>
      </c>
      <c r="D14" s="679"/>
      <c r="E14" s="679">
        <v>106556550</v>
      </c>
      <c r="F14" s="679"/>
      <c r="G14" s="679">
        <v>0</v>
      </c>
      <c r="H14" s="679"/>
      <c r="I14" s="679">
        <v>0</v>
      </c>
      <c r="J14" s="679"/>
      <c r="K14" s="679">
        <v>0</v>
      </c>
      <c r="L14" s="679"/>
      <c r="M14" s="679">
        <v>0</v>
      </c>
      <c r="N14" s="679"/>
      <c r="O14" s="679">
        <v>0</v>
      </c>
      <c r="P14" s="679"/>
      <c r="Q14" s="679">
        <f>ROUND(SUM(C14:P14),1)</f>
        <v>106556550</v>
      </c>
      <c r="R14" s="679"/>
      <c r="S14" s="679">
        <v>154931151</v>
      </c>
      <c r="T14" s="679"/>
    </row>
    <row r="15" spans="1:20" ht="16">
      <c r="A15" s="662" t="s">
        <v>626</v>
      </c>
      <c r="B15" s="649" t="s">
        <v>5</v>
      </c>
      <c r="C15" s="680"/>
      <c r="D15" s="680"/>
      <c r="E15" s="680"/>
      <c r="F15" s="680"/>
      <c r="G15" s="680"/>
      <c r="H15" s="680"/>
      <c r="I15" s="679"/>
      <c r="J15" s="679"/>
      <c r="K15" s="681"/>
      <c r="L15" s="681"/>
      <c r="M15" s="681"/>
      <c r="N15" s="681"/>
      <c r="O15" s="681" t="s">
        <v>5</v>
      </c>
      <c r="P15" s="681"/>
      <c r="Q15" s="681"/>
      <c r="R15" s="681"/>
      <c r="S15" s="682"/>
      <c r="T15" s="682"/>
    </row>
    <row r="16" spans="1:20" ht="16">
      <c r="A16" s="662" t="s">
        <v>627</v>
      </c>
      <c r="B16" s="649" t="s">
        <v>5</v>
      </c>
      <c r="C16" s="680">
        <v>0</v>
      </c>
      <c r="D16" s="680"/>
      <c r="E16" s="681">
        <v>57690325</v>
      </c>
      <c r="F16" s="681"/>
      <c r="G16" s="680">
        <v>0</v>
      </c>
      <c r="H16" s="680"/>
      <c r="I16" s="681">
        <v>0</v>
      </c>
      <c r="J16" s="681"/>
      <c r="K16" s="681">
        <v>0</v>
      </c>
      <c r="L16" s="681"/>
      <c r="M16" s="681">
        <v>0</v>
      </c>
      <c r="N16" s="681"/>
      <c r="O16" s="681">
        <v>0</v>
      </c>
      <c r="P16" s="681"/>
      <c r="Q16" s="681">
        <f>ROUND(SUM(C16:P16),1)</f>
        <v>57690325</v>
      </c>
      <c r="R16" s="681"/>
      <c r="S16" s="682">
        <v>89451150</v>
      </c>
      <c r="T16" s="682"/>
    </row>
    <row r="17" spans="1:20" ht="16">
      <c r="A17" s="662" t="s">
        <v>1698</v>
      </c>
      <c r="B17" s="649"/>
      <c r="C17" s="680">
        <v>0</v>
      </c>
      <c r="D17" s="680"/>
      <c r="E17" s="681">
        <v>0</v>
      </c>
      <c r="F17" s="681"/>
      <c r="G17" s="680">
        <v>0</v>
      </c>
      <c r="H17" s="680"/>
      <c r="I17" s="681">
        <v>0</v>
      </c>
      <c r="J17" s="681"/>
      <c r="K17" s="681">
        <v>0</v>
      </c>
      <c r="L17" s="681"/>
      <c r="M17" s="681">
        <v>2242525900</v>
      </c>
      <c r="N17" s="681"/>
      <c r="O17" s="681">
        <v>883789657</v>
      </c>
      <c r="P17" s="681"/>
      <c r="Q17" s="681">
        <f>ROUND(SUM(C17:P17),1)</f>
        <v>3126315557</v>
      </c>
      <c r="R17" s="681"/>
      <c r="S17" s="682">
        <v>2442800835</v>
      </c>
      <c r="T17" s="682"/>
    </row>
    <row r="18" spans="1:20" ht="16">
      <c r="A18" s="662" t="s">
        <v>628</v>
      </c>
      <c r="B18" s="649" t="s">
        <v>5</v>
      </c>
      <c r="C18" s="680">
        <v>0</v>
      </c>
      <c r="D18" s="680"/>
      <c r="E18" s="681">
        <v>0</v>
      </c>
      <c r="F18" s="681"/>
      <c r="G18" s="681">
        <v>26132003</v>
      </c>
      <c r="H18" s="681"/>
      <c r="I18" s="681">
        <v>0</v>
      </c>
      <c r="J18" s="681"/>
      <c r="K18" s="681">
        <v>0</v>
      </c>
      <c r="L18" s="681"/>
      <c r="M18" s="681">
        <v>0</v>
      </c>
      <c r="N18" s="681"/>
      <c r="O18" s="681">
        <v>0</v>
      </c>
      <c r="P18" s="681"/>
      <c r="Q18" s="681">
        <f t="shared" ref="Q18:Q25" si="0">ROUND(SUM(C18:P18),1)</f>
        <v>26132003</v>
      </c>
      <c r="R18" s="681"/>
      <c r="S18" s="682">
        <v>26545203</v>
      </c>
      <c r="T18" s="682"/>
    </row>
    <row r="19" spans="1:20" ht="16">
      <c r="A19" s="662" t="s">
        <v>629</v>
      </c>
      <c r="B19" s="649" t="s">
        <v>5</v>
      </c>
      <c r="C19" s="680">
        <v>0</v>
      </c>
      <c r="D19" s="680"/>
      <c r="E19" s="681">
        <v>0</v>
      </c>
      <c r="F19" s="681"/>
      <c r="G19" s="680">
        <v>0</v>
      </c>
      <c r="H19" s="680"/>
      <c r="I19" s="681">
        <v>0</v>
      </c>
      <c r="J19" s="681"/>
      <c r="K19" s="681">
        <v>112061495</v>
      </c>
      <c r="L19" s="681"/>
      <c r="M19" s="681">
        <v>0</v>
      </c>
      <c r="N19" s="681"/>
      <c r="O19" s="681">
        <v>0</v>
      </c>
      <c r="P19" s="681"/>
      <c r="Q19" s="681">
        <f t="shared" si="0"/>
        <v>112061495</v>
      </c>
      <c r="R19" s="681"/>
      <c r="S19" s="683">
        <v>171418982</v>
      </c>
      <c r="T19" s="683"/>
    </row>
    <row r="20" spans="1:20" ht="16">
      <c r="A20" s="662" t="s">
        <v>630</v>
      </c>
      <c r="B20" s="649" t="s">
        <v>5</v>
      </c>
      <c r="C20" s="680">
        <v>0</v>
      </c>
      <c r="D20" s="680"/>
      <c r="E20" s="681">
        <v>25540485</v>
      </c>
      <c r="F20" s="681"/>
      <c r="G20" s="680">
        <v>0</v>
      </c>
      <c r="H20" s="680"/>
      <c r="I20" s="681">
        <v>0</v>
      </c>
      <c r="J20" s="681"/>
      <c r="K20" s="681">
        <v>0</v>
      </c>
      <c r="L20" s="681"/>
      <c r="M20" s="681">
        <v>0</v>
      </c>
      <c r="N20" s="681"/>
      <c r="O20" s="681">
        <v>0</v>
      </c>
      <c r="P20" s="681"/>
      <c r="Q20" s="681">
        <f t="shared" si="0"/>
        <v>25540485</v>
      </c>
      <c r="R20" s="681"/>
      <c r="S20" s="683">
        <v>14455500</v>
      </c>
      <c r="T20" s="683"/>
    </row>
    <row r="21" spans="1:20" ht="16">
      <c r="A21" s="662" t="s">
        <v>631</v>
      </c>
      <c r="B21" s="649" t="s">
        <v>5</v>
      </c>
      <c r="C21" s="680">
        <v>0</v>
      </c>
      <c r="D21" s="680"/>
      <c r="E21" s="681">
        <v>4586528</v>
      </c>
      <c r="F21" s="681"/>
      <c r="G21" s="680">
        <v>0</v>
      </c>
      <c r="H21" s="680"/>
      <c r="I21" s="681">
        <v>0</v>
      </c>
      <c r="J21" s="681"/>
      <c r="K21" s="681">
        <v>0</v>
      </c>
      <c r="L21" s="681"/>
      <c r="M21" s="681">
        <v>0</v>
      </c>
      <c r="N21" s="681"/>
      <c r="O21" s="681">
        <v>0</v>
      </c>
      <c r="P21" s="681"/>
      <c r="Q21" s="681">
        <f t="shared" si="0"/>
        <v>4586528</v>
      </c>
      <c r="R21" s="681"/>
      <c r="S21" s="682">
        <v>2904962</v>
      </c>
      <c r="T21" s="682"/>
    </row>
    <row r="22" spans="1:20" ht="16">
      <c r="A22" s="662" t="s">
        <v>632</v>
      </c>
      <c r="B22" s="649" t="s">
        <v>5</v>
      </c>
      <c r="C22" s="680">
        <v>0</v>
      </c>
      <c r="D22" s="680"/>
      <c r="E22" s="681">
        <v>89305250</v>
      </c>
      <c r="F22" s="681"/>
      <c r="G22" s="680">
        <v>0</v>
      </c>
      <c r="H22" s="680"/>
      <c r="I22" s="681">
        <v>0</v>
      </c>
      <c r="J22" s="681"/>
      <c r="K22" s="681">
        <v>0</v>
      </c>
      <c r="L22" s="681"/>
      <c r="M22" s="681">
        <v>0</v>
      </c>
      <c r="N22" s="681"/>
      <c r="O22" s="681">
        <v>0</v>
      </c>
      <c r="P22" s="681"/>
      <c r="Q22" s="681">
        <f t="shared" si="0"/>
        <v>89305250</v>
      </c>
      <c r="R22" s="681"/>
      <c r="S22" s="682">
        <v>125186162</v>
      </c>
      <c r="T22" s="682"/>
    </row>
    <row r="23" spans="1:20" ht="16">
      <c r="A23" s="662" t="s">
        <v>633</v>
      </c>
      <c r="B23" s="649" t="s">
        <v>5</v>
      </c>
      <c r="C23" s="680">
        <v>0</v>
      </c>
      <c r="D23" s="680"/>
      <c r="E23" s="681">
        <v>0</v>
      </c>
      <c r="F23" s="681"/>
      <c r="G23" s="681">
        <v>0</v>
      </c>
      <c r="H23" s="681"/>
      <c r="I23" s="681">
        <v>0</v>
      </c>
      <c r="J23" s="681"/>
      <c r="K23" s="681">
        <v>0</v>
      </c>
      <c r="L23" s="681"/>
      <c r="M23" s="681">
        <v>33203788</v>
      </c>
      <c r="N23" s="681"/>
      <c r="O23" s="681">
        <v>0</v>
      </c>
      <c r="P23" s="681"/>
      <c r="Q23" s="681">
        <f t="shared" si="0"/>
        <v>33203788</v>
      </c>
      <c r="R23" s="681"/>
      <c r="S23" s="682">
        <v>29021087</v>
      </c>
      <c r="T23" s="682"/>
    </row>
    <row r="24" spans="1:20" ht="16">
      <c r="A24" s="662" t="s">
        <v>634</v>
      </c>
      <c r="B24" s="649" t="s">
        <v>5</v>
      </c>
      <c r="C24" s="680">
        <v>0</v>
      </c>
      <c r="D24" s="680"/>
      <c r="E24" s="681">
        <v>27972139</v>
      </c>
      <c r="F24" s="681"/>
      <c r="G24" s="684">
        <v>0</v>
      </c>
      <c r="H24" s="684"/>
      <c r="I24" s="681">
        <v>0</v>
      </c>
      <c r="J24" s="681"/>
      <c r="K24" s="681">
        <v>0</v>
      </c>
      <c r="L24" s="681"/>
      <c r="M24" s="681">
        <v>16779185</v>
      </c>
      <c r="N24" s="681"/>
      <c r="O24" s="681">
        <v>0</v>
      </c>
      <c r="P24" s="681"/>
      <c r="Q24" s="681">
        <f t="shared" si="0"/>
        <v>44751324</v>
      </c>
      <c r="R24" s="681"/>
      <c r="S24" s="682">
        <v>60943318</v>
      </c>
      <c r="T24" s="682"/>
    </row>
    <row r="25" spans="1:20" ht="16">
      <c r="A25" s="662" t="s">
        <v>635</v>
      </c>
      <c r="B25" s="649" t="s">
        <v>5</v>
      </c>
      <c r="C25" s="680">
        <v>0</v>
      </c>
      <c r="D25" s="680"/>
      <c r="E25" s="681">
        <v>0</v>
      </c>
      <c r="F25" s="681"/>
      <c r="G25" s="680">
        <v>0</v>
      </c>
      <c r="H25" s="680"/>
      <c r="I25" s="681">
        <v>423548180</v>
      </c>
      <c r="J25" s="681"/>
      <c r="K25" s="681">
        <v>0</v>
      </c>
      <c r="L25" s="681"/>
      <c r="M25" s="681">
        <v>0</v>
      </c>
      <c r="N25" s="681"/>
      <c r="O25" s="681">
        <v>0</v>
      </c>
      <c r="P25" s="681"/>
      <c r="Q25" s="681">
        <f t="shared" si="0"/>
        <v>423548180</v>
      </c>
      <c r="R25" s="681"/>
      <c r="S25" s="682">
        <v>287244167</v>
      </c>
      <c r="T25" s="682"/>
    </row>
    <row r="26" spans="1:20" ht="16">
      <c r="A26" s="662" t="s">
        <v>636</v>
      </c>
      <c r="B26" s="649" t="s">
        <v>5</v>
      </c>
      <c r="C26" s="685" t="s">
        <v>5</v>
      </c>
      <c r="D26" s="685"/>
      <c r="E26" s="682" t="s">
        <v>5</v>
      </c>
      <c r="F26" s="682"/>
      <c r="G26" s="685"/>
      <c r="H26" s="685"/>
      <c r="I26" s="682"/>
      <c r="J26" s="682"/>
      <c r="K26" s="682"/>
      <c r="L26" s="682"/>
      <c r="M26" s="682"/>
      <c r="N26" s="682"/>
      <c r="O26" s="682"/>
      <c r="P26" s="682"/>
      <c r="Q26" s="681" t="s">
        <v>5</v>
      </c>
      <c r="R26" s="681"/>
      <c r="S26" s="682" t="s">
        <v>5</v>
      </c>
      <c r="T26" s="682"/>
    </row>
    <row r="27" spans="1:20" ht="16">
      <c r="A27" s="662" t="s">
        <v>637</v>
      </c>
      <c r="B27" s="649" t="s">
        <v>5</v>
      </c>
      <c r="C27" s="680">
        <v>0</v>
      </c>
      <c r="D27" s="680"/>
      <c r="E27" s="681">
        <v>35457621</v>
      </c>
      <c r="F27" s="681"/>
      <c r="G27" s="680">
        <v>0</v>
      </c>
      <c r="H27" s="680"/>
      <c r="I27" s="681">
        <v>0</v>
      </c>
      <c r="J27" s="681"/>
      <c r="K27" s="681">
        <v>0</v>
      </c>
      <c r="L27" s="681"/>
      <c r="M27" s="681">
        <v>0</v>
      </c>
      <c r="N27" s="681"/>
      <c r="O27" s="681">
        <v>0</v>
      </c>
      <c r="P27" s="681"/>
      <c r="Q27" s="681">
        <f>ROUND(SUM(C27:P27),1)</f>
        <v>35457621</v>
      </c>
      <c r="R27" s="681"/>
      <c r="S27" s="682">
        <v>77489251</v>
      </c>
      <c r="T27" s="682"/>
    </row>
    <row r="28" spans="1:20" ht="16">
      <c r="A28" s="662" t="s">
        <v>638</v>
      </c>
      <c r="B28" s="649" t="s">
        <v>5</v>
      </c>
      <c r="C28" s="680"/>
      <c r="D28" s="680"/>
      <c r="E28" s="681"/>
      <c r="F28" s="681"/>
      <c r="G28" s="680"/>
      <c r="H28" s="680"/>
      <c r="I28" s="681"/>
      <c r="J28" s="681"/>
      <c r="K28" s="681"/>
      <c r="L28" s="681"/>
      <c r="M28" s="681"/>
      <c r="N28" s="681"/>
      <c r="O28" s="681"/>
      <c r="P28" s="681"/>
      <c r="Q28" s="681" t="s">
        <v>5</v>
      </c>
      <c r="R28" s="681" t="s">
        <v>5</v>
      </c>
      <c r="S28" s="682" t="s">
        <v>5</v>
      </c>
      <c r="T28" s="682"/>
    </row>
    <row r="29" spans="1:20" ht="16">
      <c r="A29" s="662" t="s">
        <v>639</v>
      </c>
      <c r="B29" s="649" t="s">
        <v>5</v>
      </c>
      <c r="C29" s="680">
        <v>0</v>
      </c>
      <c r="D29" s="680"/>
      <c r="E29" s="681">
        <v>199621712</v>
      </c>
      <c r="F29" s="681"/>
      <c r="G29" s="680">
        <v>0</v>
      </c>
      <c r="H29" s="680"/>
      <c r="I29" s="681">
        <v>0</v>
      </c>
      <c r="J29" s="681"/>
      <c r="K29" s="681">
        <v>0</v>
      </c>
      <c r="L29" s="681"/>
      <c r="M29" s="681">
        <v>0</v>
      </c>
      <c r="N29" s="681"/>
      <c r="O29" s="681">
        <v>0</v>
      </c>
      <c r="P29" s="681"/>
      <c r="Q29" s="681">
        <f>ROUND(SUM(C29:P29),1)</f>
        <v>199621712</v>
      </c>
      <c r="R29" s="681"/>
      <c r="S29" s="682">
        <v>249127265</v>
      </c>
      <c r="T29" s="682"/>
    </row>
    <row r="30" spans="1:20" ht="16">
      <c r="A30" s="662" t="s">
        <v>640</v>
      </c>
      <c r="B30" s="649" t="s">
        <v>5</v>
      </c>
      <c r="C30" s="680">
        <v>0</v>
      </c>
      <c r="D30" s="680"/>
      <c r="E30" s="681">
        <v>73484650</v>
      </c>
      <c r="F30" s="681"/>
      <c r="G30" s="684">
        <v>0</v>
      </c>
      <c r="H30" s="684"/>
      <c r="I30" s="681">
        <v>0</v>
      </c>
      <c r="J30" s="681"/>
      <c r="K30" s="681">
        <v>0</v>
      </c>
      <c r="L30" s="681"/>
      <c r="M30" s="681">
        <v>0</v>
      </c>
      <c r="N30" s="681"/>
      <c r="O30" s="681">
        <v>0</v>
      </c>
      <c r="P30" s="681"/>
      <c r="Q30" s="681">
        <f>ROUND(SUM(C30:P30),1)</f>
        <v>73484650</v>
      </c>
      <c r="R30" s="681"/>
      <c r="S30" s="682">
        <v>107385350</v>
      </c>
      <c r="T30" s="682"/>
    </row>
    <row r="31" spans="1:20" ht="16">
      <c r="A31" s="662" t="s">
        <v>641</v>
      </c>
      <c r="B31" s="649" t="s">
        <v>5</v>
      </c>
      <c r="C31" s="680">
        <v>0</v>
      </c>
      <c r="D31" s="680"/>
      <c r="E31" s="686">
        <v>0</v>
      </c>
      <c r="F31" s="686"/>
      <c r="G31" s="680">
        <v>0</v>
      </c>
      <c r="H31" s="680"/>
      <c r="I31" s="681">
        <v>0</v>
      </c>
      <c r="J31" s="681"/>
      <c r="K31" s="681">
        <v>0</v>
      </c>
      <c r="L31" s="681"/>
      <c r="M31" s="681">
        <v>206811200</v>
      </c>
      <c r="N31" s="681"/>
      <c r="O31" s="681">
        <v>0</v>
      </c>
      <c r="P31" s="681"/>
      <c r="Q31" s="681">
        <f>ROUND(SUM(C31:P31),1)</f>
        <v>206811200</v>
      </c>
      <c r="R31" s="681"/>
      <c r="S31" s="682">
        <v>182226350</v>
      </c>
      <c r="T31" s="682"/>
    </row>
    <row r="32" spans="1:20" ht="16">
      <c r="A32" s="662" t="s">
        <v>642</v>
      </c>
      <c r="B32" s="649" t="s">
        <v>5</v>
      </c>
      <c r="C32" s="680"/>
      <c r="D32" s="680"/>
      <c r="E32" s="681" t="s">
        <v>5</v>
      </c>
      <c r="F32" s="681"/>
      <c r="G32" s="680"/>
      <c r="H32" s="680"/>
      <c r="I32" s="681"/>
      <c r="J32" s="681"/>
      <c r="K32" s="681"/>
      <c r="L32" s="681"/>
      <c r="M32" s="681"/>
      <c r="N32" s="681"/>
      <c r="O32" s="681"/>
      <c r="P32" s="681"/>
      <c r="Q32" s="681" t="s">
        <v>5</v>
      </c>
      <c r="R32" s="681"/>
      <c r="S32" s="682" t="s">
        <v>5</v>
      </c>
      <c r="T32" s="682"/>
    </row>
    <row r="33" spans="1:20" ht="16">
      <c r="A33" s="662" t="s">
        <v>643</v>
      </c>
      <c r="B33" s="649" t="s">
        <v>5</v>
      </c>
      <c r="C33" s="680">
        <v>0</v>
      </c>
      <c r="D33" s="680"/>
      <c r="E33" s="681">
        <v>1023950</v>
      </c>
      <c r="F33" s="681"/>
      <c r="G33" s="680">
        <v>0</v>
      </c>
      <c r="H33" s="680"/>
      <c r="I33" s="681">
        <v>0</v>
      </c>
      <c r="J33" s="681"/>
      <c r="K33" s="681">
        <v>0</v>
      </c>
      <c r="L33" s="681"/>
      <c r="M33" s="681">
        <v>0</v>
      </c>
      <c r="N33" s="681"/>
      <c r="O33" s="681">
        <v>0</v>
      </c>
      <c r="P33" s="681"/>
      <c r="Q33" s="681">
        <f t="shared" ref="Q33:Q40" si="1">ROUND(SUM(C33:P33),1)</f>
        <v>1023950</v>
      </c>
      <c r="R33" s="681"/>
      <c r="S33" s="683">
        <v>945900</v>
      </c>
      <c r="T33" s="683"/>
    </row>
    <row r="34" spans="1:20" ht="16">
      <c r="A34" s="687" t="s">
        <v>644</v>
      </c>
      <c r="B34" s="649" t="s">
        <v>5</v>
      </c>
      <c r="C34" s="688">
        <v>0</v>
      </c>
      <c r="D34" s="688"/>
      <c r="E34" s="689">
        <v>2777000</v>
      </c>
      <c r="F34" s="689"/>
      <c r="G34" s="690">
        <v>0</v>
      </c>
      <c r="H34" s="690"/>
      <c r="I34" s="689">
        <v>0</v>
      </c>
      <c r="J34" s="689"/>
      <c r="K34" s="683">
        <v>0</v>
      </c>
      <c r="L34" s="683"/>
      <c r="M34" s="683">
        <v>0</v>
      </c>
      <c r="N34" s="683"/>
      <c r="O34" s="689">
        <v>0</v>
      </c>
      <c r="P34" s="689"/>
      <c r="Q34" s="681">
        <f t="shared" si="1"/>
        <v>2777000</v>
      </c>
      <c r="R34" s="681"/>
      <c r="S34" s="682">
        <v>0</v>
      </c>
      <c r="T34" s="682"/>
    </row>
    <row r="35" spans="1:20" ht="16">
      <c r="A35" s="662" t="s">
        <v>627</v>
      </c>
      <c r="B35" s="649" t="s">
        <v>5</v>
      </c>
      <c r="C35" s="680">
        <v>0</v>
      </c>
      <c r="D35" s="680"/>
      <c r="E35" s="681">
        <v>170064584</v>
      </c>
      <c r="F35" s="681"/>
      <c r="G35" s="680">
        <v>0</v>
      </c>
      <c r="H35" s="680"/>
      <c r="I35" s="681">
        <v>0</v>
      </c>
      <c r="J35" s="681"/>
      <c r="K35" s="681">
        <v>0</v>
      </c>
      <c r="L35" s="681"/>
      <c r="M35" s="681">
        <v>0</v>
      </c>
      <c r="N35" s="681"/>
      <c r="O35" s="681">
        <v>0</v>
      </c>
      <c r="P35" s="681"/>
      <c r="Q35" s="681">
        <f t="shared" si="1"/>
        <v>170064584</v>
      </c>
      <c r="R35" s="681"/>
      <c r="S35" s="682">
        <v>245916096</v>
      </c>
      <c r="T35" s="682"/>
    </row>
    <row r="36" spans="1:20" ht="16">
      <c r="A36" s="691" t="s">
        <v>645</v>
      </c>
      <c r="B36" s="649" t="s">
        <v>5</v>
      </c>
      <c r="C36" s="692">
        <v>0</v>
      </c>
      <c r="D36" s="692"/>
      <c r="E36" s="681">
        <v>362000</v>
      </c>
      <c r="F36" s="681"/>
      <c r="G36" s="680">
        <v>0</v>
      </c>
      <c r="H36" s="680"/>
      <c r="I36" s="681">
        <v>0</v>
      </c>
      <c r="J36" s="681"/>
      <c r="K36" s="681">
        <v>0</v>
      </c>
      <c r="L36" s="681"/>
      <c r="M36" s="681">
        <v>0</v>
      </c>
      <c r="N36" s="681"/>
      <c r="O36" s="681">
        <v>0</v>
      </c>
      <c r="P36" s="681"/>
      <c r="Q36" s="681">
        <f t="shared" si="1"/>
        <v>362000</v>
      </c>
      <c r="R36" s="681"/>
      <c r="S36" s="682">
        <v>0</v>
      </c>
      <c r="T36" s="682"/>
    </row>
    <row r="37" spans="1:20" ht="16">
      <c r="A37" s="662" t="s">
        <v>646</v>
      </c>
      <c r="B37" s="649" t="s">
        <v>5</v>
      </c>
      <c r="C37" s="688">
        <v>0</v>
      </c>
      <c r="D37" s="688"/>
      <c r="E37" s="689">
        <v>20607865</v>
      </c>
      <c r="F37" s="689"/>
      <c r="G37" s="690">
        <v>0</v>
      </c>
      <c r="H37" s="690"/>
      <c r="I37" s="689">
        <v>0</v>
      </c>
      <c r="J37" s="689"/>
      <c r="K37" s="681">
        <v>0</v>
      </c>
      <c r="L37" s="681"/>
      <c r="M37" s="681">
        <v>0</v>
      </c>
      <c r="N37" s="681"/>
      <c r="O37" s="689">
        <v>0</v>
      </c>
      <c r="P37" s="689"/>
      <c r="Q37" s="681">
        <f t="shared" si="1"/>
        <v>20607865</v>
      </c>
      <c r="R37" s="681"/>
      <c r="S37" s="682">
        <v>20612800</v>
      </c>
      <c r="T37" s="682"/>
    </row>
    <row r="38" spans="1:20" ht="16">
      <c r="A38" s="691" t="s">
        <v>647</v>
      </c>
      <c r="B38" s="649" t="s">
        <v>5</v>
      </c>
      <c r="C38" s="688">
        <v>0</v>
      </c>
      <c r="D38" s="688"/>
      <c r="E38" s="689">
        <v>0</v>
      </c>
      <c r="F38" s="689"/>
      <c r="G38" s="690">
        <v>0</v>
      </c>
      <c r="H38" s="690"/>
      <c r="I38" s="689">
        <v>0</v>
      </c>
      <c r="J38" s="689"/>
      <c r="K38" s="681">
        <v>0</v>
      </c>
      <c r="L38" s="681"/>
      <c r="M38" s="681">
        <v>0</v>
      </c>
      <c r="N38" s="681"/>
      <c r="O38" s="689">
        <v>0</v>
      </c>
      <c r="P38" s="689"/>
      <c r="Q38" s="681">
        <f t="shared" si="1"/>
        <v>0</v>
      </c>
      <c r="R38" s="681"/>
      <c r="S38" s="681">
        <v>0</v>
      </c>
      <c r="T38" s="682"/>
    </row>
    <row r="39" spans="1:20" ht="16">
      <c r="A39" s="662" t="s">
        <v>1699</v>
      </c>
      <c r="B39" s="649"/>
      <c r="C39" s="692">
        <v>0</v>
      </c>
      <c r="D39" s="692"/>
      <c r="E39" s="689">
        <v>0</v>
      </c>
      <c r="F39" s="693"/>
      <c r="G39" s="680">
        <v>0</v>
      </c>
      <c r="H39" s="680"/>
      <c r="I39" s="681">
        <v>0</v>
      </c>
      <c r="J39" s="681"/>
      <c r="K39" s="681">
        <v>0</v>
      </c>
      <c r="L39" s="681"/>
      <c r="M39" s="681">
        <v>1635554143</v>
      </c>
      <c r="N39" s="681"/>
      <c r="O39" s="681">
        <v>0</v>
      </c>
      <c r="P39" s="681"/>
      <c r="Q39" s="681">
        <f t="shared" si="1"/>
        <v>1635554143</v>
      </c>
      <c r="R39" s="681"/>
      <c r="S39" s="694">
        <v>1246984521</v>
      </c>
      <c r="T39" s="694"/>
    </row>
    <row r="40" spans="1:20" ht="16">
      <c r="A40" s="662" t="s">
        <v>648</v>
      </c>
      <c r="B40" s="649" t="s">
        <v>5</v>
      </c>
      <c r="C40" s="692">
        <v>0</v>
      </c>
      <c r="D40" s="692"/>
      <c r="E40" s="695">
        <v>985972</v>
      </c>
      <c r="F40" s="693"/>
      <c r="G40" s="680">
        <v>0</v>
      </c>
      <c r="H40" s="680"/>
      <c r="I40" s="681">
        <v>0</v>
      </c>
      <c r="J40" s="681"/>
      <c r="K40" s="681">
        <v>0</v>
      </c>
      <c r="L40" s="681"/>
      <c r="M40" s="681">
        <v>0</v>
      </c>
      <c r="N40" s="681"/>
      <c r="O40" s="681">
        <v>0</v>
      </c>
      <c r="P40" s="681"/>
      <c r="Q40" s="681">
        <f t="shared" si="1"/>
        <v>985972</v>
      </c>
      <c r="R40" s="681"/>
      <c r="S40" s="694">
        <v>1628809</v>
      </c>
      <c r="T40" s="694"/>
    </row>
    <row r="41" spans="1:20" ht="16.5" thickBot="1">
      <c r="A41" s="696" t="s">
        <v>649</v>
      </c>
      <c r="B41" s="649" t="s">
        <v>5</v>
      </c>
      <c r="C41" s="697">
        <f>ROUND(SUM(C14:C40),1)</f>
        <v>0</v>
      </c>
      <c r="D41" s="698"/>
      <c r="E41" s="697">
        <f>ROUND(SUM(E14:E40),1)</f>
        <v>816036631</v>
      </c>
      <c r="F41" s="698"/>
      <c r="G41" s="697">
        <f>ROUND(SUM(G14:G40),1)</f>
        <v>26132003</v>
      </c>
      <c r="H41" s="698"/>
      <c r="I41" s="697">
        <f>ROUND(SUM(I14:I40),1)</f>
        <v>423548180</v>
      </c>
      <c r="J41" s="698"/>
      <c r="K41" s="697">
        <f>ROUND(SUM(K14:K40),1)</f>
        <v>112061495</v>
      </c>
      <c r="L41" s="698"/>
      <c r="M41" s="697">
        <f>ROUND(SUM(M14:M40),1)</f>
        <v>4134874216</v>
      </c>
      <c r="N41" s="698"/>
      <c r="O41" s="697">
        <f>ROUND(SUM(O14:O40),1)</f>
        <v>883789657</v>
      </c>
      <c r="P41" s="698"/>
      <c r="Q41" s="697">
        <f>ROUND(SUM(Q14:Q40),1)</f>
        <v>6396442182</v>
      </c>
      <c r="R41" s="698"/>
      <c r="S41" s="697">
        <f>ROUND(SUM(S14:S40),1)</f>
        <v>5537218859</v>
      </c>
      <c r="T41" s="698"/>
    </row>
    <row r="42" spans="1:20" ht="16" thickTop="1">
      <c r="B42" s="649" t="s">
        <v>5</v>
      </c>
    </row>
  </sheetData>
  <customSheetViews>
    <customSheetView guid="{2B65B3C9-192A-406F-81D0-33ACDA28F496}" scale="70" showPageBreaks="1" showGridLines="0" outlineSymbols="0" fitToPage="1" printArea="1">
      <selection activeCell="D24" sqref="D24"/>
      <pageMargins left="0.5" right="0.5" top="1" bottom="0.25" header="0" footer="0.25"/>
      <printOptions horizontalCentered="1"/>
      <pageSetup scale="49" orientation="landscape" r:id="rId1"/>
      <headerFooter scaleWithDoc="0">
        <oddFooter xml:space="preserve">&amp;R&amp;8 99&amp;12
</oddFooter>
      </headerFooter>
    </customSheetView>
    <customSheetView guid="{0CC7DE5F-1794-42F9-A27A-C86EF3A9D6CB}" scale="70" showGridLines="0" outlineSymbols="0" fitToPage="1">
      <selection activeCell="D24" sqref="D24"/>
      <pageMargins left="0.5" right="0.5" top="1" bottom="0.25" header="0" footer="0.25"/>
      <printOptions horizontalCentered="1"/>
      <pageSetup scale="49" orientation="landscape" r:id="rId2"/>
      <headerFooter scaleWithDoc="0">
        <oddFooter xml:space="preserve">&amp;R&amp;8 99&amp;12
</oddFooter>
      </headerFooter>
    </customSheetView>
    <customSheetView guid="{93806141-9DF1-4420-AFF4-7FE0DD0F8BC6}" scale="70" showPageBreaks="1" showGridLines="0" outlineSymbols="0" fitToPage="1" printArea="1">
      <selection activeCell="D24" sqref="D24"/>
      <pageMargins left="0.5" right="0.5" top="1" bottom="0.25" header="0" footer="0.25"/>
      <printOptions horizontalCentered="1"/>
      <pageSetup scale="49" orientation="landscape" r:id="rId3"/>
      <headerFooter scaleWithDoc="0">
        <oddFooter xml:space="preserve">&amp;R&amp;8 99&amp;12
</oddFooter>
      </headerFooter>
    </customSheetView>
    <customSheetView guid="{BB82FA49-60D3-40FE-AF8E-B650FBF593CD}" scale="70" showPageBreaks="1" showGridLines="0" outlineSymbols="0" fitToPage="1" printArea="1">
      <selection activeCell="D24" sqref="D24"/>
      <pageMargins left="0.5" right="0.5" top="1" bottom="0.25" header="0" footer="0.25"/>
      <printOptions horizontalCentered="1"/>
      <pageSetup scale="49" orientation="landscape" r:id="rId4"/>
      <headerFooter scaleWithDoc="0">
        <oddFooter xml:space="preserve">&amp;R&amp;8 99&amp;12
</oddFooter>
      </headerFooter>
    </customSheetView>
    <customSheetView guid="{3F05455D-E716-4339-B764-ED03EAF4C363}" scale="70" showPageBreaks="1" showGridLines="0" outlineSymbols="0" fitToPage="1" printArea="1">
      <selection activeCell="D24" sqref="D24"/>
      <pageMargins left="0.5" right="0.5" top="1" bottom="0.25" header="0" footer="0.25"/>
      <printOptions horizontalCentered="1"/>
      <pageSetup scale="49" orientation="landscape" r:id="rId5"/>
      <headerFooter scaleWithDoc="0">
        <oddFooter xml:space="preserve">&amp;R&amp;8 99&amp;12
</oddFooter>
      </headerFooter>
    </customSheetView>
  </customSheetViews>
  <printOptions horizontalCentered="1"/>
  <pageMargins left="0.5" right="0.5" top="1" bottom="0.25" header="0" footer="0.25"/>
  <pageSetup scale="49" orientation="landscape" r:id="rId6"/>
  <headerFooter scaleWithDoc="0">
    <oddFooter xml:space="preserve">&amp;R&amp;8 100&amp;12
</oddFooter>
  </headerFooter>
  <customProperties>
    <customPr name="SheetOptions" r:id="rId7"/>
  </customProperties>
  <ignoredErrors>
    <ignoredError sqref="E12 M12:O12"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6"/>
  <sheetViews>
    <sheetView showGridLines="0" zoomScale="70" zoomScaleNormal="70" workbookViewId="0"/>
  </sheetViews>
  <sheetFormatPr defaultColWidth="8.84375" defaultRowHeight="15.5"/>
  <cols>
    <col min="1" max="1" width="64.69140625" style="1199" customWidth="1"/>
    <col min="2" max="2" width="2" style="1199" bestFit="1" customWidth="1"/>
    <col min="3" max="3" width="11.4609375" style="1199" customWidth="1"/>
    <col min="4" max="4" width="2" style="1199" bestFit="1" customWidth="1"/>
    <col min="5" max="5" width="11.4609375" style="1199" customWidth="1"/>
    <col min="6" max="6" width="2" style="1199" bestFit="1" customWidth="1"/>
    <col min="7" max="7" width="11.4609375" style="1199" customWidth="1"/>
    <col min="8" max="8" width="2" style="1199" bestFit="1" customWidth="1"/>
    <col min="9" max="9" width="11.4609375" style="1199" customWidth="1"/>
    <col min="10" max="10" width="2" style="1199" bestFit="1" customWidth="1"/>
    <col min="11" max="11" width="11.4609375" style="1199" customWidth="1"/>
    <col min="12" max="12" width="2" style="1199" bestFit="1" customWidth="1"/>
    <col min="13" max="13" width="11.4609375" style="1199" customWidth="1"/>
    <col min="14" max="14" width="2" style="1199" customWidth="1"/>
    <col min="15" max="15" width="12.4609375" style="1199" customWidth="1"/>
    <col min="16" max="16" width="2" style="1199" customWidth="1"/>
    <col min="17" max="17" width="11.53515625" style="1199" customWidth="1"/>
    <col min="18" max="18" width="2" style="1199" customWidth="1"/>
    <col min="19" max="19" width="11.4609375" style="1199" customWidth="1"/>
    <col min="20" max="20" width="2" style="1199" customWidth="1"/>
    <col min="21" max="21" width="11.53515625" style="1199" bestFit="1" customWidth="1"/>
    <col min="22" max="22" width="2" style="1199" customWidth="1"/>
    <col min="23" max="23" width="11.4609375" style="1199" customWidth="1"/>
    <col min="24" max="24" width="2" style="1199" customWidth="1"/>
    <col min="25" max="25" width="11.4609375" style="1199" customWidth="1"/>
    <col min="26" max="26" width="2" style="1199" customWidth="1"/>
    <col min="27" max="27" width="11.53515625" style="1199" bestFit="1" customWidth="1"/>
    <col min="28" max="28" width="2" style="1199" customWidth="1"/>
    <col min="29" max="29" width="11.4609375" style="1199" customWidth="1"/>
    <col min="30" max="30" width="2" style="1199" customWidth="1"/>
    <col min="31" max="31" width="11.4609375" style="1199" customWidth="1"/>
    <col min="32" max="32" width="2" style="1199" customWidth="1"/>
    <col min="33" max="33" width="12.53515625" style="1199" bestFit="1" customWidth="1"/>
    <col min="34" max="34" width="2" style="1199" customWidth="1"/>
    <col min="35" max="35" width="12.4609375" style="1199" customWidth="1"/>
    <col min="36" max="36" width="2" style="1199" customWidth="1"/>
    <col min="37" max="37" width="12.53515625" style="1199" bestFit="1" customWidth="1"/>
    <col min="38" max="38" width="2" style="1199" customWidth="1"/>
    <col min="39" max="39" width="12.53515625" style="1199" bestFit="1" customWidth="1"/>
    <col min="40" max="40" width="2" style="1199" customWidth="1"/>
    <col min="41" max="41" width="13.07421875" style="1199" customWidth="1"/>
    <col min="42" max="42" width="2" style="1199" customWidth="1"/>
    <col min="43" max="43" width="13.53515625" style="1199" customWidth="1"/>
    <col min="44" max="16384" width="8.84375" style="1199"/>
  </cols>
  <sheetData>
    <row r="1" spans="1:43">
      <c r="A1" s="1237" t="s">
        <v>1234</v>
      </c>
    </row>
    <row r="3" spans="1:43" ht="18">
      <c r="A3" s="1198" t="s">
        <v>0</v>
      </c>
    </row>
    <row r="4" spans="1:43" ht="18">
      <c r="A4" s="1198" t="s">
        <v>1190</v>
      </c>
      <c r="O4" s="641"/>
      <c r="P4" s="641"/>
      <c r="Q4" s="641"/>
      <c r="R4" s="641"/>
      <c r="T4" s="641"/>
      <c r="U4" s="641"/>
      <c r="V4" s="641"/>
      <c r="W4" s="641"/>
      <c r="X4" s="641"/>
      <c r="Y4" s="1200" t="s">
        <v>601</v>
      </c>
      <c r="Z4" s="641"/>
      <c r="AA4" s="641"/>
      <c r="AB4" s="641"/>
      <c r="AC4" s="641"/>
      <c r="AD4" s="641"/>
      <c r="AE4" s="641"/>
      <c r="AF4" s="641"/>
      <c r="AG4" s="641"/>
      <c r="AH4" s="641"/>
      <c r="AI4" s="641"/>
      <c r="AJ4" s="641"/>
      <c r="AK4" s="1226"/>
      <c r="AL4" s="641"/>
      <c r="AM4" s="641"/>
      <c r="AN4" s="641"/>
      <c r="AO4" s="641"/>
      <c r="AP4" s="641"/>
      <c r="AQ4" s="1634" t="s">
        <v>601</v>
      </c>
    </row>
    <row r="5" spans="1:43" ht="18">
      <c r="A5" s="1198" t="s">
        <v>1192</v>
      </c>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1"/>
      <c r="AP5" s="641"/>
      <c r="AQ5" s="1860" t="s">
        <v>121</v>
      </c>
    </row>
    <row r="6" spans="1:43" ht="18">
      <c r="A6" s="1198" t="s">
        <v>1193</v>
      </c>
      <c r="O6" s="641"/>
      <c r="P6" s="641"/>
      <c r="Q6" s="641"/>
      <c r="R6" s="641"/>
      <c r="S6" s="641"/>
      <c r="T6" s="641"/>
      <c r="U6" s="641"/>
      <c r="V6" s="641"/>
      <c r="W6" s="641"/>
      <c r="X6" s="641"/>
      <c r="Y6" s="641"/>
      <c r="Z6" s="641"/>
      <c r="AA6" s="641"/>
      <c r="AB6" s="641"/>
      <c r="AC6" s="641"/>
      <c r="AD6" s="641"/>
      <c r="AE6" s="641"/>
      <c r="AF6" s="641"/>
      <c r="AG6" s="641"/>
      <c r="AH6" s="641"/>
      <c r="AI6" s="641"/>
      <c r="AJ6" s="641"/>
      <c r="AK6" s="641"/>
      <c r="AL6" s="641"/>
      <c r="AM6" s="641"/>
      <c r="AN6" s="641"/>
      <c r="AO6" s="641"/>
      <c r="AP6" s="641"/>
      <c r="AQ6" s="641"/>
    </row>
    <row r="7" spans="1:43" ht="18">
      <c r="A7" s="1198" t="s">
        <v>2407</v>
      </c>
      <c r="O7" s="641"/>
      <c r="P7" s="641"/>
      <c r="Q7" s="641"/>
      <c r="R7" s="641"/>
      <c r="S7" s="641"/>
      <c r="T7" s="641"/>
      <c r="U7" s="641"/>
      <c r="V7" s="641"/>
      <c r="W7" s="641"/>
      <c r="X7" s="641"/>
      <c r="Y7" s="641"/>
      <c r="Z7" s="641"/>
      <c r="AA7" s="641"/>
      <c r="AB7" s="641"/>
      <c r="AC7" s="641"/>
      <c r="AD7" s="641"/>
      <c r="AE7" s="641"/>
      <c r="AF7" s="641"/>
      <c r="AG7" s="641"/>
      <c r="AH7" s="641"/>
      <c r="AI7" s="641"/>
      <c r="AJ7" s="641"/>
      <c r="AK7" s="641"/>
      <c r="AL7" s="641"/>
      <c r="AM7" s="641"/>
      <c r="AN7" s="641"/>
      <c r="AO7" s="641"/>
      <c r="AP7" s="641"/>
      <c r="AQ7" s="641"/>
    </row>
    <row r="8" spans="1:43">
      <c r="A8" s="1201"/>
      <c r="O8" s="641"/>
      <c r="P8" s="641"/>
      <c r="Q8" s="641"/>
      <c r="R8" s="641"/>
      <c r="S8" s="641"/>
      <c r="T8" s="641"/>
      <c r="U8" s="641"/>
      <c r="V8" s="641"/>
      <c r="W8" s="641"/>
      <c r="X8" s="641"/>
      <c r="Y8" s="641"/>
      <c r="Z8" s="641"/>
      <c r="AA8" s="641"/>
      <c r="AB8" s="641"/>
      <c r="AC8" s="641"/>
      <c r="AD8" s="641"/>
      <c r="AE8" s="641"/>
      <c r="AF8" s="641"/>
      <c r="AG8" s="641"/>
      <c r="AH8" s="641"/>
      <c r="AI8" s="641"/>
      <c r="AJ8" s="641"/>
      <c r="AK8" s="641"/>
      <c r="AL8" s="641"/>
      <c r="AM8" s="641"/>
      <c r="AN8" s="641"/>
      <c r="AO8" s="641"/>
      <c r="AP8" s="641"/>
      <c r="AQ8" s="641"/>
    </row>
    <row r="9" spans="1:43">
      <c r="O9" s="641"/>
      <c r="P9" s="641"/>
      <c r="Q9" s="641"/>
      <c r="R9" s="641"/>
      <c r="S9" s="641"/>
      <c r="T9" s="641"/>
      <c r="U9" s="641"/>
      <c r="V9" s="641"/>
      <c r="W9" s="641"/>
      <c r="X9" s="641"/>
      <c r="Y9" s="641"/>
      <c r="Z9" s="641"/>
      <c r="AA9" s="641"/>
      <c r="AB9" s="641"/>
      <c r="AC9" s="641"/>
      <c r="AD9" s="641"/>
      <c r="AE9" s="641"/>
      <c r="AF9" s="641"/>
      <c r="AG9" s="641"/>
      <c r="AH9" s="641"/>
      <c r="AI9" s="641"/>
      <c r="AJ9" s="641"/>
      <c r="AK9" s="641"/>
      <c r="AL9" s="641"/>
      <c r="AM9" s="641"/>
      <c r="AN9" s="641"/>
      <c r="AO9" s="641"/>
      <c r="AP9" s="641"/>
      <c r="AQ9" s="641"/>
    </row>
    <row r="10" spans="1:43">
      <c r="C10" s="2054" t="s">
        <v>1941</v>
      </c>
      <c r="D10" s="2054"/>
      <c r="E10" s="2054"/>
      <c r="F10" s="2054"/>
      <c r="G10" s="2054"/>
      <c r="H10" s="641"/>
      <c r="I10" s="2054" t="s">
        <v>2230</v>
      </c>
      <c r="J10" s="2054"/>
      <c r="K10" s="2054"/>
      <c r="L10" s="2054"/>
      <c r="M10" s="2054"/>
      <c r="N10" s="641"/>
      <c r="O10" s="2054" t="s">
        <v>2269</v>
      </c>
      <c r="P10" s="2054"/>
      <c r="Q10" s="2054"/>
      <c r="R10" s="2054"/>
      <c r="S10" s="2054"/>
      <c r="T10" s="641"/>
      <c r="U10" s="2054" t="s">
        <v>2324</v>
      </c>
      <c r="V10" s="2054"/>
      <c r="W10" s="2054"/>
      <c r="X10" s="2054"/>
      <c r="Y10" s="2054"/>
      <c r="Z10" s="641"/>
      <c r="AA10" s="2054" t="s">
        <v>2389</v>
      </c>
      <c r="AB10" s="2054"/>
      <c r="AC10" s="2054"/>
      <c r="AD10" s="2054"/>
      <c r="AE10" s="2054"/>
      <c r="AF10" s="641"/>
      <c r="AG10" s="2054" t="s">
        <v>1138</v>
      </c>
      <c r="AH10" s="2055"/>
      <c r="AI10" s="2055"/>
      <c r="AJ10" s="2055"/>
      <c r="AK10" s="2055"/>
      <c r="AL10" s="641"/>
      <c r="AM10" s="2055" t="s">
        <v>1139</v>
      </c>
      <c r="AN10" s="2055"/>
      <c r="AO10" s="2055"/>
      <c r="AP10" s="2055"/>
      <c r="AQ10" s="2055"/>
    </row>
    <row r="11" spans="1:43" s="1201" customFormat="1">
      <c r="A11" s="1202" t="s">
        <v>2158</v>
      </c>
      <c r="C11" s="1203" t="s">
        <v>536</v>
      </c>
      <c r="D11" s="1204"/>
      <c r="E11" s="1203" t="s">
        <v>1131</v>
      </c>
      <c r="F11" s="1205"/>
      <c r="G11" s="1203" t="s">
        <v>252</v>
      </c>
      <c r="I11" s="1203" t="s">
        <v>536</v>
      </c>
      <c r="J11" s="1204"/>
      <c r="K11" s="1203" t="s">
        <v>1131</v>
      </c>
      <c r="L11" s="1205"/>
      <c r="M11" s="1203" t="s">
        <v>252</v>
      </c>
      <c r="O11" s="1227" t="s">
        <v>536</v>
      </c>
      <c r="P11" s="643"/>
      <c r="Q11" s="1227" t="s">
        <v>1131</v>
      </c>
      <c r="R11" s="642"/>
      <c r="S11" s="1227" t="s">
        <v>252</v>
      </c>
      <c r="T11" s="646"/>
      <c r="U11" s="1227" t="s">
        <v>536</v>
      </c>
      <c r="V11" s="643"/>
      <c r="W11" s="1227" t="s">
        <v>1131</v>
      </c>
      <c r="X11" s="642"/>
      <c r="Y11" s="1227" t="s">
        <v>252</v>
      </c>
      <c r="Z11" s="646"/>
      <c r="AA11" s="1227" t="s">
        <v>536</v>
      </c>
      <c r="AB11" s="643"/>
      <c r="AC11" s="1227" t="s">
        <v>1131</v>
      </c>
      <c r="AD11" s="642"/>
      <c r="AE11" s="1227" t="s">
        <v>252</v>
      </c>
      <c r="AF11" s="646"/>
      <c r="AG11" s="1227" t="s">
        <v>536</v>
      </c>
      <c r="AH11" s="643"/>
      <c r="AI11" s="1227" t="s">
        <v>1131</v>
      </c>
      <c r="AJ11" s="642"/>
      <c r="AK11" s="1227" t="s">
        <v>252</v>
      </c>
      <c r="AL11" s="646"/>
      <c r="AM11" s="1227" t="s">
        <v>536</v>
      </c>
      <c r="AN11" s="643"/>
      <c r="AO11" s="1227" t="s">
        <v>1131</v>
      </c>
      <c r="AP11" s="642"/>
      <c r="AQ11" s="1227" t="s">
        <v>252</v>
      </c>
    </row>
    <row r="12" spans="1:43">
      <c r="C12" s="1206"/>
      <c r="D12" s="1206"/>
      <c r="E12" s="1206"/>
      <c r="F12" s="1207"/>
      <c r="G12" s="1206"/>
      <c r="I12" s="1206"/>
      <c r="J12" s="1206"/>
      <c r="K12" s="1206"/>
      <c r="L12" s="1207"/>
      <c r="M12" s="1206"/>
      <c r="O12" s="1196"/>
      <c r="P12" s="1196"/>
      <c r="Q12" s="1196"/>
      <c r="R12" s="649"/>
      <c r="S12" s="1196"/>
      <c r="T12" s="641"/>
      <c r="U12" s="1196"/>
      <c r="V12" s="1196"/>
      <c r="W12" s="1196"/>
      <c r="X12" s="649"/>
      <c r="Y12" s="1196"/>
      <c r="Z12" s="641"/>
      <c r="AA12" s="1731"/>
      <c r="AB12" s="1731"/>
      <c r="AC12" s="1731"/>
      <c r="AD12" s="649"/>
      <c r="AE12" s="1731"/>
      <c r="AF12" s="641"/>
      <c r="AG12" s="1196"/>
      <c r="AH12" s="1196"/>
      <c r="AI12" s="1196"/>
      <c r="AJ12" s="649"/>
      <c r="AK12" s="1196"/>
      <c r="AL12" s="641"/>
      <c r="AM12" s="1196"/>
      <c r="AN12" s="1196"/>
      <c r="AO12" s="1196"/>
      <c r="AP12" s="649"/>
      <c r="AQ12" s="1196"/>
    </row>
    <row r="13" spans="1:43">
      <c r="A13" s="1201" t="s">
        <v>1194</v>
      </c>
      <c r="O13" s="641"/>
      <c r="P13" s="641"/>
      <c r="Q13" s="641"/>
      <c r="R13" s="641"/>
      <c r="S13" s="641"/>
      <c r="T13" s="641"/>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row>
    <row r="14" spans="1:43">
      <c r="A14" s="1208" t="s">
        <v>2344</v>
      </c>
      <c r="B14" s="1209" t="s">
        <v>5</v>
      </c>
      <c r="C14" s="1210">
        <v>1157599</v>
      </c>
      <c r="D14" s="1228" t="s">
        <v>5</v>
      </c>
      <c r="E14" s="1210">
        <v>931468</v>
      </c>
      <c r="F14" s="1228"/>
      <c r="G14" s="1210">
        <f>SUM(C14+E14)</f>
        <v>2089067</v>
      </c>
      <c r="H14" s="1228"/>
      <c r="I14" s="1210">
        <v>1462981</v>
      </c>
      <c r="J14" s="1228" t="s">
        <v>5</v>
      </c>
      <c r="K14" s="1210">
        <v>880275</v>
      </c>
      <c r="L14" s="1228"/>
      <c r="M14" s="1210">
        <f>SUM(I14+K14)</f>
        <v>2343256</v>
      </c>
      <c r="N14" s="1228"/>
      <c r="O14" s="1210">
        <v>1258399</v>
      </c>
      <c r="P14" s="1228"/>
      <c r="Q14" s="1210">
        <v>812945</v>
      </c>
      <c r="R14" s="1228"/>
      <c r="S14" s="1210">
        <f>SUM(O14+Q14)</f>
        <v>2071344</v>
      </c>
      <c r="T14" s="1228"/>
      <c r="U14" s="1210">
        <v>1173725</v>
      </c>
      <c r="V14" s="1228"/>
      <c r="W14" s="1210">
        <v>754144</v>
      </c>
      <c r="X14" s="1228"/>
      <c r="Y14" s="1210">
        <f>SUM(U14+W14)</f>
        <v>1927869</v>
      </c>
      <c r="Z14" s="1228"/>
      <c r="AA14" s="1210">
        <v>1073321</v>
      </c>
      <c r="AB14" s="1228"/>
      <c r="AC14" s="1210">
        <v>698059</v>
      </c>
      <c r="AD14" s="1228"/>
      <c r="AE14" s="1210">
        <f>SUM(AA14+AC14)</f>
        <v>1771380</v>
      </c>
      <c r="AF14" s="1228"/>
      <c r="AG14" s="1210">
        <v>13313505</v>
      </c>
      <c r="AH14" s="1228"/>
      <c r="AI14" s="1210">
        <v>5233321</v>
      </c>
      <c r="AJ14" s="1228"/>
      <c r="AK14" s="1210">
        <f>SUM(AG14+AI14)</f>
        <v>18546826</v>
      </c>
      <c r="AL14" s="1228"/>
      <c r="AM14" s="1210">
        <f>C14+I14+O14+U14+AA14+AG14</f>
        <v>19439530</v>
      </c>
      <c r="AN14" s="1228"/>
      <c r="AO14" s="1210">
        <f>E14+K14+Q14+W14+AC14+AI14</f>
        <v>9310212</v>
      </c>
      <c r="AP14" s="1228"/>
      <c r="AQ14" s="1210">
        <f>SUM(AM14+AO14)</f>
        <v>28749742</v>
      </c>
    </row>
    <row r="15" spans="1:43">
      <c r="A15" s="1208" t="s">
        <v>1195</v>
      </c>
      <c r="B15" s="1208" t="s">
        <v>5</v>
      </c>
      <c r="C15" s="1212">
        <v>191597</v>
      </c>
      <c r="D15" s="647"/>
      <c r="E15" s="1212">
        <v>222015</v>
      </c>
      <c r="F15" s="647" t="s">
        <v>5</v>
      </c>
      <c r="G15" s="1212">
        <f>SUM(C15+E15)</f>
        <v>413612</v>
      </c>
      <c r="H15" s="647" t="s">
        <v>5</v>
      </c>
      <c r="I15" s="1212">
        <v>286275</v>
      </c>
      <c r="J15" s="647"/>
      <c r="K15" s="1212">
        <v>210195</v>
      </c>
      <c r="L15" s="647" t="s">
        <v>5</v>
      </c>
      <c r="M15" s="1212">
        <f t="shared" ref="M15:M16" si="0">SUM(I15+K15)</f>
        <v>496470</v>
      </c>
      <c r="N15" s="647" t="s">
        <v>5</v>
      </c>
      <c r="O15" s="1212">
        <v>142950</v>
      </c>
      <c r="P15" s="647"/>
      <c r="Q15" s="1212">
        <v>198464</v>
      </c>
      <c r="R15" s="647" t="s">
        <v>5</v>
      </c>
      <c r="S15" s="1212">
        <f>SUM(O15+Q15)</f>
        <v>341414</v>
      </c>
      <c r="T15" s="647" t="s">
        <v>5</v>
      </c>
      <c r="U15" s="1212">
        <v>92388</v>
      </c>
      <c r="V15" s="647"/>
      <c r="W15" s="1212">
        <v>191551</v>
      </c>
      <c r="X15" s="647" t="s">
        <v>5</v>
      </c>
      <c r="Y15" s="1212">
        <f t="shared" ref="Y15:Y16" si="1">SUM(U15+W15)</f>
        <v>283939</v>
      </c>
      <c r="Z15" s="647" t="s">
        <v>5</v>
      </c>
      <c r="AA15" s="1212">
        <v>190679</v>
      </c>
      <c r="AB15" s="647"/>
      <c r="AC15" s="1212">
        <v>186818</v>
      </c>
      <c r="AD15" s="647"/>
      <c r="AE15" s="1212">
        <f t="shared" ref="AE15:AE16" si="2">SUM(AA15+AC15)</f>
        <v>377497</v>
      </c>
      <c r="AF15" s="647" t="s">
        <v>5</v>
      </c>
      <c r="AG15" s="1212">
        <v>3565860</v>
      </c>
      <c r="AH15" s="647"/>
      <c r="AI15" s="1212">
        <v>1908746</v>
      </c>
      <c r="AJ15" s="647"/>
      <c r="AK15" s="1212">
        <f>SUM(AG15+AI15)</f>
        <v>5474606</v>
      </c>
      <c r="AL15" s="647" t="s">
        <v>5</v>
      </c>
      <c r="AM15" s="1212">
        <f>C15+I15+O15+U15+AA15+AG15</f>
        <v>4469749</v>
      </c>
      <c r="AN15" s="1229" t="s">
        <v>5</v>
      </c>
      <c r="AO15" s="1212">
        <f>E15+K15+Q15+W15+AC15+AI15</f>
        <v>2917789</v>
      </c>
      <c r="AP15" s="647"/>
      <c r="AQ15" s="1212">
        <f>SUM(AM15+AO15)</f>
        <v>7387538</v>
      </c>
    </row>
    <row r="16" spans="1:43">
      <c r="A16" s="1208" t="s">
        <v>1197</v>
      </c>
      <c r="B16" s="1208" t="s">
        <v>5</v>
      </c>
      <c r="C16" s="1212">
        <v>264092</v>
      </c>
      <c r="D16" s="647"/>
      <c r="E16" s="1212">
        <v>470746</v>
      </c>
      <c r="F16" s="647"/>
      <c r="G16" s="1212">
        <f t="shared" ref="G16" si="3">SUM(C16+E16)</f>
        <v>734838</v>
      </c>
      <c r="H16" s="647" t="s">
        <v>5</v>
      </c>
      <c r="I16" s="1212">
        <v>283619</v>
      </c>
      <c r="J16" s="647"/>
      <c r="K16" s="1212">
        <v>459839</v>
      </c>
      <c r="L16" s="647"/>
      <c r="M16" s="1212">
        <f t="shared" si="0"/>
        <v>743458</v>
      </c>
      <c r="N16" s="647" t="s">
        <v>5</v>
      </c>
      <c r="O16" s="1212">
        <v>386597</v>
      </c>
      <c r="P16" s="647"/>
      <c r="Q16" s="1212">
        <v>446591</v>
      </c>
      <c r="R16" s="647"/>
      <c r="S16" s="1212">
        <f t="shared" ref="S16" si="4">SUM(O16+Q16)</f>
        <v>833188</v>
      </c>
      <c r="T16" s="647" t="s">
        <v>5</v>
      </c>
      <c r="U16" s="1212">
        <v>474858</v>
      </c>
      <c r="V16" s="647"/>
      <c r="W16" s="1212">
        <v>428609</v>
      </c>
      <c r="X16" s="647"/>
      <c r="Y16" s="1212">
        <f t="shared" si="1"/>
        <v>903467</v>
      </c>
      <c r="Z16" s="647" t="s">
        <v>5</v>
      </c>
      <c r="AA16" s="1212">
        <v>434584</v>
      </c>
      <c r="AB16" s="647"/>
      <c r="AC16" s="1212">
        <v>405578</v>
      </c>
      <c r="AD16" s="647"/>
      <c r="AE16" s="1212">
        <f t="shared" si="2"/>
        <v>840162</v>
      </c>
      <c r="AF16" s="647" t="s">
        <v>5</v>
      </c>
      <c r="AG16" s="1212">
        <v>7749466</v>
      </c>
      <c r="AH16" s="647"/>
      <c r="AI16" s="1212">
        <v>4201113</v>
      </c>
      <c r="AJ16" s="647"/>
      <c r="AK16" s="1212">
        <f t="shared" ref="AK16" si="5">SUM(AG16+AI16)</f>
        <v>11950579</v>
      </c>
      <c r="AL16" s="647" t="s">
        <v>5</v>
      </c>
      <c r="AM16" s="1212">
        <f t="shared" ref="AM16:AM31" si="6">C16+I16+O16+U16+AA16+AG16</f>
        <v>9593216</v>
      </c>
      <c r="AN16" s="1229"/>
      <c r="AO16" s="1212">
        <f t="shared" ref="AO16:AO31" si="7">E16+K16+Q16+W16+AC16+AI16</f>
        <v>6412476</v>
      </c>
      <c r="AP16" s="647"/>
      <c r="AQ16" s="1212">
        <f t="shared" ref="AQ16" si="8">SUM(AM16+AO16)</f>
        <v>16005692</v>
      </c>
    </row>
    <row r="17" spans="1:43">
      <c r="A17" s="1208"/>
      <c r="B17" s="1208"/>
      <c r="C17" s="1212"/>
      <c r="D17" s="647"/>
      <c r="E17" s="1212"/>
      <c r="F17" s="1208"/>
      <c r="G17" s="1212" t="s">
        <v>5</v>
      </c>
      <c r="H17" s="1208"/>
      <c r="I17" s="1212"/>
      <c r="J17" s="647"/>
      <c r="K17" s="1212"/>
      <c r="L17" s="647"/>
      <c r="M17" s="1212" t="s">
        <v>5</v>
      </c>
      <c r="O17" s="1212"/>
      <c r="P17" s="647"/>
      <c r="Q17" s="1212"/>
      <c r="R17" s="647"/>
      <c r="S17" s="1212" t="s">
        <v>5</v>
      </c>
      <c r="T17" s="647"/>
      <c r="U17" s="1212"/>
      <c r="V17" s="647"/>
      <c r="W17" s="1212"/>
      <c r="X17" s="647"/>
      <c r="Y17" s="1212"/>
      <c r="Z17" s="647"/>
      <c r="AA17" s="1212"/>
      <c r="AB17" s="647"/>
      <c r="AC17" s="1212"/>
      <c r="AD17" s="647"/>
      <c r="AE17" s="1212"/>
      <c r="AF17" s="647"/>
      <c r="AG17" s="1212"/>
      <c r="AH17" s="647"/>
      <c r="AI17" s="1212"/>
      <c r="AJ17" s="647"/>
      <c r="AK17" s="1212"/>
      <c r="AL17" s="647"/>
      <c r="AM17" s="1212" t="s">
        <v>5</v>
      </c>
      <c r="AN17" s="1229"/>
      <c r="AO17" s="1212" t="s">
        <v>5</v>
      </c>
      <c r="AP17" s="647"/>
      <c r="AQ17" s="1212"/>
    </row>
    <row r="18" spans="1:43">
      <c r="A18" s="1213" t="s">
        <v>1198</v>
      </c>
      <c r="B18" s="1214" t="s">
        <v>1196</v>
      </c>
      <c r="C18" s="1212">
        <v>15590</v>
      </c>
      <c r="D18" s="641"/>
      <c r="E18" s="1212">
        <v>1679</v>
      </c>
      <c r="F18" s="647"/>
      <c r="G18" s="1212">
        <f t="shared" ref="G18:G24" si="9">SUM(C18+E18)</f>
        <v>17269</v>
      </c>
      <c r="H18" s="647"/>
      <c r="I18" s="1212">
        <v>16405</v>
      </c>
      <c r="J18" s="647"/>
      <c r="K18" s="1212">
        <v>861</v>
      </c>
      <c r="L18" s="647"/>
      <c r="M18" s="1212">
        <f>SUM(I18+K18)</f>
        <v>17266</v>
      </c>
      <c r="N18" s="647"/>
      <c r="O18" s="1212">
        <v>0</v>
      </c>
      <c r="P18" s="647"/>
      <c r="Q18" s="1212">
        <v>0</v>
      </c>
      <c r="R18" s="647"/>
      <c r="S18" s="1212">
        <f>SUM(O18+Q18)</f>
        <v>0</v>
      </c>
      <c r="T18" s="647"/>
      <c r="U18" s="1212">
        <v>0</v>
      </c>
      <c r="V18" s="647"/>
      <c r="W18" s="1212">
        <v>0</v>
      </c>
      <c r="X18" s="647"/>
      <c r="Y18" s="1212">
        <f>SUM(U18+W18)</f>
        <v>0</v>
      </c>
      <c r="Z18" s="647"/>
      <c r="AA18" s="1212">
        <v>0</v>
      </c>
      <c r="AB18" s="647"/>
      <c r="AC18" s="1212">
        <v>0</v>
      </c>
      <c r="AD18" s="647"/>
      <c r="AE18" s="1212">
        <f>SUM(AA18+AC18)</f>
        <v>0</v>
      </c>
      <c r="AF18" s="647"/>
      <c r="AG18" s="1212">
        <v>0</v>
      </c>
      <c r="AH18" s="647"/>
      <c r="AI18" s="1212">
        <v>0</v>
      </c>
      <c r="AJ18" s="647"/>
      <c r="AK18" s="1212">
        <f>SUM(AG18+AI18)</f>
        <v>0</v>
      </c>
      <c r="AL18" s="641"/>
      <c r="AM18" s="1212">
        <f t="shared" si="6"/>
        <v>31995</v>
      </c>
      <c r="AN18" s="1229"/>
      <c r="AO18" s="1212">
        <f t="shared" si="7"/>
        <v>2540</v>
      </c>
      <c r="AP18" s="647"/>
      <c r="AQ18" s="1212">
        <f>SUM(AM18+AO18)</f>
        <v>34535</v>
      </c>
    </row>
    <row r="19" spans="1:43">
      <c r="A19" s="1208"/>
      <c r="B19" s="1208"/>
      <c r="C19" s="1212"/>
      <c r="D19" s="641"/>
      <c r="E19" s="1212"/>
      <c r="F19" s="647"/>
      <c r="G19" s="1212"/>
      <c r="H19" s="647"/>
      <c r="I19" s="1212"/>
      <c r="J19" s="647"/>
      <c r="K19" s="1212"/>
      <c r="L19" s="647"/>
      <c r="M19" s="1212"/>
      <c r="N19" s="647"/>
      <c r="O19" s="1212"/>
      <c r="P19" s="647"/>
      <c r="Q19" s="1212"/>
      <c r="R19" s="647"/>
      <c r="S19" s="1212"/>
      <c r="T19" s="647"/>
      <c r="U19" s="1212"/>
      <c r="V19" s="647"/>
      <c r="W19" s="1212"/>
      <c r="X19" s="647"/>
      <c r="Y19" s="1212"/>
      <c r="Z19" s="647"/>
      <c r="AA19" s="1212"/>
      <c r="AB19" s="647"/>
      <c r="AC19" s="1212"/>
      <c r="AD19" s="647"/>
      <c r="AE19" s="1212"/>
      <c r="AF19" s="647"/>
      <c r="AG19" s="1212"/>
      <c r="AH19" s="647"/>
      <c r="AI19" s="1212"/>
      <c r="AJ19" s="647"/>
      <c r="AK19" s="1212"/>
      <c r="AL19" s="641"/>
      <c r="AM19" s="1212" t="s">
        <v>5</v>
      </c>
      <c r="AN19" s="1229"/>
      <c r="AO19" s="1212" t="s">
        <v>5</v>
      </c>
      <c r="AP19" s="641"/>
      <c r="AQ19" s="455"/>
    </row>
    <row r="20" spans="1:43">
      <c r="A20" s="1213" t="s">
        <v>1199</v>
      </c>
      <c r="B20" s="1214" t="s">
        <v>1196</v>
      </c>
      <c r="C20" s="1212">
        <v>27825</v>
      </c>
      <c r="D20" s="641"/>
      <c r="E20" s="1212">
        <v>15660</v>
      </c>
      <c r="F20" s="647"/>
      <c r="G20" s="1212">
        <f t="shared" si="9"/>
        <v>43485</v>
      </c>
      <c r="H20" s="647"/>
      <c r="I20" s="1212">
        <v>21080</v>
      </c>
      <c r="J20" s="647"/>
      <c r="K20" s="1212">
        <v>12400</v>
      </c>
      <c r="L20" s="647"/>
      <c r="M20" s="1212">
        <f>SUM(I20+K20)</f>
        <v>33480</v>
      </c>
      <c r="N20" s="647"/>
      <c r="O20" s="1212">
        <v>2700</v>
      </c>
      <c r="P20" s="647"/>
      <c r="Q20" s="1212">
        <v>10761</v>
      </c>
      <c r="R20" s="647"/>
      <c r="S20" s="1212">
        <f>SUM(O20+Q20)</f>
        <v>13461</v>
      </c>
      <c r="T20" s="647"/>
      <c r="U20" s="1212">
        <v>800</v>
      </c>
      <c r="V20" s="647"/>
      <c r="W20" s="1212">
        <v>10538</v>
      </c>
      <c r="X20" s="647"/>
      <c r="Y20" s="1212">
        <f>SUM(U20+W20)</f>
        <v>11338</v>
      </c>
      <c r="Z20" s="647"/>
      <c r="AA20" s="1212">
        <v>800</v>
      </c>
      <c r="AB20" s="647"/>
      <c r="AC20" s="1212">
        <v>10428</v>
      </c>
      <c r="AD20" s="647"/>
      <c r="AE20" s="1212">
        <f>SUM(AA20+AC20)</f>
        <v>11228</v>
      </c>
      <c r="AF20" s="647"/>
      <c r="AG20" s="1212">
        <v>75400</v>
      </c>
      <c r="AH20" s="647"/>
      <c r="AI20" s="1212">
        <v>53046</v>
      </c>
      <c r="AJ20" s="647"/>
      <c r="AK20" s="1212">
        <f>SUM(AG20+AI20)</f>
        <v>128446</v>
      </c>
      <c r="AL20" s="641"/>
      <c r="AM20" s="1212">
        <f t="shared" si="6"/>
        <v>128605</v>
      </c>
      <c r="AN20" s="1229"/>
      <c r="AO20" s="1212">
        <f t="shared" si="7"/>
        <v>112833</v>
      </c>
      <c r="AP20" s="647"/>
      <c r="AQ20" s="1212">
        <f>SUM(AM20+AO20)</f>
        <v>241438</v>
      </c>
    </row>
    <row r="21" spans="1:43">
      <c r="A21" s="1208"/>
      <c r="B21" s="1208"/>
      <c r="C21" s="1212"/>
      <c r="D21" s="641"/>
      <c r="E21" s="1212"/>
      <c r="F21" s="647"/>
      <c r="G21" s="1212"/>
      <c r="H21" s="647"/>
      <c r="I21" s="1212"/>
      <c r="J21" s="647"/>
      <c r="K21" s="1212"/>
      <c r="L21" s="647"/>
      <c r="M21" s="1212"/>
      <c r="N21" s="647"/>
      <c r="O21" s="1212"/>
      <c r="P21" s="647"/>
      <c r="Q21" s="1212"/>
      <c r="R21" s="647"/>
      <c r="S21" s="1212"/>
      <c r="T21" s="647"/>
      <c r="U21" s="1212"/>
      <c r="V21" s="647"/>
      <c r="W21" s="1212"/>
      <c r="X21" s="647"/>
      <c r="Y21" s="1212"/>
      <c r="Z21" s="647"/>
      <c r="AA21" s="1212"/>
      <c r="AB21" s="647"/>
      <c r="AC21" s="1212"/>
      <c r="AD21" s="647"/>
      <c r="AE21" s="1212"/>
      <c r="AF21" s="647"/>
      <c r="AG21" s="1212"/>
      <c r="AH21" s="647"/>
      <c r="AI21" s="1212"/>
      <c r="AJ21" s="647"/>
      <c r="AK21" s="1212"/>
      <c r="AL21" s="641"/>
      <c r="AM21" s="1212" t="s">
        <v>5</v>
      </c>
      <c r="AN21" s="1229"/>
      <c r="AO21" s="1212" t="s">
        <v>5</v>
      </c>
      <c r="AP21" s="641"/>
      <c r="AQ21" s="455"/>
    </row>
    <row r="22" spans="1:43">
      <c r="A22" s="1213" t="s">
        <v>1200</v>
      </c>
      <c r="B22" s="1208" t="s">
        <v>5</v>
      </c>
      <c r="C22" s="1212">
        <v>373325</v>
      </c>
      <c r="D22" s="641"/>
      <c r="E22" s="1212">
        <v>43635</v>
      </c>
      <c r="F22" s="647"/>
      <c r="G22" s="1212">
        <f t="shared" si="9"/>
        <v>416960</v>
      </c>
      <c r="H22" s="647" t="s">
        <v>5</v>
      </c>
      <c r="I22" s="1212">
        <v>288505</v>
      </c>
      <c r="J22" s="647"/>
      <c r="K22" s="1212">
        <v>29013</v>
      </c>
      <c r="L22" s="647"/>
      <c r="M22" s="1212">
        <f>SUM(I22+K22)</f>
        <v>317518</v>
      </c>
      <c r="N22" s="647" t="s">
        <v>5</v>
      </c>
      <c r="O22" s="1212">
        <v>229905</v>
      </c>
      <c r="P22" s="647"/>
      <c r="Q22" s="1212">
        <v>17345</v>
      </c>
      <c r="R22" s="647"/>
      <c r="S22" s="1212">
        <f>SUM(O22+Q22)</f>
        <v>247250</v>
      </c>
      <c r="T22" s="647" t="s">
        <v>5</v>
      </c>
      <c r="U22" s="1212">
        <v>125015</v>
      </c>
      <c r="V22" s="647"/>
      <c r="W22" s="1212">
        <v>9695</v>
      </c>
      <c r="X22" s="647"/>
      <c r="Y22" s="1212">
        <f>SUM(U22+W22)</f>
        <v>134710</v>
      </c>
      <c r="Z22" s="647" t="s">
        <v>5</v>
      </c>
      <c r="AA22" s="1212">
        <v>92080</v>
      </c>
      <c r="AB22" s="647"/>
      <c r="AC22" s="1212">
        <v>5121</v>
      </c>
      <c r="AD22" s="647"/>
      <c r="AE22" s="1212">
        <f>SUM(AA22+AC22)</f>
        <v>97201</v>
      </c>
      <c r="AF22" s="647" t="s">
        <v>5</v>
      </c>
      <c r="AG22" s="1212">
        <v>86170</v>
      </c>
      <c r="AH22" s="1224"/>
      <c r="AI22" s="1212">
        <v>2773</v>
      </c>
      <c r="AJ22" s="647"/>
      <c r="AK22" s="1212">
        <f>SUM(AG22+AI22)</f>
        <v>88943</v>
      </c>
      <c r="AL22" s="647" t="s">
        <v>5</v>
      </c>
      <c r="AM22" s="1212">
        <f t="shared" si="6"/>
        <v>1195000</v>
      </c>
      <c r="AN22" s="1229"/>
      <c r="AO22" s="1212">
        <f t="shared" si="7"/>
        <v>107582</v>
      </c>
      <c r="AP22" s="647"/>
      <c r="AQ22" s="1212">
        <f>SUM(AM22+AO22)</f>
        <v>1302582</v>
      </c>
    </row>
    <row r="23" spans="1:43">
      <c r="A23" s="1213"/>
      <c r="B23" s="1208"/>
      <c r="C23" s="1212"/>
      <c r="D23" s="641"/>
      <c r="E23" s="1212"/>
      <c r="F23" s="647"/>
      <c r="G23" s="1212"/>
      <c r="H23" s="647"/>
      <c r="I23" s="1212"/>
      <c r="J23" s="647"/>
      <c r="K23" s="1212"/>
      <c r="L23" s="647"/>
      <c r="M23" s="1212"/>
      <c r="N23" s="647"/>
      <c r="O23" s="1212"/>
      <c r="P23" s="647"/>
      <c r="Q23" s="1212"/>
      <c r="R23" s="647"/>
      <c r="S23" s="1212"/>
      <c r="T23" s="647"/>
      <c r="U23" s="1212"/>
      <c r="V23" s="647"/>
      <c r="W23" s="1212"/>
      <c r="X23" s="647"/>
      <c r="Y23" s="1212"/>
      <c r="Z23" s="647"/>
      <c r="AA23" s="1212"/>
      <c r="AB23" s="647"/>
      <c r="AC23" s="1212"/>
      <c r="AD23" s="647"/>
      <c r="AE23" s="1212"/>
      <c r="AF23" s="647"/>
      <c r="AG23" s="1212"/>
      <c r="AH23" s="647"/>
      <c r="AI23" s="1212"/>
      <c r="AJ23" s="647"/>
      <c r="AK23" s="1212"/>
      <c r="AL23" s="647"/>
      <c r="AM23" s="1212" t="s">
        <v>5</v>
      </c>
      <c r="AN23" s="1229"/>
      <c r="AO23" s="1212" t="s">
        <v>5</v>
      </c>
      <c r="AP23" s="647"/>
      <c r="AQ23" s="1212"/>
    </row>
    <row r="24" spans="1:43">
      <c r="A24" s="1213" t="s">
        <v>1201</v>
      </c>
      <c r="B24" s="1208" t="s">
        <v>5</v>
      </c>
      <c r="C24" s="1212">
        <v>0</v>
      </c>
      <c r="D24" s="641"/>
      <c r="E24" s="1212">
        <v>0</v>
      </c>
      <c r="F24" s="647"/>
      <c r="G24" s="1212">
        <f t="shared" si="9"/>
        <v>0</v>
      </c>
      <c r="H24" s="647" t="s">
        <v>5</v>
      </c>
      <c r="I24" s="1212">
        <v>0</v>
      </c>
      <c r="J24" s="647"/>
      <c r="K24" s="1212">
        <v>0</v>
      </c>
      <c r="L24" s="647"/>
      <c r="M24" s="1212">
        <f>SUM(I24+K24)</f>
        <v>0</v>
      </c>
      <c r="N24" s="647" t="s">
        <v>5</v>
      </c>
      <c r="O24" s="1212">
        <v>0</v>
      </c>
      <c r="P24" s="647"/>
      <c r="Q24" s="1212">
        <v>0</v>
      </c>
      <c r="R24" s="647"/>
      <c r="S24" s="1212">
        <f>SUM(O24+Q24)</f>
        <v>0</v>
      </c>
      <c r="T24" s="647" t="s">
        <v>5</v>
      </c>
      <c r="U24" s="1212">
        <v>0</v>
      </c>
      <c r="V24" s="647"/>
      <c r="W24" s="1212">
        <v>0</v>
      </c>
      <c r="X24" s="647"/>
      <c r="Y24" s="1212">
        <f>SUM(U24+W24)</f>
        <v>0</v>
      </c>
      <c r="Z24" s="647" t="s">
        <v>5</v>
      </c>
      <c r="AA24" s="1212">
        <v>0</v>
      </c>
      <c r="AB24" s="647"/>
      <c r="AC24" s="1212">
        <v>0</v>
      </c>
      <c r="AD24" s="647"/>
      <c r="AE24" s="1212">
        <f>SUM(AA24+AC24)</f>
        <v>0</v>
      </c>
      <c r="AF24" s="647" t="s">
        <v>5</v>
      </c>
      <c r="AG24" s="1212">
        <v>0</v>
      </c>
      <c r="AH24" s="647"/>
      <c r="AI24" s="1212">
        <v>0</v>
      </c>
      <c r="AJ24" s="647"/>
      <c r="AK24" s="1212">
        <f>SUM(AG24+AI24)</f>
        <v>0</v>
      </c>
      <c r="AL24" s="647" t="s">
        <v>5</v>
      </c>
      <c r="AM24" s="1212">
        <f t="shared" si="6"/>
        <v>0</v>
      </c>
      <c r="AN24" s="1229"/>
      <c r="AO24" s="1212">
        <f t="shared" si="7"/>
        <v>0</v>
      </c>
      <c r="AP24" s="647"/>
      <c r="AQ24" s="1212">
        <f>SUM(AM24+AO24)</f>
        <v>0</v>
      </c>
    </row>
    <row r="25" spans="1:43">
      <c r="A25" s="1213"/>
      <c r="B25" s="1208"/>
      <c r="C25" s="1212"/>
      <c r="D25" s="641"/>
      <c r="E25" s="1212"/>
      <c r="F25" s="647"/>
      <c r="G25" s="1212"/>
      <c r="H25" s="647"/>
      <c r="I25" s="1212"/>
      <c r="J25" s="647"/>
      <c r="K25" s="1212"/>
      <c r="L25" s="647"/>
      <c r="M25" s="1212"/>
      <c r="N25" s="647"/>
      <c r="O25" s="1212"/>
      <c r="P25" s="647"/>
      <c r="Q25" s="1212"/>
      <c r="R25" s="647"/>
      <c r="S25" s="1212"/>
      <c r="T25" s="647"/>
      <c r="U25" s="1212"/>
      <c r="V25" s="647"/>
      <c r="W25" s="1212"/>
      <c r="X25" s="647"/>
      <c r="Y25" s="1212"/>
      <c r="Z25" s="647"/>
      <c r="AA25" s="1212"/>
      <c r="AB25" s="647"/>
      <c r="AC25" s="1212"/>
      <c r="AD25" s="647"/>
      <c r="AE25" s="1212"/>
      <c r="AF25" s="647"/>
      <c r="AG25" s="1212"/>
      <c r="AH25" s="647"/>
      <c r="AI25" s="1212"/>
      <c r="AJ25" s="647"/>
      <c r="AK25" s="1212"/>
      <c r="AL25" s="647"/>
      <c r="AM25" s="1212" t="s">
        <v>5</v>
      </c>
      <c r="AN25" s="1229"/>
      <c r="AO25" s="1212" t="s">
        <v>5</v>
      </c>
      <c r="AP25" s="647"/>
      <c r="AQ25" s="1212"/>
    </row>
    <row r="26" spans="1:43">
      <c r="A26" s="1213" t="s">
        <v>2323</v>
      </c>
      <c r="B26" s="1208" t="s">
        <v>11</v>
      </c>
      <c r="C26" s="1212">
        <v>268725</v>
      </c>
      <c r="D26" s="647"/>
      <c r="E26" s="1212">
        <v>128064</v>
      </c>
      <c r="F26" s="647"/>
      <c r="G26" s="1212">
        <f>SUM(C26+E26)</f>
        <v>396789</v>
      </c>
      <c r="H26" s="647"/>
      <c r="I26" s="1212">
        <v>538710</v>
      </c>
      <c r="J26" s="647"/>
      <c r="K26" s="1212">
        <v>108225</v>
      </c>
      <c r="L26" s="647"/>
      <c r="M26" s="1212">
        <f>SUM(I26+K26)</f>
        <v>646935</v>
      </c>
      <c r="N26" s="647"/>
      <c r="O26" s="1212">
        <v>189170</v>
      </c>
      <c r="P26" s="647"/>
      <c r="Q26" s="1212">
        <v>89915</v>
      </c>
      <c r="R26" s="647"/>
      <c r="S26" s="1212">
        <f>SUM(O26+Q26)</f>
        <v>279085</v>
      </c>
      <c r="T26" s="647"/>
      <c r="U26" s="1212">
        <v>173375</v>
      </c>
      <c r="V26" s="647"/>
      <c r="W26" s="1212">
        <v>81105</v>
      </c>
      <c r="X26" s="647"/>
      <c r="Y26" s="1212">
        <f>SUM(U26+W26)</f>
        <v>254480</v>
      </c>
      <c r="Z26" s="647"/>
      <c r="AA26" s="1212">
        <v>158630</v>
      </c>
      <c r="AB26" s="647"/>
      <c r="AC26" s="1212">
        <v>72388</v>
      </c>
      <c r="AD26" s="647"/>
      <c r="AE26" s="1212">
        <f>SUM(AA26+AC26)</f>
        <v>231018</v>
      </c>
      <c r="AF26" s="647"/>
      <c r="AG26" s="2003">
        <v>1299510</v>
      </c>
      <c r="AH26" s="647"/>
      <c r="AI26" s="2003">
        <v>285366</v>
      </c>
      <c r="AJ26" s="647"/>
      <c r="AK26" s="1212">
        <f>SUM(AG26+AI26)</f>
        <v>1584876</v>
      </c>
      <c r="AL26" s="647"/>
      <c r="AM26" s="1212">
        <f>C26+I26+O26+U26+AA26+AG26</f>
        <v>2628120</v>
      </c>
      <c r="AN26" s="1229"/>
      <c r="AO26" s="1212">
        <f>E26+K26+Q26+W26+AC26+AI26</f>
        <v>765063</v>
      </c>
      <c r="AP26" s="647"/>
      <c r="AQ26" s="1212">
        <f>SUM(AM26+AO26)</f>
        <v>3393183</v>
      </c>
    </row>
    <row r="27" spans="1:43">
      <c r="A27" s="1208"/>
      <c r="B27" s="1208"/>
      <c r="C27" s="1212"/>
      <c r="D27" s="647"/>
      <c r="E27" s="1212"/>
      <c r="F27" s="647"/>
      <c r="G27" s="1212"/>
      <c r="H27" s="647"/>
      <c r="I27" s="1212"/>
      <c r="J27" s="647"/>
      <c r="K27" s="1212"/>
      <c r="L27" s="647"/>
      <c r="M27" s="1212"/>
      <c r="N27" s="647"/>
      <c r="O27" s="1212"/>
      <c r="P27" s="647"/>
      <c r="Q27" s="1212"/>
      <c r="R27" s="647"/>
      <c r="S27" s="1212"/>
      <c r="T27" s="647"/>
      <c r="U27" s="1212"/>
      <c r="V27" s="647"/>
      <c r="W27" s="1212"/>
      <c r="X27" s="647"/>
      <c r="Y27" s="1212"/>
      <c r="Z27" s="647"/>
      <c r="AA27" s="1212"/>
      <c r="AB27" s="647"/>
      <c r="AC27" s="1212"/>
      <c r="AD27" s="647"/>
      <c r="AE27" s="1212"/>
      <c r="AF27" s="647"/>
      <c r="AG27" s="1212"/>
      <c r="AH27" s="647"/>
      <c r="AI27" s="1212"/>
      <c r="AJ27" s="647"/>
      <c r="AK27" s="1212"/>
      <c r="AL27" s="647"/>
      <c r="AM27" s="1212" t="s">
        <v>5</v>
      </c>
      <c r="AN27" s="1229"/>
      <c r="AO27" s="1212" t="s">
        <v>5</v>
      </c>
      <c r="AP27" s="647"/>
      <c r="AQ27" s="1212"/>
    </row>
    <row r="28" spans="1:43">
      <c r="A28" s="1213" t="s">
        <v>1202</v>
      </c>
      <c r="B28" s="1208"/>
      <c r="C28" s="1212"/>
      <c r="D28" s="647"/>
      <c r="E28" s="1212"/>
      <c r="F28" s="647"/>
      <c r="G28" s="1212"/>
      <c r="H28" s="647"/>
      <c r="I28" s="1212"/>
      <c r="J28" s="647"/>
      <c r="K28" s="1212"/>
      <c r="L28" s="647"/>
      <c r="M28" s="1212"/>
      <c r="N28" s="647"/>
      <c r="O28" s="1212"/>
      <c r="P28" s="647"/>
      <c r="Q28" s="1212"/>
      <c r="R28" s="647"/>
      <c r="S28" s="1212"/>
      <c r="T28" s="647"/>
      <c r="U28" s="1212"/>
      <c r="V28" s="647"/>
      <c r="W28" s="1212"/>
      <c r="X28" s="647"/>
      <c r="Y28" s="1212"/>
      <c r="Z28" s="647"/>
      <c r="AA28" s="1212"/>
      <c r="AB28" s="647"/>
      <c r="AC28" s="1212"/>
      <c r="AD28" s="647"/>
      <c r="AE28" s="1212"/>
      <c r="AF28" s="647"/>
      <c r="AG28" s="1212"/>
      <c r="AH28" s="647"/>
      <c r="AI28" s="1212"/>
      <c r="AJ28" s="647"/>
      <c r="AK28" s="1212"/>
      <c r="AL28" s="647"/>
      <c r="AM28" s="1212" t="s">
        <v>5</v>
      </c>
      <c r="AN28" s="1229"/>
      <c r="AO28" s="1212" t="s">
        <v>5</v>
      </c>
      <c r="AP28" s="647"/>
      <c r="AQ28" s="1212"/>
    </row>
    <row r="29" spans="1:43">
      <c r="A29" s="1208" t="s">
        <v>2344</v>
      </c>
      <c r="B29" s="1211" t="s">
        <v>1196</v>
      </c>
      <c r="C29" s="1212">
        <v>993282</v>
      </c>
      <c r="D29" s="641"/>
      <c r="E29" s="1212">
        <v>611329</v>
      </c>
      <c r="F29" s="1229"/>
      <c r="G29" s="1212">
        <f t="shared" ref="G29:G31" si="10">SUM(C29+E29)</f>
        <v>1604611</v>
      </c>
      <c r="H29" s="1229"/>
      <c r="I29" s="1212">
        <v>1093985</v>
      </c>
      <c r="J29" s="1229"/>
      <c r="K29" s="1212">
        <v>555613</v>
      </c>
      <c r="L29" s="1229"/>
      <c r="M29" s="1212">
        <f>SUM(I29+K29)</f>
        <v>1649598</v>
      </c>
      <c r="N29" s="1229"/>
      <c r="O29" s="1212">
        <v>990530</v>
      </c>
      <c r="P29" s="1229"/>
      <c r="Q29" s="1212">
        <v>510182</v>
      </c>
      <c r="R29" s="1229"/>
      <c r="S29" s="1212">
        <f>SUM(O29+Q29)</f>
        <v>1500712</v>
      </c>
      <c r="T29" s="1229"/>
      <c r="U29" s="1212">
        <v>990520</v>
      </c>
      <c r="V29" s="1229"/>
      <c r="W29" s="1212">
        <v>469000</v>
      </c>
      <c r="X29" s="1229"/>
      <c r="Y29" s="1212">
        <f>SUM(U29+W29)</f>
        <v>1459520</v>
      </c>
      <c r="Z29" s="1229"/>
      <c r="AA29" s="1212">
        <v>947080</v>
      </c>
      <c r="AB29" s="1229"/>
      <c r="AC29" s="1212">
        <v>426919</v>
      </c>
      <c r="AD29" s="1229"/>
      <c r="AE29" s="1212">
        <f>SUM(AA29+AC29)</f>
        <v>1373999</v>
      </c>
      <c r="AF29" s="1229"/>
      <c r="AG29" s="1212">
        <v>8302638</v>
      </c>
      <c r="AH29" s="1229"/>
      <c r="AI29" s="1212">
        <v>2901191</v>
      </c>
      <c r="AJ29" s="1229"/>
      <c r="AK29" s="1212">
        <f>SUM(AG29+AI29)</f>
        <v>11203829</v>
      </c>
      <c r="AL29" s="1229"/>
      <c r="AM29" s="1212">
        <f t="shared" si="6"/>
        <v>13318035</v>
      </c>
      <c r="AN29" s="1229"/>
      <c r="AO29" s="1212">
        <f t="shared" si="7"/>
        <v>5474234</v>
      </c>
      <c r="AP29" s="1229"/>
      <c r="AQ29" s="1212">
        <f>SUM(AM29+AO29)</f>
        <v>18792269</v>
      </c>
    </row>
    <row r="30" spans="1:43">
      <c r="A30" s="1208" t="s">
        <v>1195</v>
      </c>
      <c r="B30" s="1208" t="s">
        <v>5</v>
      </c>
      <c r="C30" s="1212">
        <v>4034</v>
      </c>
      <c r="D30" s="641"/>
      <c r="E30" s="1212">
        <v>146</v>
      </c>
      <c r="F30" s="647"/>
      <c r="G30" s="1212">
        <f t="shared" si="10"/>
        <v>4180</v>
      </c>
      <c r="H30" s="647" t="s">
        <v>5</v>
      </c>
      <c r="I30" s="1212">
        <v>0</v>
      </c>
      <c r="J30" s="647"/>
      <c r="K30" s="1212">
        <v>25</v>
      </c>
      <c r="L30" s="647"/>
      <c r="M30" s="1212">
        <f t="shared" ref="M30:M31" si="11">SUM(I30+K30)</f>
        <v>25</v>
      </c>
      <c r="N30" s="647" t="s">
        <v>5</v>
      </c>
      <c r="O30" s="1212">
        <v>0</v>
      </c>
      <c r="P30" s="647"/>
      <c r="Q30" s="1212">
        <v>25</v>
      </c>
      <c r="R30" s="647"/>
      <c r="S30" s="1212">
        <f t="shared" ref="S30:S31" si="12">SUM(O30+Q30)</f>
        <v>25</v>
      </c>
      <c r="T30" s="647" t="s">
        <v>5</v>
      </c>
      <c r="U30" s="1212">
        <v>0</v>
      </c>
      <c r="V30" s="647"/>
      <c r="W30" s="1212">
        <v>25</v>
      </c>
      <c r="X30" s="647"/>
      <c r="Y30" s="1212">
        <f t="shared" ref="Y30:Y31" si="13">SUM(U30+W30)</f>
        <v>25</v>
      </c>
      <c r="Z30" s="647" t="s">
        <v>5</v>
      </c>
      <c r="AA30" s="1212">
        <v>0</v>
      </c>
      <c r="AB30" s="647"/>
      <c r="AC30" s="1212">
        <v>25</v>
      </c>
      <c r="AD30" s="647"/>
      <c r="AE30" s="1212">
        <f t="shared" ref="AE30:AE31" si="14">SUM(AA30+AC30)</f>
        <v>25</v>
      </c>
      <c r="AF30" s="647" t="s">
        <v>5</v>
      </c>
      <c r="AG30" s="1212">
        <v>567</v>
      </c>
      <c r="AH30" s="1224"/>
      <c r="AI30" s="1212">
        <v>441</v>
      </c>
      <c r="AJ30" s="647"/>
      <c r="AK30" s="1212">
        <f t="shared" ref="AK30:AK31" si="15">SUM(AG30+AI30)</f>
        <v>1008</v>
      </c>
      <c r="AL30" s="647" t="s">
        <v>5</v>
      </c>
      <c r="AM30" s="1212">
        <f t="shared" si="6"/>
        <v>4601</v>
      </c>
      <c r="AN30" s="1229"/>
      <c r="AO30" s="1212">
        <f t="shared" si="7"/>
        <v>687</v>
      </c>
      <c r="AP30" s="647"/>
      <c r="AQ30" s="1212">
        <f t="shared" ref="AQ30:AQ31" si="16">SUM(AM30+AO30)</f>
        <v>5288</v>
      </c>
    </row>
    <row r="31" spans="1:43">
      <c r="A31" s="1208" t="s">
        <v>1197</v>
      </c>
      <c r="B31" s="1211" t="s">
        <v>1196</v>
      </c>
      <c r="C31" s="1212">
        <v>8145</v>
      </c>
      <c r="D31" s="641"/>
      <c r="E31" s="1212">
        <v>4167</v>
      </c>
      <c r="F31" s="1229"/>
      <c r="G31" s="1212">
        <f t="shared" si="10"/>
        <v>12312</v>
      </c>
      <c r="H31" s="1229"/>
      <c r="I31" s="1212">
        <v>9300</v>
      </c>
      <c r="J31" s="1229"/>
      <c r="K31" s="1212">
        <v>3954</v>
      </c>
      <c r="L31" s="1229"/>
      <c r="M31" s="1212">
        <f t="shared" si="11"/>
        <v>13254</v>
      </c>
      <c r="N31" s="1229"/>
      <c r="O31" s="1212">
        <v>7010</v>
      </c>
      <c r="P31" s="1229"/>
      <c r="Q31" s="1212">
        <v>3755</v>
      </c>
      <c r="R31" s="1229"/>
      <c r="S31" s="1212">
        <f t="shared" si="12"/>
        <v>10765</v>
      </c>
      <c r="T31" s="1229"/>
      <c r="U31" s="1212">
        <v>7245</v>
      </c>
      <c r="V31" s="1229"/>
      <c r="W31" s="1212">
        <v>3538</v>
      </c>
      <c r="X31" s="1229"/>
      <c r="Y31" s="1212">
        <f t="shared" si="13"/>
        <v>10783</v>
      </c>
      <c r="Z31" s="1229"/>
      <c r="AA31" s="1212">
        <v>550</v>
      </c>
      <c r="AB31" s="1229"/>
      <c r="AC31" s="1212">
        <v>3297</v>
      </c>
      <c r="AD31" s="1229"/>
      <c r="AE31" s="1212">
        <f t="shared" si="14"/>
        <v>3847</v>
      </c>
      <c r="AF31" s="1229"/>
      <c r="AG31" s="1212">
        <v>97685</v>
      </c>
      <c r="AH31" s="1229"/>
      <c r="AI31" s="1212">
        <v>61717</v>
      </c>
      <c r="AJ31" s="1229"/>
      <c r="AK31" s="1212">
        <f t="shared" si="15"/>
        <v>159402</v>
      </c>
      <c r="AL31" s="1229"/>
      <c r="AM31" s="1212">
        <f t="shared" si="6"/>
        <v>129935</v>
      </c>
      <c r="AN31" s="1229"/>
      <c r="AO31" s="1212">
        <f t="shared" si="7"/>
        <v>80428</v>
      </c>
      <c r="AP31" s="647"/>
      <c r="AQ31" s="1212">
        <f t="shared" si="16"/>
        <v>210363</v>
      </c>
    </row>
    <row r="32" spans="1:43">
      <c r="E32" s="1216"/>
      <c r="G32" s="1216"/>
      <c r="I32" s="1216"/>
      <c r="K32" s="1216"/>
      <c r="M32" s="1216"/>
      <c r="O32" s="455"/>
      <c r="P32" s="641"/>
      <c r="Q32" s="455"/>
      <c r="R32" s="641"/>
      <c r="S32" s="455"/>
      <c r="T32" s="641"/>
      <c r="U32" s="455"/>
      <c r="V32" s="641"/>
      <c r="W32" s="455"/>
      <c r="X32" s="641"/>
      <c r="Y32" s="455"/>
      <c r="Z32" s="641"/>
      <c r="AA32" s="455"/>
      <c r="AB32" s="641"/>
      <c r="AC32" s="455"/>
      <c r="AD32" s="641"/>
      <c r="AE32" s="455"/>
      <c r="AF32" s="641"/>
      <c r="AG32" s="455"/>
      <c r="AH32" s="641"/>
      <c r="AI32" s="455"/>
      <c r="AJ32" s="641"/>
      <c r="AK32" s="455"/>
      <c r="AL32" s="641"/>
      <c r="AM32" s="455"/>
      <c r="AN32" s="641"/>
      <c r="AO32" s="455"/>
      <c r="AP32" s="641"/>
      <c r="AQ32" s="455"/>
    </row>
    <row r="33" spans="1:43" s="1201" customFormat="1" ht="20.25" customHeight="1" thickBot="1">
      <c r="A33" s="1217" t="s">
        <v>1203</v>
      </c>
      <c r="B33" s="1218" t="s">
        <v>5</v>
      </c>
      <c r="C33" s="1219">
        <f>SUM(C14:C31)</f>
        <v>3304214</v>
      </c>
      <c r="D33" s="1220" t="s">
        <v>5</v>
      </c>
      <c r="E33" s="1219">
        <f>SUM(E14:E31)</f>
        <v>2428909</v>
      </c>
      <c r="F33" s="1220" t="s">
        <v>5</v>
      </c>
      <c r="G33" s="1219">
        <f>SUM(G14:G31)</f>
        <v>5733123</v>
      </c>
      <c r="H33" s="1220" t="s">
        <v>5</v>
      </c>
      <c r="I33" s="1219">
        <f>SUM(I14:I31)</f>
        <v>4000860</v>
      </c>
      <c r="J33" s="1220" t="s">
        <v>5</v>
      </c>
      <c r="K33" s="1219">
        <f>SUM(K14:K31)</f>
        <v>2260400</v>
      </c>
      <c r="L33" s="1220" t="s">
        <v>5</v>
      </c>
      <c r="M33" s="1219">
        <f>SUM(M14:M31)</f>
        <v>6261260</v>
      </c>
      <c r="O33" s="1219">
        <f>SUM(O14:O31)</f>
        <v>3207261</v>
      </c>
      <c r="P33" s="1220" t="s">
        <v>5</v>
      </c>
      <c r="Q33" s="1219">
        <f>SUM(Q14:Q31)</f>
        <v>2089983</v>
      </c>
      <c r="R33" s="1220" t="s">
        <v>5</v>
      </c>
      <c r="S33" s="1219">
        <f>SUM(S14:S31)</f>
        <v>5297244</v>
      </c>
      <c r="T33" s="1230" t="s">
        <v>5</v>
      </c>
      <c r="U33" s="1219">
        <f>SUM(U14:U31)</f>
        <v>3037926</v>
      </c>
      <c r="V33" s="1220" t="s">
        <v>5</v>
      </c>
      <c r="W33" s="1219">
        <f>SUM(W14:W31)</f>
        <v>1948205</v>
      </c>
      <c r="X33" s="1220" t="s">
        <v>5</v>
      </c>
      <c r="Y33" s="1219">
        <f>SUM(Y14:Y31)</f>
        <v>4986131</v>
      </c>
      <c r="Z33" s="1230" t="s">
        <v>5</v>
      </c>
      <c r="AA33" s="1219">
        <f>SUM(AA14:AA31)</f>
        <v>2897724</v>
      </c>
      <c r="AB33" s="1220" t="s">
        <v>5</v>
      </c>
      <c r="AC33" s="1219">
        <f>SUM(AC14:AC31)</f>
        <v>1808633</v>
      </c>
      <c r="AD33" s="1220" t="s">
        <v>5</v>
      </c>
      <c r="AE33" s="1219">
        <f>SUM(AE14:AE31)</f>
        <v>4706357</v>
      </c>
      <c r="AF33" s="1230" t="s">
        <v>5</v>
      </c>
      <c r="AG33" s="1219">
        <f>SUM(AG14:AG31)</f>
        <v>34490801</v>
      </c>
      <c r="AH33" s="1220" t="s">
        <v>5</v>
      </c>
      <c r="AI33" s="1219">
        <f>SUM(AI14:AI31)</f>
        <v>14647714</v>
      </c>
      <c r="AJ33" s="1220" t="s">
        <v>5</v>
      </c>
      <c r="AK33" s="1219">
        <f>SUM(AK14:AK31)</f>
        <v>49138515</v>
      </c>
      <c r="AL33" s="1230" t="s">
        <v>5</v>
      </c>
      <c r="AM33" s="1219">
        <f>SUM(AM14:AM31)</f>
        <v>50938786</v>
      </c>
      <c r="AN33" s="1220" t="s">
        <v>5</v>
      </c>
      <c r="AO33" s="1219">
        <f>SUM(AO14:AO31)</f>
        <v>25183844</v>
      </c>
      <c r="AP33" s="1220" t="s">
        <v>5</v>
      </c>
      <c r="AQ33" s="1219">
        <f>SUM(AQ14:AQ31)</f>
        <v>76122630</v>
      </c>
    </row>
    <row r="34" spans="1:43" ht="16" thickTop="1">
      <c r="C34" s="1221"/>
      <c r="E34" s="1221"/>
      <c r="G34" s="1221"/>
      <c r="I34" s="1221"/>
      <c r="K34" s="1221"/>
      <c r="M34" s="1221"/>
      <c r="O34" s="654"/>
      <c r="P34" s="647"/>
      <c r="Q34" s="654"/>
      <c r="R34" s="647"/>
      <c r="S34" s="654"/>
      <c r="T34" s="647"/>
      <c r="U34" s="654"/>
      <c r="V34" s="647"/>
      <c r="W34" s="654"/>
      <c r="X34" s="647"/>
      <c r="Y34" s="654"/>
      <c r="Z34" s="647"/>
      <c r="AA34" s="654"/>
      <c r="AB34" s="647"/>
      <c r="AC34" s="654"/>
      <c r="AD34" s="647"/>
      <c r="AE34" s="654"/>
      <c r="AF34" s="647"/>
      <c r="AG34" s="654"/>
      <c r="AH34" s="647"/>
      <c r="AI34" s="654"/>
      <c r="AJ34" s="647"/>
      <c r="AK34" s="654"/>
      <c r="AL34" s="647"/>
      <c r="AM34" s="654"/>
      <c r="AN34" s="647"/>
      <c r="AO34" s="654"/>
      <c r="AP34" s="647"/>
      <c r="AQ34" s="654"/>
    </row>
    <row r="35" spans="1:43">
      <c r="A35" s="1236" t="s">
        <v>1715</v>
      </c>
      <c r="AJ35" s="647"/>
      <c r="AK35" s="647"/>
      <c r="AL35" s="647"/>
      <c r="AM35" s="647"/>
      <c r="AN35" s="647"/>
      <c r="AO35" s="647"/>
      <c r="AP35" s="647"/>
      <c r="AQ35" s="647"/>
    </row>
    <row r="36" spans="1:43">
      <c r="A36" s="1235" t="s">
        <v>5</v>
      </c>
      <c r="AJ36" s="647"/>
      <c r="AK36" s="647"/>
      <c r="AL36" s="647"/>
      <c r="AM36" s="647"/>
      <c r="AN36" s="647"/>
      <c r="AO36" s="647"/>
      <c r="AP36" s="647"/>
      <c r="AQ36" s="647"/>
    </row>
    <row r="41" spans="1:43">
      <c r="A41" s="1223"/>
      <c r="C41" s="1215"/>
      <c r="E41" s="1215"/>
      <c r="G41" s="1215"/>
      <c r="I41" s="1215"/>
      <c r="K41" s="1215"/>
      <c r="M41" s="1215"/>
    </row>
    <row r="42" spans="1:43">
      <c r="A42" s="1223"/>
      <c r="C42" s="1224"/>
      <c r="D42" s="1208"/>
      <c r="E42" s="1224"/>
      <c r="F42" s="1208"/>
      <c r="G42" s="1224"/>
      <c r="I42" s="1215"/>
      <c r="K42" s="1215"/>
      <c r="M42" s="1215"/>
    </row>
    <row r="43" spans="1:43">
      <c r="A43" s="1223"/>
      <c r="C43" s="1225"/>
      <c r="E43" s="1225"/>
      <c r="G43" s="1225"/>
      <c r="I43" s="1225"/>
      <c r="K43" s="1225"/>
      <c r="M43" s="1225"/>
    </row>
    <row r="44" spans="1:43">
      <c r="A44" s="1223"/>
      <c r="C44" s="1215"/>
      <c r="E44" s="1215"/>
      <c r="G44" s="1215"/>
      <c r="I44" s="1215"/>
      <c r="K44" s="1215"/>
      <c r="M44" s="1215"/>
    </row>
    <row r="46" spans="1:43">
      <c r="A46" s="1222"/>
    </row>
  </sheetData>
  <customSheetViews>
    <customSheetView guid="{2B65B3C9-192A-406F-81D0-33ACDA28F496}" scale="70" showPageBreaks="1" showGridLines="0" printArea="1" topLeftCell="N1">
      <selection activeCell="D24" sqref="D24"/>
      <colBreaks count="1" manualBreakCount="1">
        <brk id="25" min="2" max="55" man="1"/>
      </colBreaks>
      <pageMargins left="0.5" right="0.5" top="0.65" bottom="0.25" header="0.5" footer="0.25"/>
      <printOptions horizontalCentered="1"/>
      <pageSetup scale="46" firstPageNumber="100" orientation="landscape" useFirstPageNumber="1" r:id="rId1"/>
      <headerFooter scaleWithDoc="0">
        <oddFooter>&amp;R&amp;8&amp;P</oddFooter>
        <firstFooter>&amp;R&amp;9 98</firstFooter>
      </headerFooter>
    </customSheetView>
    <customSheetView guid="{0CC7DE5F-1794-42F9-A27A-C86EF3A9D6CB}" scale="70" showGridLines="0">
      <selection activeCell="D24" sqref="D24"/>
      <colBreaks count="1" manualBreakCount="1">
        <brk id="25" min="2" max="55" man="1"/>
      </colBreaks>
      <pageMargins left="0.5" right="0.5" top="0.65" bottom="0.25" header="0.5" footer="0.25"/>
      <printOptions horizontalCentered="1"/>
      <pageSetup scale="46" firstPageNumber="100" orientation="landscape" useFirstPageNumber="1" r:id="rId2"/>
      <headerFooter scaleWithDoc="0">
        <oddFooter>&amp;R&amp;8&amp;P</oddFooter>
        <firstFooter>&amp;R&amp;9 98</firstFooter>
      </headerFooter>
    </customSheetView>
    <customSheetView guid="{93806141-9DF1-4420-AFF4-7FE0DD0F8BC6}" scale="70" showPageBreaks="1" showGridLines="0" printArea="1" topLeftCell="N1">
      <selection activeCell="D24" sqref="D24"/>
      <colBreaks count="1" manualBreakCount="1">
        <brk id="25" min="2" max="55" man="1"/>
      </colBreaks>
      <pageMargins left="0.5" right="0.5" top="0.65" bottom="0.25" header="0.5" footer="0.25"/>
      <printOptions horizontalCentered="1"/>
      <pageSetup scale="46" firstPageNumber="100" orientation="landscape" useFirstPageNumber="1" r:id="rId3"/>
      <headerFooter scaleWithDoc="0">
        <oddFooter>&amp;R&amp;8&amp;P</oddFooter>
        <firstFooter>&amp;R&amp;9 98</firstFooter>
      </headerFooter>
    </customSheetView>
    <customSheetView guid="{BB82FA49-60D3-40FE-AF8E-B650FBF593CD}" scale="70" showPageBreaks="1" showGridLines="0" printArea="1" topLeftCell="Q1">
      <selection activeCell="AG11" sqref="AG11"/>
      <colBreaks count="1" manualBreakCount="1">
        <brk id="25" min="2" max="55" man="1"/>
      </colBreaks>
      <pageMargins left="0.5" right="0.5" top="0.65" bottom="0.25" header="0.5" footer="0.25"/>
      <printOptions horizontalCentered="1"/>
      <pageSetup scale="46" firstPageNumber="100" orientation="landscape" useFirstPageNumber="1" r:id="rId4"/>
      <headerFooter scaleWithDoc="0">
        <oddFooter>&amp;R&amp;8&amp;P</oddFooter>
        <firstFooter>&amp;R&amp;9 98</firstFooter>
      </headerFooter>
    </customSheetView>
    <customSheetView guid="{3F05455D-E716-4339-B764-ED03EAF4C363}" scale="70" showPageBreaks="1" showGridLines="0" printArea="1">
      <selection activeCell="D24" sqref="D24"/>
      <colBreaks count="1" manualBreakCount="1">
        <brk id="25" min="2" max="55" man="1"/>
      </colBreaks>
      <pageMargins left="0.5" right="0.5" top="0.65" bottom="0.25" header="0.5" footer="0.25"/>
      <printOptions horizontalCentered="1"/>
      <pageSetup scale="46" firstPageNumber="100" orientation="landscape" useFirstPageNumber="1" r:id="rId5"/>
      <headerFooter scaleWithDoc="0">
        <oddFooter>&amp;R&amp;8&amp;P</oddFooter>
        <firstFooter>&amp;R&amp;9 98</firstFooter>
      </headerFooter>
    </customSheetView>
  </customSheetViews>
  <printOptions horizontalCentered="1"/>
  <pageMargins left="0.5" right="0.5" top="0.65" bottom="0.25" header="0.5" footer="0.25"/>
  <pageSetup scale="46" firstPageNumber="101" orientation="landscape" useFirstPageNumber="1" r:id="rId6"/>
  <headerFooter scaleWithDoc="0">
    <oddFooter>&amp;R&amp;8&amp;P</oddFooter>
    <firstFooter>&amp;R&amp;9 98</firstFooter>
  </headerFooter>
  <colBreaks count="1" manualBreakCount="1">
    <brk id="25" min="2" max="5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5"/>
  <sheetViews>
    <sheetView showGridLines="0" zoomScale="80" zoomScaleNormal="80" workbookViewId="0"/>
  </sheetViews>
  <sheetFormatPr defaultColWidth="9.69140625" defaultRowHeight="17.5"/>
  <cols>
    <col min="1" max="1" width="3.4609375" style="1494" customWidth="1"/>
    <col min="2" max="2" width="45.07421875" style="1494" customWidth="1"/>
    <col min="3" max="3" width="1.3046875" style="1494" customWidth="1"/>
    <col min="4" max="4" width="10.84375" style="1494" bestFit="1" customWidth="1"/>
    <col min="5" max="5" width="2" style="1494" bestFit="1" customWidth="1"/>
    <col min="6" max="6" width="10.84375" style="1494" bestFit="1" customWidth="1"/>
    <col min="7" max="7" width="2" style="1494" bestFit="1" customWidth="1"/>
    <col min="8" max="8" width="10.84375" style="1494" bestFit="1" customWidth="1"/>
    <col min="9" max="9" width="2" style="1494" bestFit="1" customWidth="1"/>
    <col min="10" max="10" width="10.84375" style="1494" bestFit="1" customWidth="1"/>
    <col min="11" max="11" width="2" style="1494" bestFit="1" customWidth="1"/>
    <col min="12" max="12" width="10.84375" style="1494" bestFit="1" customWidth="1"/>
    <col min="13" max="13" width="2" style="1494" bestFit="1" customWidth="1"/>
    <col min="14" max="14" width="10.84375" style="1494" bestFit="1" customWidth="1"/>
    <col min="15" max="15" width="2" style="1494" bestFit="1" customWidth="1"/>
    <col min="16" max="16" width="10.84375" style="1494" bestFit="1" customWidth="1"/>
    <col min="17" max="17" width="2" style="1494" bestFit="1" customWidth="1"/>
    <col min="18" max="18" width="10.84375" style="1494" bestFit="1" customWidth="1"/>
    <col min="19" max="19" width="2" style="1494" bestFit="1" customWidth="1"/>
    <col min="20" max="20" width="10.84375" style="1494" bestFit="1" customWidth="1"/>
    <col min="21" max="21" width="1.69140625" style="1494" customWidth="1"/>
    <col min="22" max="22" width="10.84375" style="1494" bestFit="1" customWidth="1"/>
    <col min="23" max="23" width="1.69140625" style="1494" customWidth="1"/>
    <col min="24" max="16384" width="9.69140625" style="1494"/>
  </cols>
  <sheetData>
    <row r="1" spans="1:22">
      <c r="A1" s="1237" t="s">
        <v>1234</v>
      </c>
    </row>
    <row r="3" spans="1:22" ht="18">
      <c r="A3" s="1500" t="s">
        <v>0</v>
      </c>
      <c r="C3" s="1495"/>
      <c r="D3" s="1495"/>
      <c r="E3" s="1495"/>
      <c r="F3" s="1495"/>
      <c r="G3" s="1495"/>
      <c r="H3" s="1495"/>
      <c r="I3" s="1495"/>
      <c r="J3" s="1495"/>
      <c r="K3" s="1495"/>
      <c r="L3" s="1495"/>
      <c r="M3" s="1495"/>
      <c r="N3" s="1495"/>
      <c r="O3" s="1495"/>
      <c r="P3" s="1495"/>
      <c r="Q3" s="1532"/>
      <c r="R3" s="1532"/>
      <c r="S3" s="1532"/>
      <c r="T3" s="1532"/>
      <c r="U3" s="1532"/>
      <c r="V3" s="1501"/>
    </row>
    <row r="4" spans="1:22" ht="18">
      <c r="A4" s="1499" t="s">
        <v>2093</v>
      </c>
      <c r="C4" s="1495"/>
      <c r="D4" s="1495"/>
      <c r="E4" s="1495"/>
      <c r="F4" s="1495"/>
      <c r="G4" s="1495"/>
      <c r="H4" s="1495"/>
      <c r="I4" s="1495"/>
      <c r="J4" s="1495"/>
      <c r="K4" s="1495"/>
      <c r="L4" s="1495"/>
      <c r="M4" s="1495"/>
      <c r="N4" s="1501"/>
      <c r="O4" s="1495"/>
      <c r="P4" s="1534"/>
      <c r="Q4" s="1535"/>
      <c r="R4" s="1535"/>
      <c r="S4" s="1534"/>
      <c r="T4" s="2314" t="s">
        <v>1191</v>
      </c>
      <c r="U4" s="2315"/>
      <c r="V4" s="2315"/>
    </row>
    <row r="5" spans="1:22" ht="18">
      <c r="A5" s="1531" t="s">
        <v>2384</v>
      </c>
      <c r="C5" s="1495"/>
      <c r="D5" s="1495"/>
      <c r="E5" s="1495"/>
      <c r="F5" s="1495"/>
      <c r="G5" s="1495"/>
      <c r="H5" s="1495"/>
      <c r="I5" s="1495"/>
      <c r="J5" s="1495"/>
      <c r="K5" s="1495"/>
      <c r="L5" s="1495"/>
      <c r="M5" s="1495"/>
      <c r="N5" s="1495"/>
      <c r="O5" s="1495"/>
      <c r="P5" s="1495"/>
      <c r="Q5" s="1501"/>
      <c r="R5" s="1501"/>
      <c r="S5" s="1501"/>
    </row>
    <row r="6" spans="1:22">
      <c r="A6" s="1533" t="s">
        <v>2409</v>
      </c>
      <c r="C6" s="1495"/>
      <c r="D6" s="1495"/>
      <c r="E6" s="1495"/>
      <c r="F6" s="1495"/>
      <c r="G6" s="1495"/>
      <c r="H6" s="1495"/>
      <c r="I6" s="1495"/>
      <c r="J6" s="1495"/>
      <c r="K6" s="1495"/>
      <c r="L6" s="1495"/>
      <c r="M6" s="1495"/>
      <c r="N6" s="1495"/>
      <c r="O6" s="1495"/>
      <c r="P6" s="1495"/>
      <c r="Q6" s="1501"/>
      <c r="R6" s="1501"/>
      <c r="S6" s="1501"/>
      <c r="T6" s="1501"/>
      <c r="U6" s="1532"/>
      <c r="V6" s="1501"/>
    </row>
    <row r="7" spans="1:22" ht="18">
      <c r="A7" s="1531"/>
      <c r="C7" s="1495"/>
      <c r="D7" s="1495"/>
      <c r="E7" s="1495"/>
      <c r="F7" s="1495"/>
      <c r="G7" s="1495"/>
      <c r="H7" s="1495"/>
      <c r="I7" s="1495"/>
      <c r="J7" s="1495"/>
      <c r="K7" s="1495"/>
      <c r="L7" s="1495"/>
      <c r="M7" s="1495"/>
      <c r="N7" s="1495"/>
      <c r="O7" s="1495"/>
      <c r="P7" s="1495"/>
      <c r="Q7" s="1501"/>
      <c r="R7" s="1501"/>
      <c r="S7" s="1501"/>
      <c r="T7" s="1501"/>
      <c r="U7" s="1532"/>
      <c r="V7" s="1501"/>
    </row>
    <row r="8" spans="1:22" ht="18">
      <c r="A8" s="1531"/>
      <c r="C8" s="1495"/>
      <c r="D8" s="1495"/>
      <c r="E8" s="1495"/>
      <c r="F8" s="1495"/>
      <c r="G8" s="1495"/>
      <c r="H8" s="1495"/>
      <c r="I8" s="1495"/>
      <c r="J8" s="1495"/>
      <c r="K8" s="1495"/>
      <c r="L8" s="1495"/>
      <c r="M8" s="1495"/>
      <c r="N8" s="1495"/>
      <c r="O8" s="1495"/>
      <c r="P8" s="1495"/>
      <c r="Q8" s="1501"/>
      <c r="R8" s="1501"/>
      <c r="S8" s="1501"/>
      <c r="T8" s="1501"/>
      <c r="U8" s="1532"/>
      <c r="V8" s="1501"/>
    </row>
    <row r="9" spans="1:22" ht="15" customHeight="1">
      <c r="C9" s="1495"/>
      <c r="D9" s="1495"/>
      <c r="E9" s="1495"/>
      <c r="F9" s="1495"/>
      <c r="G9" s="1495"/>
      <c r="H9" s="1495"/>
      <c r="I9" s="1495"/>
      <c r="J9" s="1495"/>
      <c r="K9" s="1495"/>
      <c r="L9" s="1495"/>
      <c r="M9" s="1495"/>
      <c r="N9" s="1495"/>
      <c r="O9" s="1495"/>
      <c r="P9" s="1495"/>
      <c r="Q9" s="1501"/>
      <c r="R9" s="1501"/>
      <c r="S9" s="1501"/>
      <c r="T9" s="1501"/>
      <c r="U9" s="1532"/>
      <c r="V9" s="1501"/>
    </row>
    <row r="10" spans="1:22" ht="18">
      <c r="B10" s="1500"/>
      <c r="C10" s="1495"/>
      <c r="D10" s="1495"/>
      <c r="E10" s="1495"/>
      <c r="F10" s="1495"/>
      <c r="G10" s="1495"/>
      <c r="H10" s="1495"/>
      <c r="I10" s="1495"/>
      <c r="J10" s="1495"/>
      <c r="K10" s="1495"/>
      <c r="L10" s="1495"/>
      <c r="M10" s="1495"/>
      <c r="N10" s="1495"/>
      <c r="O10" s="1495"/>
      <c r="P10" s="1495"/>
      <c r="Q10" s="1501"/>
      <c r="R10" s="1501"/>
      <c r="S10" s="1501"/>
      <c r="T10" s="1501"/>
      <c r="U10" s="1532"/>
      <c r="V10" s="1501"/>
    </row>
    <row r="11" spans="1:22" ht="18">
      <c r="B11" s="1500"/>
      <c r="C11" s="1495"/>
      <c r="D11" s="1495"/>
      <c r="E11" s="1495"/>
      <c r="F11" s="1495"/>
      <c r="G11" s="1495"/>
      <c r="H11" s="1495"/>
      <c r="I11" s="1495"/>
      <c r="J11" s="1495"/>
      <c r="K11" s="1495"/>
      <c r="L11" s="1495"/>
      <c r="M11" s="1495"/>
      <c r="N11" s="1495"/>
      <c r="O11" s="1495"/>
      <c r="P11" s="1495"/>
      <c r="Q11" s="1501"/>
      <c r="R11" s="1501"/>
      <c r="S11" s="1501"/>
      <c r="T11" s="1501"/>
      <c r="U11" s="1532"/>
      <c r="V11" s="1501"/>
    </row>
    <row r="12" spans="1:22" ht="18">
      <c r="C12" s="1495"/>
      <c r="D12" s="2285" t="s">
        <v>86</v>
      </c>
      <c r="E12" s="1500"/>
      <c r="F12" s="2285" t="s">
        <v>87</v>
      </c>
      <c r="G12" s="2286"/>
      <c r="H12" s="2285" t="s">
        <v>88</v>
      </c>
      <c r="I12" s="2286"/>
      <c r="J12" s="2285" t="s">
        <v>9</v>
      </c>
      <c r="K12" s="1500"/>
      <c r="L12" s="2285" t="s">
        <v>8</v>
      </c>
      <c r="M12" s="1500"/>
      <c r="N12" s="2285" t="s">
        <v>1688</v>
      </c>
      <c r="O12" s="1500"/>
      <c r="P12" s="2285" t="s">
        <v>2187</v>
      </c>
      <c r="Q12" s="1500"/>
      <c r="R12" s="2285" t="s">
        <v>2262</v>
      </c>
      <c r="S12" s="1500"/>
      <c r="T12" s="2285" t="s">
        <v>2309</v>
      </c>
      <c r="U12" s="1500"/>
      <c r="V12" s="2285" t="s">
        <v>2363</v>
      </c>
    </row>
    <row r="13" spans="1:22" s="1501" customFormat="1" ht="18">
      <c r="A13" s="1494"/>
      <c r="B13" s="1531"/>
      <c r="C13" s="1495"/>
      <c r="D13" s="1500"/>
      <c r="E13" s="1500"/>
      <c r="F13" s="1500"/>
      <c r="G13" s="1500"/>
      <c r="H13" s="1494"/>
      <c r="I13" s="1494"/>
      <c r="J13" s="1494"/>
      <c r="K13" s="1494"/>
      <c r="L13" s="1494"/>
      <c r="M13" s="1494"/>
      <c r="N13" s="1494"/>
      <c r="O13" s="1494"/>
      <c r="P13" s="1529"/>
      <c r="Q13" s="1494"/>
      <c r="R13" s="1529"/>
      <c r="S13" s="1494"/>
      <c r="T13" s="1529"/>
    </row>
    <row r="14" spans="1:22" s="1501" customFormat="1" ht="18">
      <c r="A14" s="1530" t="s">
        <v>2345</v>
      </c>
      <c r="C14" s="1495"/>
      <c r="D14" s="1500"/>
      <c r="E14" s="1500"/>
      <c r="F14" s="1500"/>
      <c r="G14" s="1500"/>
      <c r="H14" s="1494"/>
      <c r="I14" s="1494"/>
      <c r="J14" s="1494"/>
      <c r="K14" s="1494"/>
      <c r="L14" s="1494"/>
      <c r="M14" s="1494"/>
      <c r="N14" s="1494"/>
      <c r="O14" s="1494"/>
      <c r="P14" s="1529"/>
      <c r="Q14" s="1494"/>
      <c r="R14" s="1529"/>
      <c r="S14" s="1494"/>
      <c r="T14" s="1529"/>
    </row>
    <row r="15" spans="1:22" s="1501" customFormat="1" ht="27.75" customHeight="1">
      <c r="A15" s="1528" t="s">
        <v>2092</v>
      </c>
      <c r="B15" s="1494"/>
      <c r="C15" s="1495" t="s">
        <v>5</v>
      </c>
      <c r="D15" s="1527">
        <f>'SCH 20a'!E18</f>
        <v>3400</v>
      </c>
      <c r="E15" s="1527" t="s">
        <v>5</v>
      </c>
      <c r="F15" s="1527">
        <f>'SCH 20a'!G18</f>
        <v>3525</v>
      </c>
      <c r="G15" s="1527" t="s">
        <v>5</v>
      </c>
      <c r="H15" s="1527">
        <f>'SCH 20a'!I18</f>
        <v>3494</v>
      </c>
      <c r="I15" s="1527" t="s">
        <v>5</v>
      </c>
      <c r="J15" s="1527">
        <f>'SCH 20a'!K18</f>
        <v>3524</v>
      </c>
      <c r="K15" s="1527" t="s">
        <v>5</v>
      </c>
      <c r="L15" s="1527">
        <f>'SCH 20a'!M18</f>
        <v>3191</v>
      </c>
      <c r="M15" s="1527" t="s">
        <v>5</v>
      </c>
      <c r="N15" s="1527">
        <f>'SCH 20a'!O18</f>
        <v>3018</v>
      </c>
      <c r="O15" s="1527" t="s">
        <v>5</v>
      </c>
      <c r="P15" s="1527">
        <f>'SCH 20a'!Q18</f>
        <v>2727</v>
      </c>
      <c r="Q15" s="1527" t="s">
        <v>5</v>
      </c>
      <c r="R15" s="1527">
        <f>'SCH 20a'!S18</f>
        <v>2463</v>
      </c>
      <c r="S15" s="1527" t="s">
        <v>5</v>
      </c>
      <c r="T15" s="1527">
        <f>'SCH 20a'!U18</f>
        <v>2371</v>
      </c>
      <c r="U15" s="1527" t="s">
        <v>5</v>
      </c>
      <c r="V15" s="1527">
        <f>'SCH 20a'!W18</f>
        <v>2286</v>
      </c>
    </row>
    <row r="16" spans="1:22" s="1522" customFormat="1" ht="27.75" customHeight="1">
      <c r="A16" s="1494" t="s">
        <v>2091</v>
      </c>
      <c r="C16" s="1521" t="s">
        <v>5</v>
      </c>
      <c r="D16" s="1524"/>
      <c r="E16" s="1524"/>
      <c r="F16" s="1524"/>
      <c r="G16" s="1524"/>
      <c r="H16" s="1524"/>
      <c r="I16" s="1524"/>
      <c r="J16" s="1524"/>
      <c r="K16" s="1524"/>
      <c r="L16" s="1524"/>
      <c r="M16" s="1526"/>
      <c r="N16" s="1524"/>
      <c r="O16" s="1526"/>
      <c r="P16" s="1524"/>
      <c r="Q16" s="1526"/>
      <c r="R16" s="1524"/>
      <c r="S16" s="1526"/>
      <c r="T16" s="1524"/>
      <c r="U16" s="1525"/>
      <c r="V16" s="1524"/>
    </row>
    <row r="17" spans="1:24" s="1522" customFormat="1" ht="27.75" customHeight="1">
      <c r="A17" s="1494" t="s">
        <v>2090</v>
      </c>
      <c r="C17" s="1521" t="s">
        <v>5</v>
      </c>
      <c r="D17" s="1523">
        <f>'SCH 20a'!E24</f>
        <v>46923</v>
      </c>
      <c r="E17" s="1511" t="s">
        <v>5</v>
      </c>
      <c r="F17" s="1523">
        <f>'SCH 20a'!G24</f>
        <v>48091</v>
      </c>
      <c r="G17" s="1511" t="s">
        <v>5</v>
      </c>
      <c r="H17" s="1523">
        <f>'SCH 20a'!I24</f>
        <v>49279</v>
      </c>
      <c r="I17" s="1511" t="s">
        <v>5</v>
      </c>
      <c r="J17" s="1523">
        <f>'SCH 20a'!K24</f>
        <v>49011</v>
      </c>
      <c r="K17" s="1511" t="s">
        <v>5</v>
      </c>
      <c r="L17" s="1523">
        <f>'SCH 20a'!M24</f>
        <v>49268</v>
      </c>
      <c r="M17" s="1511" t="s">
        <v>5</v>
      </c>
      <c r="N17" s="1523">
        <f>'SCH 20a'!O24</f>
        <v>48849</v>
      </c>
      <c r="O17" s="1511" t="s">
        <v>5</v>
      </c>
      <c r="P17" s="1523">
        <f>'SCH 20a'!Q24</f>
        <v>47502</v>
      </c>
      <c r="Q17" s="1511" t="s">
        <v>5</v>
      </c>
      <c r="R17" s="1523">
        <f>'SCH 20a'!S24</f>
        <v>47159</v>
      </c>
      <c r="S17" s="1511" t="s">
        <v>5</v>
      </c>
      <c r="T17" s="1523">
        <f>'SCH 20a'!U24</f>
        <v>48894</v>
      </c>
      <c r="U17" s="1511" t="s">
        <v>5</v>
      </c>
      <c r="V17" s="1523">
        <f>'SCH 20a'!W24</f>
        <v>50939</v>
      </c>
    </row>
    <row r="18" spans="1:24" s="1519" customFormat="1" ht="27.75" customHeight="1">
      <c r="B18" s="1499" t="s">
        <v>2347</v>
      </c>
      <c r="C18" s="1521" t="s">
        <v>5</v>
      </c>
      <c r="D18" s="1507">
        <f>ROUND(SUM(D15:D17),0)</f>
        <v>50323</v>
      </c>
      <c r="E18" s="1507"/>
      <c r="F18" s="1507">
        <f>ROUND(SUM(F15:F17),0)</f>
        <v>51616</v>
      </c>
      <c r="G18" s="1507"/>
      <c r="H18" s="1507">
        <f>ROUND(SUM(H15:H17),0)</f>
        <v>52773</v>
      </c>
      <c r="I18" s="1507"/>
      <c r="J18" s="1507">
        <f>ROUND(SUM(J15:J17),0)</f>
        <v>52535</v>
      </c>
      <c r="K18" s="1507"/>
      <c r="L18" s="1507">
        <f>ROUND(SUM(L15:L17),0)</f>
        <v>52459</v>
      </c>
      <c r="M18" s="1507"/>
      <c r="N18" s="1507">
        <f>ROUND(SUM(N15:N17),0)</f>
        <v>51867</v>
      </c>
      <c r="O18" s="1520"/>
      <c r="P18" s="1507">
        <f>ROUND(SUM(P15:P17),0)</f>
        <v>50229</v>
      </c>
      <c r="Q18" s="1520"/>
      <c r="R18" s="1507">
        <f>ROUND(SUM(R15:R17),0)</f>
        <v>49622</v>
      </c>
      <c r="S18" s="1520"/>
      <c r="T18" s="1507">
        <f>ROUND(SUM(T15:T17),0)</f>
        <v>51265</v>
      </c>
      <c r="U18" s="1507"/>
      <c r="V18" s="1507">
        <f>ROUND(SUM(V15:V17),0)</f>
        <v>53225</v>
      </c>
    </row>
    <row r="19" spans="1:24" ht="20.25" customHeight="1">
      <c r="C19" s="1501"/>
      <c r="F19" s="1518"/>
      <c r="H19" s="1518"/>
      <c r="J19" s="1518"/>
      <c r="L19" s="1518"/>
      <c r="N19" s="1518"/>
      <c r="P19" s="1518"/>
      <c r="R19" s="1517"/>
      <c r="T19" s="1517"/>
    </row>
    <row r="20" spans="1:24" ht="20.25" customHeight="1">
      <c r="A20" s="1506" t="s">
        <v>2346</v>
      </c>
      <c r="C20" s="1501"/>
      <c r="F20" s="1518"/>
      <c r="H20" s="1518"/>
      <c r="J20" s="1518"/>
      <c r="L20" s="1518"/>
      <c r="N20" s="1518"/>
      <c r="P20" s="1518"/>
      <c r="R20" s="1517"/>
      <c r="T20" s="1517"/>
    </row>
    <row r="21" spans="1:24" ht="27" customHeight="1">
      <c r="A21" s="1494" t="s">
        <v>2089</v>
      </c>
      <c r="C21" s="1494" t="s">
        <v>5</v>
      </c>
      <c r="D21" s="1516">
        <f>'SCH 20b'!F24</f>
        <v>3257</v>
      </c>
      <c r="E21" s="1516" t="s">
        <v>5</v>
      </c>
      <c r="F21" s="1516">
        <f>'SCH 20b'!H24</f>
        <v>3012</v>
      </c>
      <c r="G21" s="1516" t="s">
        <v>5</v>
      </c>
      <c r="H21" s="1516">
        <f>'SCH 20b'!J24</f>
        <v>2690</v>
      </c>
      <c r="I21" s="1516" t="s">
        <v>5</v>
      </c>
      <c r="J21" s="1516">
        <f>'SCH 20b'!L24</f>
        <v>2411</v>
      </c>
      <c r="K21" s="1516" t="s">
        <v>5</v>
      </c>
      <c r="L21" s="1516">
        <f>'SCH 20b'!N24</f>
        <v>2054</v>
      </c>
      <c r="M21" s="1516" t="s">
        <v>5</v>
      </c>
      <c r="N21" s="1516">
        <f>'SCH 20b'!P24</f>
        <v>1745</v>
      </c>
      <c r="O21" s="1516" t="s">
        <v>5</v>
      </c>
      <c r="P21" s="1516">
        <f>'SCH 20b'!R24</f>
        <v>1378</v>
      </c>
      <c r="Q21" s="1516" t="s">
        <v>5</v>
      </c>
      <c r="R21" s="1516">
        <f>'SCH 20b'!T24</f>
        <v>660</v>
      </c>
      <c r="S21" s="1516" t="s">
        <v>5</v>
      </c>
      <c r="T21" s="1516">
        <f>'SCH 20b'!V24</f>
        <v>0</v>
      </c>
      <c r="U21" s="1516" t="s">
        <v>5</v>
      </c>
      <c r="V21" s="1516">
        <f>'SCH 20b'!X24</f>
        <v>0</v>
      </c>
    </row>
    <row r="22" spans="1:24" s="1509" customFormat="1" ht="27" customHeight="1">
      <c r="A22" s="1509" t="s">
        <v>2088</v>
      </c>
      <c r="C22" s="1509" t="s">
        <v>5</v>
      </c>
      <c r="D22" s="1515">
        <f>'SCH 20b'!F29</f>
        <v>419</v>
      </c>
      <c r="E22" s="1515" t="s">
        <v>5</v>
      </c>
      <c r="F22" s="1515">
        <f>'SCH 20b'!H29</f>
        <v>396</v>
      </c>
      <c r="G22" s="1515" t="s">
        <v>5</v>
      </c>
      <c r="H22" s="1515">
        <f>'SCH 20b'!J29</f>
        <v>368</v>
      </c>
      <c r="I22" s="1515" t="s">
        <v>5</v>
      </c>
      <c r="J22" s="1515">
        <f>'SCH 20b'!L29</f>
        <v>294</v>
      </c>
      <c r="K22" s="1515" t="s">
        <v>5</v>
      </c>
      <c r="L22" s="1515">
        <f>'SCH 20b'!N29</f>
        <v>281</v>
      </c>
      <c r="M22" s="1515" t="s">
        <v>5</v>
      </c>
      <c r="N22" s="1515">
        <f>'SCH 20b'!P29</f>
        <v>263</v>
      </c>
      <c r="O22" s="1515" t="s">
        <v>5</v>
      </c>
      <c r="P22" s="1515">
        <f>'SCH 20b'!R29</f>
        <v>234</v>
      </c>
      <c r="Q22" s="1515" t="s">
        <v>5</v>
      </c>
      <c r="R22" s="1515">
        <f>'SCH 20b'!T29</f>
        <v>203</v>
      </c>
      <c r="S22" s="1515" t="s">
        <v>5</v>
      </c>
      <c r="T22" s="1515">
        <f>'SCH 20b'!V29</f>
        <v>172</v>
      </c>
      <c r="U22" s="1515" t="s">
        <v>5</v>
      </c>
      <c r="V22" s="1515">
        <f>'SCH 20b'!X29</f>
        <v>139</v>
      </c>
    </row>
    <row r="23" spans="1:24" ht="27" customHeight="1">
      <c r="A23" s="1494" t="s">
        <v>2087</v>
      </c>
      <c r="C23" s="1494" t="s">
        <v>5</v>
      </c>
      <c r="D23" s="1514">
        <f>'SCH 20b'!F34</f>
        <v>2302</v>
      </c>
      <c r="E23" s="1511" t="s">
        <v>5</v>
      </c>
      <c r="F23" s="1514">
        <f>'SCH 20b'!H34</f>
        <v>2246</v>
      </c>
      <c r="G23" s="1511" t="s">
        <v>5</v>
      </c>
      <c r="H23" s="1514">
        <f>'SCH 20b'!J34</f>
        <v>2188</v>
      </c>
      <c r="I23" s="1511" t="s">
        <v>5</v>
      </c>
      <c r="J23" s="1514">
        <f>'SCH 20b'!L34</f>
        <v>2127</v>
      </c>
      <c r="K23" s="1511" t="s">
        <v>5</v>
      </c>
      <c r="L23" s="1514">
        <f>'SCH 20b'!N34</f>
        <v>2063</v>
      </c>
      <c r="M23" s="1511" t="s">
        <v>5</v>
      </c>
      <c r="N23" s="1514">
        <f>'SCH 20b'!P34</f>
        <v>1996</v>
      </c>
      <c r="O23" s="1511" t="s">
        <v>5</v>
      </c>
      <c r="P23" s="1514">
        <f>'SCH 20b'!R34</f>
        <v>1961</v>
      </c>
      <c r="Q23" s="1511" t="s">
        <v>5</v>
      </c>
      <c r="R23" s="1514">
        <f>'SCH 20b'!T34</f>
        <v>1884</v>
      </c>
      <c r="S23" s="1511" t="s">
        <v>5</v>
      </c>
      <c r="T23" s="1514">
        <f>'SCH 20b'!V34</f>
        <v>1805</v>
      </c>
      <c r="U23" s="1511" t="s">
        <v>5</v>
      </c>
      <c r="V23" s="1514">
        <f>'SCH 20b'!X34</f>
        <v>1721</v>
      </c>
    </row>
    <row r="24" spans="1:24" ht="27" customHeight="1">
      <c r="A24" s="1494" t="s">
        <v>2171</v>
      </c>
      <c r="D24" s="1505">
        <f>'SCH 20b'!F39</f>
        <v>0</v>
      </c>
      <c r="E24" s="1505"/>
      <c r="F24" s="1505">
        <f>'SCH 20b'!H39</f>
        <v>0</v>
      </c>
      <c r="G24" s="1505"/>
      <c r="H24" s="1505">
        <f>'SCH 20b'!J39</f>
        <v>0</v>
      </c>
      <c r="I24" s="1505"/>
      <c r="J24" s="1505">
        <f>'SCH 20b'!L39</f>
        <v>0</v>
      </c>
      <c r="K24" s="1505"/>
      <c r="L24" s="1505">
        <f>'SCH 20b'!N39</f>
        <v>226</v>
      </c>
      <c r="M24" s="1505"/>
      <c r="N24" s="1505">
        <f>'SCH 20b'!P39</f>
        <v>204</v>
      </c>
      <c r="O24" s="1505"/>
      <c r="P24" s="1505">
        <f>'SCH 20b'!R39</f>
        <v>181</v>
      </c>
      <c r="Q24" s="1505"/>
      <c r="R24" s="1505">
        <f>'SCH 20b'!T39</f>
        <v>157</v>
      </c>
      <c r="S24" s="1511"/>
      <c r="T24" s="1514">
        <f>'SCH 20b'!V39</f>
        <v>142</v>
      </c>
      <c r="U24" s="1514"/>
      <c r="V24" s="1514">
        <f>'SCH 20b'!X39</f>
        <v>153</v>
      </c>
    </row>
    <row r="25" spans="1:24" ht="27" customHeight="1">
      <c r="A25" s="1494" t="s">
        <v>2172</v>
      </c>
      <c r="C25" s="1494" t="s">
        <v>5</v>
      </c>
      <c r="D25" s="1505">
        <f>'SCH 20b'!F44</f>
        <v>0</v>
      </c>
      <c r="E25" s="1505" t="s">
        <v>5</v>
      </c>
      <c r="F25" s="1505">
        <f>'SCH 20b'!H44</f>
        <v>0</v>
      </c>
      <c r="G25" s="1505" t="s">
        <v>5</v>
      </c>
      <c r="H25" s="1505">
        <f>'SCH 20b'!J44</f>
        <v>0</v>
      </c>
      <c r="I25" s="1505" t="s">
        <v>5</v>
      </c>
      <c r="J25" s="1505">
        <f>'SCH 20b'!L44</f>
        <v>0</v>
      </c>
      <c r="K25" s="1505" t="s">
        <v>5</v>
      </c>
      <c r="L25" s="1505">
        <f>'SCH 20b'!N44</f>
        <v>440</v>
      </c>
      <c r="M25" s="1505" t="s">
        <v>5</v>
      </c>
      <c r="N25" s="1505">
        <f>'SCH 20b'!P44</f>
        <v>437</v>
      </c>
      <c r="O25" s="1505" t="s">
        <v>5</v>
      </c>
      <c r="P25" s="1505">
        <f>'SCH 20b'!R44</f>
        <v>985</v>
      </c>
      <c r="Q25" s="1505" t="s">
        <v>5</v>
      </c>
      <c r="R25" s="1505">
        <f>'SCH 20b'!T44</f>
        <v>956</v>
      </c>
      <c r="S25" s="1505" t="s">
        <v>5</v>
      </c>
      <c r="T25" s="1505">
        <f>'SCH 20b'!V44</f>
        <v>1263</v>
      </c>
      <c r="U25" s="1505" t="s">
        <v>5</v>
      </c>
      <c r="V25" s="1505">
        <f>'SCH 20b'!X44</f>
        <v>1350</v>
      </c>
    </row>
    <row r="26" spans="1:24" s="1509" customFormat="1" ht="27.75" customHeight="1">
      <c r="A26" s="1509" t="s">
        <v>2086</v>
      </c>
      <c r="C26" s="1509" t="s">
        <v>5</v>
      </c>
      <c r="D26" s="1510">
        <f>'SCH 20b'!F49</f>
        <v>4221</v>
      </c>
      <c r="E26" s="1513"/>
      <c r="F26" s="1510">
        <f>'SCH 20b'!H49</f>
        <v>4430</v>
      </c>
      <c r="G26" s="1513"/>
      <c r="H26" s="1510">
        <f>'SCH 20b'!J49</f>
        <v>5309</v>
      </c>
      <c r="I26" s="1513"/>
      <c r="J26" s="1510">
        <f>'SCH 20b'!L49</f>
        <v>6149</v>
      </c>
      <c r="K26" s="1511"/>
      <c r="L26" s="1510">
        <f>'SCH 20b'!N49</f>
        <v>6052</v>
      </c>
      <c r="M26" s="1512"/>
      <c r="N26" s="1510">
        <f>'SCH 20b'!P49</f>
        <v>6676</v>
      </c>
      <c r="O26" s="1512"/>
      <c r="P26" s="1510">
        <f>'SCH 20b'!R49</f>
        <v>8044</v>
      </c>
      <c r="Q26" s="1512"/>
      <c r="R26" s="1510">
        <f>'SCH 20b'!T49</f>
        <v>7882</v>
      </c>
      <c r="S26" s="1511"/>
      <c r="T26" s="1510">
        <f>'SCH 20b'!V49</f>
        <v>7944</v>
      </c>
      <c r="U26" s="1511"/>
      <c r="V26" s="1510">
        <f>'SCH 20b'!X49</f>
        <v>8111</v>
      </c>
    </row>
    <row r="27" spans="1:24" s="1495" customFormat="1" ht="27" customHeight="1">
      <c r="A27" s="1500"/>
      <c r="B27" s="1499" t="s">
        <v>2348</v>
      </c>
      <c r="C27" s="1495" t="s">
        <v>5</v>
      </c>
      <c r="D27" s="1507">
        <f>ROUND(SUM(D18:D26),0)</f>
        <v>60522</v>
      </c>
      <c r="E27" s="1507"/>
      <c r="F27" s="1507">
        <f>ROUND(SUM(F18:F26),0)</f>
        <v>61700</v>
      </c>
      <c r="G27" s="1507"/>
      <c r="H27" s="1507">
        <f>ROUND(SUM(H18:H26),0)</f>
        <v>63328</v>
      </c>
      <c r="I27" s="1507"/>
      <c r="J27" s="1507">
        <f>ROUND(SUM(J18:J26),0)</f>
        <v>63516</v>
      </c>
      <c r="K27" s="1507"/>
      <c r="L27" s="1507">
        <f>ROUND(SUM(L18:L26),0)</f>
        <v>63575</v>
      </c>
      <c r="M27" s="1507"/>
      <c r="N27" s="1507">
        <f>ROUND(SUM(N18:N26),0)</f>
        <v>63188</v>
      </c>
      <c r="O27" s="1507"/>
      <c r="P27" s="1507">
        <f>ROUND(SUM(P18:P26),0)</f>
        <v>63012</v>
      </c>
      <c r="Q27" s="1507"/>
      <c r="R27" s="1507">
        <f>ROUND(SUM(R18:R26),0)</f>
        <v>61364</v>
      </c>
      <c r="S27" s="1507"/>
      <c r="T27" s="1507">
        <f>ROUND(SUM(T18:T26),0)</f>
        <v>62591</v>
      </c>
      <c r="U27" s="1508"/>
      <c r="V27" s="1507">
        <f>ROUND(SUM(V18:V26),0)</f>
        <v>64699</v>
      </c>
    </row>
    <row r="28" spans="1:24" ht="20.25" customHeight="1"/>
    <row r="29" spans="1:24" ht="20.25" customHeight="1">
      <c r="A29" s="1506" t="s">
        <v>2349</v>
      </c>
    </row>
    <row r="30" spans="1:24" s="1501" customFormat="1" ht="27.75" customHeight="1">
      <c r="A30" s="1494" t="s">
        <v>2085</v>
      </c>
      <c r="B30" s="1494"/>
      <c r="C30" s="1501" t="s">
        <v>5</v>
      </c>
      <c r="D30" s="1505">
        <f>'SCH 20c'!F24</f>
        <v>30</v>
      </c>
      <c r="E30" s="1505" t="s">
        <v>5</v>
      </c>
      <c r="F30" s="1505">
        <f>'SCH 20c'!H24</f>
        <v>26</v>
      </c>
      <c r="G30" s="1505" t="s">
        <v>5</v>
      </c>
      <c r="H30" s="1505">
        <f>'SCH 20c'!J24</f>
        <v>20</v>
      </c>
      <c r="I30" s="1505" t="s">
        <v>5</v>
      </c>
      <c r="J30" s="1505">
        <f>'SCH 20c'!L24</f>
        <v>12</v>
      </c>
      <c r="K30" s="1505" t="s">
        <v>5</v>
      </c>
      <c r="L30" s="1505">
        <f>'SCH 20c'!N24</f>
        <v>7</v>
      </c>
      <c r="M30" s="1505" t="s">
        <v>5</v>
      </c>
      <c r="N30" s="1505">
        <f>'SCH 20c'!P24</f>
        <v>2</v>
      </c>
      <c r="O30" s="1505" t="s">
        <v>5</v>
      </c>
      <c r="P30" s="1505">
        <f>'SCH 20c'!R24</f>
        <v>2</v>
      </c>
      <c r="Q30" s="1505" t="s">
        <v>5</v>
      </c>
      <c r="R30" s="1505">
        <f>'SCH 20c'!T24</f>
        <v>1</v>
      </c>
      <c r="S30" s="1505" t="s">
        <v>5</v>
      </c>
      <c r="T30" s="1505">
        <f>'SCH 20c'!V24</f>
        <v>1</v>
      </c>
      <c r="U30" s="1505" t="s">
        <v>5</v>
      </c>
      <c r="V30" s="1505">
        <f>'SCH 20c'!X24</f>
        <v>0</v>
      </c>
      <c r="W30" s="1494"/>
      <c r="X30" s="1494"/>
    </row>
    <row r="31" spans="1:24" s="1501" customFormat="1" ht="27.75" customHeight="1">
      <c r="A31" s="1494" t="s">
        <v>2232</v>
      </c>
      <c r="B31" s="1494"/>
      <c r="C31" s="1501" t="s">
        <v>5</v>
      </c>
      <c r="D31" s="1505">
        <f>'SCH 20c'!F29</f>
        <v>637</v>
      </c>
      <c r="E31" s="1505" t="s">
        <v>5</v>
      </c>
      <c r="F31" s="1505">
        <f>'SCH 20c'!H29</f>
        <v>586</v>
      </c>
      <c r="G31" s="1505" t="s">
        <v>5</v>
      </c>
      <c r="H31" s="1505">
        <f>'SCH 20c'!J29</f>
        <v>503</v>
      </c>
      <c r="I31" s="1505" t="s">
        <v>5</v>
      </c>
      <c r="J31" s="1505">
        <f>'SCH 20c'!L29</f>
        <v>422</v>
      </c>
      <c r="K31" s="1505" t="s">
        <v>5</v>
      </c>
      <c r="L31" s="1505">
        <f>'SCH 20c'!N29</f>
        <v>126</v>
      </c>
      <c r="M31" s="1505" t="s">
        <v>5</v>
      </c>
      <c r="N31" s="1505">
        <f>'SCH 20c'!P29</f>
        <v>100</v>
      </c>
      <c r="O31" s="1505" t="s">
        <v>5</v>
      </c>
      <c r="P31" s="1505">
        <f>'SCH 20c'!R29</f>
        <v>76</v>
      </c>
      <c r="Q31" s="1505" t="s">
        <v>5</v>
      </c>
      <c r="R31" s="1505">
        <f>'SCH 20c'!T29</f>
        <v>63</v>
      </c>
      <c r="S31" s="1505" t="s">
        <v>5</v>
      </c>
      <c r="T31" s="1505">
        <f>'SCH 20c'!V29</f>
        <v>51</v>
      </c>
      <c r="U31" s="1505" t="s">
        <v>5</v>
      </c>
      <c r="V31" s="1505">
        <f>'SCH 20c'!X29</f>
        <v>12</v>
      </c>
    </row>
    <row r="32" spans="1:24" s="1501" customFormat="1" ht="27" customHeight="1">
      <c r="A32" s="1494" t="s">
        <v>2084</v>
      </c>
      <c r="B32" s="1494"/>
      <c r="C32" s="1501" t="s">
        <v>5</v>
      </c>
      <c r="D32" s="1502">
        <f>'SCH 20c'!F34</f>
        <v>28</v>
      </c>
      <c r="E32" s="1505"/>
      <c r="F32" s="1502">
        <f>'SCH 20c'!H34</f>
        <v>23</v>
      </c>
      <c r="G32" s="1505"/>
      <c r="H32" s="1502">
        <f>'SCH 20c'!J34</f>
        <v>19</v>
      </c>
      <c r="I32" s="1505"/>
      <c r="J32" s="1502">
        <f>'SCH 20c'!L34</f>
        <v>15</v>
      </c>
      <c r="K32" s="1505"/>
      <c r="L32" s="1502">
        <f>'SCH 20c'!N34</f>
        <v>12</v>
      </c>
      <c r="M32" s="1504"/>
      <c r="N32" s="1502">
        <f>'SCH 20c'!P34</f>
        <v>9</v>
      </c>
      <c r="O32" s="1504"/>
      <c r="P32" s="1502">
        <f>'SCH 20c'!R34</f>
        <v>6</v>
      </c>
      <c r="Q32" s="1504"/>
      <c r="R32" s="1502">
        <f>'SCH 20c'!T34</f>
        <v>3</v>
      </c>
      <c r="S32" s="1503"/>
      <c r="T32" s="1502">
        <f>'SCH 20c'!V34</f>
        <v>0</v>
      </c>
      <c r="U32" s="1503"/>
      <c r="V32" s="1502">
        <f>'SCH 20c'!X34</f>
        <v>0</v>
      </c>
    </row>
    <row r="33" spans="1:22" s="1495" customFormat="1" ht="27.75" customHeight="1" thickBot="1">
      <c r="A33" s="1500"/>
      <c r="B33" s="1499" t="s">
        <v>2083</v>
      </c>
      <c r="C33" s="1495" t="s">
        <v>5</v>
      </c>
      <c r="D33" s="1496">
        <f>ROUND(SUM(D27:D32),0)</f>
        <v>61217</v>
      </c>
      <c r="E33" s="1498"/>
      <c r="F33" s="1496">
        <f>ROUND(SUM(F27:F32),0)</f>
        <v>62335</v>
      </c>
      <c r="G33" s="1498"/>
      <c r="H33" s="1496">
        <f>ROUND(SUM(H27:H32),0)</f>
        <v>63870</v>
      </c>
      <c r="I33" s="1498"/>
      <c r="J33" s="1496">
        <f>ROUND(SUM(J27:J32),0)</f>
        <v>63965</v>
      </c>
      <c r="K33" s="1498"/>
      <c r="L33" s="1496">
        <f>ROUND(SUM(L27:L32),0)</f>
        <v>63720</v>
      </c>
      <c r="M33" s="1498"/>
      <c r="N33" s="1496">
        <f>ROUND(SUM(N27:N32),0)</f>
        <v>63299</v>
      </c>
      <c r="O33" s="1498"/>
      <c r="P33" s="1496">
        <f>ROUND(SUM(P27:P32),0)</f>
        <v>63096</v>
      </c>
      <c r="Q33" s="1498"/>
      <c r="R33" s="1496">
        <f>ROUND(SUM(R27:R32),0)</f>
        <v>61431</v>
      </c>
      <c r="S33" s="1498"/>
      <c r="T33" s="1496">
        <f>ROUND(SUM(T27:T32),0)</f>
        <v>62643</v>
      </c>
      <c r="U33" s="1497"/>
      <c r="V33" s="1496">
        <f>ROUND(SUM(V27:V32),0)</f>
        <v>64711</v>
      </c>
    </row>
    <row r="34" spans="1:22" ht="18" thickTop="1"/>
    <row r="35" spans="1:22">
      <c r="A35" s="1596"/>
      <c r="B35" s="1596"/>
      <c r="C35" s="1537"/>
    </row>
  </sheetData>
  <customSheetViews>
    <customSheetView guid="{2B65B3C9-192A-406F-81D0-33ACDA28F496}" scale="80" showPageBreaks="1" showGridLines="0" fitToPage="1" printArea="1" topLeftCell="A19">
      <selection activeCell="D24" sqref="D24"/>
      <pageMargins left="0.55000000000000004" right="0.5" top="1" bottom="0.25" header="0.5" footer="0.25"/>
      <printOptions horizontalCentered="1" verticalCentered="1"/>
      <pageSetup scale="60" orientation="landscape" r:id="rId1"/>
      <headerFooter scaleWithDoc="0">
        <oddFooter xml:space="preserve">&amp;R&amp;8 103&amp;12
</oddFooter>
      </headerFooter>
    </customSheetView>
    <customSheetView guid="{0CC7DE5F-1794-42F9-A27A-C86EF3A9D6CB}" scale="80" showGridLines="0" fitToPage="1" topLeftCell="A19">
      <selection activeCell="D24" sqref="D24"/>
      <pageMargins left="0.55000000000000004" right="0.5" top="1" bottom="0.25" header="0.5" footer="0.25"/>
      <printOptions horizontalCentered="1" verticalCentered="1"/>
      <pageSetup scale="60" orientation="landscape" r:id="rId2"/>
      <headerFooter scaleWithDoc="0">
        <oddFooter xml:space="preserve">&amp;R&amp;8 103&amp;12
</oddFooter>
      </headerFooter>
    </customSheetView>
    <customSheetView guid="{93806141-9DF1-4420-AFF4-7FE0DD0F8BC6}" scale="80" showPageBreaks="1" showGridLines="0" fitToPage="1" printArea="1" topLeftCell="A19">
      <selection activeCell="D24" sqref="D24"/>
      <pageMargins left="0.55000000000000004" right="0.5" top="1" bottom="0.25" header="0.5" footer="0.25"/>
      <printOptions horizontalCentered="1" verticalCentered="1"/>
      <pageSetup scale="60" orientation="landscape" r:id="rId3"/>
      <headerFooter scaleWithDoc="0">
        <oddFooter xml:space="preserve">&amp;R&amp;8 103&amp;12
</oddFooter>
      </headerFooter>
    </customSheetView>
    <customSheetView guid="{BB82FA49-60D3-40FE-AF8E-B650FBF593CD}" scale="80" showPageBreaks="1" showGridLines="0" fitToPage="1" printArea="1">
      <selection activeCell="F27" sqref="F27"/>
      <pageMargins left="0.55000000000000004" right="0.5" top="1" bottom="0.25" header="0.5" footer="0.25"/>
      <printOptions horizontalCentered="1" verticalCentered="1"/>
      <pageSetup scale="60" orientation="landscape" r:id="rId4"/>
      <headerFooter scaleWithDoc="0">
        <oddFooter xml:space="preserve">&amp;R&amp;8 103&amp;12
</oddFooter>
      </headerFooter>
    </customSheetView>
    <customSheetView guid="{3F05455D-E716-4339-B764-ED03EAF4C363}" scale="80" showPageBreaks="1" showGridLines="0" fitToPage="1" printArea="1" topLeftCell="A19">
      <selection activeCell="D24" sqref="D24"/>
      <pageMargins left="0.55000000000000004" right="0.5" top="1" bottom="0.25" header="0.5" footer="0.25"/>
      <printOptions horizontalCentered="1" verticalCentered="1"/>
      <pageSetup scale="60" orientation="landscape" r:id="rId5"/>
      <headerFooter scaleWithDoc="0">
        <oddFooter xml:space="preserve">&amp;R&amp;8 103&amp;12
</oddFooter>
      </headerFooter>
    </customSheetView>
  </customSheetViews>
  <mergeCells count="1">
    <mergeCell ref="T4:V4"/>
  </mergeCells>
  <printOptions horizontalCentered="1" verticalCentered="1"/>
  <pageMargins left="0.55000000000000004" right="0.5" top="1" bottom="0.25" header="0.5" footer="0.25"/>
  <pageSetup scale="60" orientation="landscape" r:id="rId6"/>
  <headerFooter scaleWithDoc="0">
    <oddFooter xml:space="preserve">&amp;R&amp;8 104&amp;12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9"/>
  <sheetViews>
    <sheetView showGridLines="0" zoomScale="70" zoomScaleNormal="70" zoomScaleSheetLayoutView="62" workbookViewId="0"/>
  </sheetViews>
  <sheetFormatPr defaultColWidth="9.69140625" defaultRowHeight="15.5"/>
  <cols>
    <col min="1" max="1" width="3.4609375" style="1501" customWidth="1"/>
    <col min="2" max="2" width="12.23046875" style="1501" customWidth="1"/>
    <col min="3" max="3" width="16.4609375" style="1501" customWidth="1"/>
    <col min="4" max="4" width="1.23046875" style="1501" customWidth="1"/>
    <col min="5" max="5" width="11.23046875" style="1501" bestFit="1" customWidth="1"/>
    <col min="6" max="6" width="1.69140625" style="1501" customWidth="1"/>
    <col min="7" max="7" width="10.3046875" style="1501" customWidth="1"/>
    <col min="8" max="8" width="1.69140625" style="1501" customWidth="1"/>
    <col min="9" max="9" width="10.84375" style="1501" customWidth="1"/>
    <col min="10" max="10" width="1.69140625" style="1501" customWidth="1"/>
    <col min="11" max="11" width="11.765625" style="1501" customWidth="1"/>
    <col min="12" max="12" width="1.69140625" style="1501" customWidth="1"/>
    <col min="13" max="13" width="11.07421875" style="1501" customWidth="1"/>
    <col min="14" max="14" width="1.69140625" style="1501" customWidth="1"/>
    <col min="15" max="15" width="10.84375" style="1501" customWidth="1"/>
    <col min="16" max="16" width="1.765625" style="1501" customWidth="1"/>
    <col min="17" max="17" width="10.3046875" style="1501" customWidth="1"/>
    <col min="18" max="18" width="1.69140625" style="1501" customWidth="1"/>
    <col min="19" max="19" width="10.84375" style="1501" customWidth="1"/>
    <col min="20" max="20" width="1.69140625" style="1501" customWidth="1"/>
    <col min="21" max="21" width="11.23046875" style="1501" customWidth="1"/>
    <col min="22" max="22" width="1.69140625" style="1501" customWidth="1"/>
    <col min="23" max="23" width="11.07421875" style="1501" customWidth="1"/>
    <col min="24" max="24" width="4.4609375" style="1501" bestFit="1" customWidth="1"/>
    <col min="25" max="25" width="9.69140625" style="1501" customWidth="1"/>
    <col min="26" max="16384" width="9.69140625" style="1501"/>
  </cols>
  <sheetData>
    <row r="1" spans="1:39">
      <c r="A1" s="1237" t="s">
        <v>1234</v>
      </c>
    </row>
    <row r="3" spans="1:39" ht="18">
      <c r="A3" s="1500" t="s">
        <v>0</v>
      </c>
      <c r="B3" s="1494"/>
      <c r="C3" s="1500"/>
      <c r="D3" s="1500"/>
      <c r="E3" s="1500"/>
      <c r="F3" s="1500"/>
      <c r="G3" s="1500"/>
      <c r="H3" s="1500"/>
      <c r="I3" s="1500"/>
      <c r="J3" s="1500"/>
      <c r="K3" s="1500"/>
      <c r="L3" s="1495"/>
      <c r="M3" s="1495"/>
      <c r="N3" s="1495"/>
      <c r="O3" s="1495"/>
      <c r="P3" s="1495"/>
      <c r="Q3" s="1495"/>
      <c r="R3" s="1532"/>
      <c r="S3" s="1532"/>
      <c r="T3" s="1532"/>
      <c r="U3" s="1532"/>
      <c r="V3" s="1532"/>
    </row>
    <row r="4" spans="1:39" ht="18">
      <c r="A4" s="1531" t="s">
        <v>2100</v>
      </c>
      <c r="B4" s="1494"/>
      <c r="C4" s="1500"/>
      <c r="D4" s="1500"/>
      <c r="E4" s="1500"/>
      <c r="F4" s="1500"/>
      <c r="G4" s="1500"/>
      <c r="H4" s="1500"/>
      <c r="I4" s="1500"/>
      <c r="J4" s="1500"/>
      <c r="K4" s="1500"/>
      <c r="L4" s="1495"/>
      <c r="M4" s="1500"/>
      <c r="N4" s="1495"/>
      <c r="P4" s="1495"/>
      <c r="Q4" s="1534"/>
      <c r="R4" s="1535"/>
      <c r="S4" s="1535"/>
      <c r="T4" s="1534"/>
      <c r="U4" s="2314" t="s">
        <v>2272</v>
      </c>
      <c r="V4" s="2315"/>
      <c r="W4" s="2315"/>
    </row>
    <row r="5" spans="1:39" ht="18">
      <c r="A5" s="1531" t="s">
        <v>2384</v>
      </c>
      <c r="B5" s="1494"/>
      <c r="C5" s="1500"/>
      <c r="D5" s="1500"/>
      <c r="E5" s="1500"/>
      <c r="F5" s="1500"/>
      <c r="G5" s="1500"/>
      <c r="H5" s="1500"/>
      <c r="I5" s="1500"/>
      <c r="J5" s="1500"/>
      <c r="K5" s="1500"/>
      <c r="L5" s="1495"/>
      <c r="M5" s="1495"/>
      <c r="N5" s="1495"/>
      <c r="O5" s="1495"/>
      <c r="P5" s="1495"/>
      <c r="Q5" s="1495"/>
      <c r="U5" s="2316"/>
      <c r="V5" s="2317"/>
      <c r="W5" s="2317"/>
      <c r="Z5" s="1537"/>
      <c r="AA5" s="1537"/>
      <c r="AB5" s="1537"/>
      <c r="AC5" s="1537"/>
      <c r="AD5" s="1537"/>
      <c r="AE5" s="1537"/>
      <c r="AF5" s="1537"/>
      <c r="AG5" s="1537"/>
      <c r="AH5" s="1537"/>
      <c r="AI5" s="1537"/>
      <c r="AJ5" s="1537"/>
      <c r="AK5" s="1537"/>
      <c r="AL5" s="1537"/>
      <c r="AM5" s="1537"/>
    </row>
    <row r="6" spans="1:39">
      <c r="A6" s="1533"/>
      <c r="B6" s="1495"/>
      <c r="C6" s="1539"/>
      <c r="D6" s="1539"/>
      <c r="E6" s="1539"/>
      <c r="F6" s="1539"/>
      <c r="G6" s="1539"/>
      <c r="H6" s="1539"/>
      <c r="I6" s="1539"/>
      <c r="J6" s="1539"/>
      <c r="K6" s="1539"/>
      <c r="L6" s="1539"/>
      <c r="M6" s="1539"/>
      <c r="N6" s="1539"/>
      <c r="O6" s="1539"/>
      <c r="P6" s="1539"/>
      <c r="Q6" s="1539"/>
      <c r="R6" s="1537"/>
      <c r="S6" s="1537"/>
      <c r="T6" s="1537"/>
      <c r="U6" s="1537"/>
      <c r="V6" s="1532"/>
      <c r="Z6" s="1537"/>
      <c r="AA6" s="1537"/>
      <c r="AB6" s="1537"/>
      <c r="AC6" s="1537"/>
      <c r="AD6" s="1537"/>
      <c r="AE6" s="1537"/>
      <c r="AF6" s="1537"/>
      <c r="AG6" s="1537"/>
      <c r="AH6" s="1537"/>
      <c r="AI6" s="1537"/>
      <c r="AJ6" s="1537"/>
      <c r="AK6" s="1537"/>
      <c r="AL6" s="1537"/>
      <c r="AM6" s="1537"/>
    </row>
    <row r="7" spans="1:39" ht="16" thickBot="1">
      <c r="A7" s="1548"/>
      <c r="C7" s="1537"/>
      <c r="D7" s="1571"/>
      <c r="E7" s="1571"/>
      <c r="F7" s="1804"/>
      <c r="G7" s="1571"/>
      <c r="H7" s="1804"/>
      <c r="I7" s="1571"/>
      <c r="J7" s="1804"/>
      <c r="K7" s="1571"/>
      <c r="L7" s="1804"/>
      <c r="M7" s="1571"/>
      <c r="N7" s="1804"/>
      <c r="O7" s="1571"/>
      <c r="P7" s="1804"/>
      <c r="Q7" s="1571"/>
      <c r="R7" s="1804"/>
      <c r="S7" s="1571"/>
      <c r="T7" s="1804"/>
      <c r="U7" s="1570"/>
      <c r="V7" s="1532"/>
      <c r="Z7" s="1537"/>
      <c r="AA7" s="1537"/>
      <c r="AB7" s="1537"/>
      <c r="AC7" s="1537"/>
      <c r="AD7" s="1537"/>
      <c r="AE7" s="1537"/>
      <c r="AF7" s="1537"/>
      <c r="AG7" s="1537"/>
      <c r="AH7" s="1537"/>
      <c r="AI7" s="1537"/>
      <c r="AJ7" s="1537"/>
      <c r="AK7" s="1537"/>
      <c r="AL7" s="1537"/>
      <c r="AM7" s="1537"/>
    </row>
    <row r="8" spans="1:39" ht="7.5" customHeight="1">
      <c r="C8" s="2318" t="s">
        <v>2492</v>
      </c>
      <c r="D8" s="2319"/>
      <c r="E8" s="2319"/>
      <c r="F8" s="2319"/>
      <c r="G8" s="2319"/>
      <c r="H8" s="2319"/>
      <c r="I8" s="2319"/>
      <c r="J8" s="2319"/>
      <c r="K8" s="2319"/>
      <c r="L8" s="2319"/>
      <c r="M8" s="2319"/>
      <c r="N8" s="2319"/>
      <c r="O8" s="2319"/>
      <c r="P8" s="2319"/>
      <c r="Q8" s="2319"/>
      <c r="R8" s="2319"/>
      <c r="S8" s="2319"/>
      <c r="T8" s="2319"/>
      <c r="U8" s="2319"/>
      <c r="V8" s="2320"/>
      <c r="Z8" s="1537"/>
      <c r="AA8" s="1537"/>
      <c r="AB8" s="1537"/>
      <c r="AC8" s="1537"/>
      <c r="AD8" s="1537"/>
      <c r="AE8" s="1537"/>
      <c r="AF8" s="1537"/>
      <c r="AG8" s="1537"/>
      <c r="AH8" s="1537"/>
      <c r="AI8" s="1537"/>
      <c r="AJ8" s="1537"/>
      <c r="AK8" s="1537"/>
      <c r="AL8" s="1537"/>
      <c r="AM8" s="1537"/>
    </row>
    <row r="9" spans="1:39" ht="15" customHeight="1">
      <c r="C9" s="2321"/>
      <c r="D9" s="2322"/>
      <c r="E9" s="2322"/>
      <c r="F9" s="2322"/>
      <c r="G9" s="2322"/>
      <c r="H9" s="2322"/>
      <c r="I9" s="2322"/>
      <c r="J9" s="2322"/>
      <c r="K9" s="2322"/>
      <c r="L9" s="2322"/>
      <c r="M9" s="2322"/>
      <c r="N9" s="2322"/>
      <c r="O9" s="2322"/>
      <c r="P9" s="2322"/>
      <c r="Q9" s="2322"/>
      <c r="R9" s="2322"/>
      <c r="S9" s="2322"/>
      <c r="T9" s="2322"/>
      <c r="U9" s="2322"/>
      <c r="V9" s="2323"/>
      <c r="Z9" s="1570"/>
      <c r="AA9" s="1570"/>
      <c r="AB9" s="1570"/>
      <c r="AC9" s="1570"/>
      <c r="AD9" s="1570"/>
      <c r="AE9" s="1570"/>
      <c r="AF9" s="1570"/>
      <c r="AG9" s="1570"/>
      <c r="AH9" s="1570"/>
      <c r="AI9" s="1570"/>
      <c r="AJ9" s="1570"/>
      <c r="AK9" s="1570"/>
      <c r="AL9" s="1570"/>
      <c r="AM9" s="1570"/>
    </row>
    <row r="10" spans="1:39">
      <c r="C10" s="2321"/>
      <c r="D10" s="2322"/>
      <c r="E10" s="2322"/>
      <c r="F10" s="2322"/>
      <c r="G10" s="2322"/>
      <c r="H10" s="2322"/>
      <c r="I10" s="2322"/>
      <c r="J10" s="2322"/>
      <c r="K10" s="2322"/>
      <c r="L10" s="2322"/>
      <c r="M10" s="2322"/>
      <c r="N10" s="2322"/>
      <c r="O10" s="2322"/>
      <c r="P10" s="2322"/>
      <c r="Q10" s="2322"/>
      <c r="R10" s="2322"/>
      <c r="S10" s="2322"/>
      <c r="T10" s="2322"/>
      <c r="U10" s="2322"/>
      <c r="V10" s="2323"/>
      <c r="Z10" s="1570"/>
      <c r="AA10" s="1570"/>
      <c r="AB10" s="1570"/>
      <c r="AC10" s="1570"/>
      <c r="AD10" s="1570"/>
      <c r="AE10" s="1570"/>
      <c r="AF10" s="1570"/>
      <c r="AG10" s="1570"/>
      <c r="AH10" s="1570"/>
      <c r="AI10" s="1570"/>
      <c r="AJ10" s="1570"/>
      <c r="AK10" s="1570"/>
      <c r="AL10" s="1570"/>
      <c r="AM10" s="1570"/>
    </row>
    <row r="11" spans="1:39" ht="7.5" customHeight="1" thickBot="1">
      <c r="C11" s="2324"/>
      <c r="D11" s="2325"/>
      <c r="E11" s="2325"/>
      <c r="F11" s="2325"/>
      <c r="G11" s="2325"/>
      <c r="H11" s="2325"/>
      <c r="I11" s="2325"/>
      <c r="J11" s="2325"/>
      <c r="K11" s="2325"/>
      <c r="L11" s="2325"/>
      <c r="M11" s="2325"/>
      <c r="N11" s="2325"/>
      <c r="O11" s="2325"/>
      <c r="P11" s="2325"/>
      <c r="Q11" s="2325"/>
      <c r="R11" s="2325"/>
      <c r="S11" s="2325"/>
      <c r="T11" s="2325"/>
      <c r="U11" s="2325"/>
      <c r="V11" s="2326"/>
      <c r="Z11" s="1570"/>
      <c r="AA11" s="1570"/>
      <c r="AB11" s="1570"/>
      <c r="AC11" s="1570"/>
      <c r="AD11" s="1570"/>
      <c r="AE11" s="1570"/>
      <c r="AF11" s="1570"/>
      <c r="AG11" s="1570"/>
      <c r="AH11" s="1570"/>
      <c r="AI11" s="1570"/>
      <c r="AJ11" s="1570"/>
      <c r="AK11" s="1570"/>
      <c r="AL11" s="1570"/>
      <c r="AM11" s="1570"/>
    </row>
    <row r="12" spans="1:39">
      <c r="C12" s="1495"/>
      <c r="D12" s="1495"/>
      <c r="E12" s="1495"/>
      <c r="F12" s="1495"/>
      <c r="G12" s="1495"/>
      <c r="H12" s="1495"/>
      <c r="I12" s="1495"/>
      <c r="J12" s="1495"/>
      <c r="K12" s="1495"/>
      <c r="L12" s="1495"/>
      <c r="M12" s="1495"/>
      <c r="N12" s="1495"/>
      <c r="O12" s="1495"/>
      <c r="P12" s="1495"/>
      <c r="Q12" s="1495"/>
      <c r="V12" s="1532"/>
      <c r="Z12" s="1570"/>
      <c r="AA12" s="1570"/>
      <c r="AB12" s="1570"/>
      <c r="AC12" s="1570"/>
      <c r="AD12" s="1570"/>
      <c r="AE12" s="1570"/>
      <c r="AF12" s="1570"/>
      <c r="AG12" s="1570"/>
      <c r="AH12" s="1570"/>
      <c r="AI12" s="1570"/>
      <c r="AJ12" s="1570"/>
      <c r="AK12" s="1570"/>
      <c r="AL12" s="1570"/>
      <c r="AM12" s="1570"/>
    </row>
    <row r="13" spans="1:39">
      <c r="B13" s="1495"/>
      <c r="C13" s="1495"/>
      <c r="D13" s="1495"/>
      <c r="E13" s="1495"/>
      <c r="F13" s="1495"/>
      <c r="G13" s="1495"/>
      <c r="H13" s="1495"/>
      <c r="I13" s="1495"/>
      <c r="J13" s="1495"/>
      <c r="K13" s="1495"/>
      <c r="L13" s="1495"/>
      <c r="M13" s="1495"/>
      <c r="N13" s="1495"/>
      <c r="O13" s="1495"/>
      <c r="P13" s="1495"/>
      <c r="Q13" s="1495"/>
      <c r="V13" s="1532"/>
      <c r="Z13" s="1537"/>
      <c r="AA13" s="1537"/>
      <c r="AB13" s="1537"/>
      <c r="AC13" s="1537"/>
      <c r="AD13" s="1537"/>
      <c r="AE13" s="1537"/>
      <c r="AF13" s="1537"/>
      <c r="AG13" s="1537"/>
      <c r="AH13" s="1537"/>
      <c r="AI13" s="1537"/>
      <c r="AJ13" s="1537"/>
      <c r="AK13" s="1537"/>
      <c r="AL13" s="1537"/>
      <c r="AM13" s="1537"/>
    </row>
    <row r="14" spans="1:39">
      <c r="D14" s="1495"/>
      <c r="E14" s="2287" t="s">
        <v>86</v>
      </c>
      <c r="F14" s="1551"/>
      <c r="G14" s="2287" t="s">
        <v>87</v>
      </c>
      <c r="H14" s="1551"/>
      <c r="I14" s="2287" t="s">
        <v>88</v>
      </c>
      <c r="J14" s="1550"/>
      <c r="K14" s="2287" t="s">
        <v>9</v>
      </c>
      <c r="L14" s="1550"/>
      <c r="M14" s="2287" t="s">
        <v>8</v>
      </c>
      <c r="N14" s="1550"/>
      <c r="O14" s="2287" t="s">
        <v>1688</v>
      </c>
      <c r="P14" s="1550"/>
      <c r="Q14" s="2287" t="s">
        <v>2187</v>
      </c>
      <c r="R14" s="1550"/>
      <c r="S14" s="2287" t="s">
        <v>2262</v>
      </c>
      <c r="T14" s="1550"/>
      <c r="U14" s="2287" t="s">
        <v>2309</v>
      </c>
      <c r="V14" s="1550"/>
      <c r="W14" s="2287" t="s">
        <v>2363</v>
      </c>
      <c r="Z14" s="1537"/>
      <c r="AA14" s="1537"/>
      <c r="AB14" s="1537"/>
      <c r="AC14" s="1537"/>
      <c r="AD14" s="1537"/>
      <c r="AE14" s="1537"/>
      <c r="AF14" s="1537"/>
      <c r="AG14" s="1537"/>
      <c r="AH14" s="1537"/>
      <c r="AI14" s="1537"/>
      <c r="AJ14" s="1537"/>
      <c r="AK14" s="1537"/>
      <c r="AL14" s="1537"/>
      <c r="AM14" s="1537"/>
    </row>
    <row r="15" spans="1:39">
      <c r="D15" s="1495"/>
      <c r="E15" s="1568"/>
      <c r="F15" s="1537"/>
      <c r="G15" s="1568"/>
      <c r="H15" s="1537"/>
      <c r="I15" s="1568"/>
      <c r="J15" s="1537"/>
      <c r="K15" s="1569"/>
      <c r="L15" s="1537"/>
      <c r="M15" s="1569"/>
      <c r="N15" s="1538"/>
      <c r="O15" s="1568"/>
      <c r="P15" s="1538"/>
      <c r="Q15" s="1568"/>
      <c r="R15" s="1538"/>
      <c r="Z15" s="1537"/>
      <c r="AA15" s="1537"/>
      <c r="AB15" s="1537"/>
      <c r="AC15" s="1537"/>
      <c r="AD15" s="1537"/>
      <c r="AE15" s="1537"/>
      <c r="AF15" s="1537"/>
      <c r="AG15" s="1537"/>
      <c r="AH15" s="1537"/>
      <c r="AI15" s="1537"/>
      <c r="AJ15" s="1537"/>
      <c r="AK15" s="1537"/>
      <c r="AL15" s="1537"/>
      <c r="AM15" s="1537"/>
    </row>
    <row r="16" spans="1:39">
      <c r="A16" s="1554" t="s">
        <v>2350</v>
      </c>
      <c r="D16" s="1495"/>
      <c r="E16" s="1538"/>
      <c r="G16" s="1538"/>
      <c r="I16" s="1538"/>
      <c r="K16" s="1538"/>
      <c r="M16" s="1538"/>
      <c r="N16" s="1532"/>
      <c r="O16" s="1538"/>
      <c r="P16" s="1532"/>
      <c r="Q16" s="1538"/>
      <c r="R16" s="1532"/>
      <c r="Z16" s="1537"/>
      <c r="AA16" s="1537"/>
      <c r="AB16" s="1537"/>
      <c r="AC16" s="1537"/>
      <c r="AD16" s="1537"/>
      <c r="AE16" s="1537"/>
      <c r="AF16" s="1537"/>
      <c r="AG16" s="1537"/>
      <c r="AH16" s="1537"/>
      <c r="AI16" s="1537"/>
      <c r="AJ16" s="1537"/>
      <c r="AK16" s="1537"/>
      <c r="AL16" s="1537"/>
      <c r="AM16" s="1537"/>
    </row>
    <row r="17" spans="1:39">
      <c r="B17" s="1548" t="s">
        <v>2099</v>
      </c>
      <c r="C17" s="1495"/>
      <c r="D17" s="1495"/>
      <c r="F17" s="1495"/>
      <c r="M17" s="1532"/>
      <c r="O17" s="1532"/>
      <c r="Q17" s="1532"/>
      <c r="Z17" s="1537"/>
      <c r="AA17" s="1537"/>
      <c r="AB17" s="1537"/>
      <c r="AC17" s="1537"/>
      <c r="AD17" s="1537"/>
      <c r="AE17" s="1537"/>
      <c r="AF17" s="1537"/>
      <c r="AG17" s="1537"/>
      <c r="AH17" s="1537"/>
      <c r="AI17" s="1537"/>
      <c r="AJ17" s="1537"/>
      <c r="AK17" s="1537"/>
      <c r="AL17" s="1537"/>
      <c r="AM17" s="1537"/>
    </row>
    <row r="18" spans="1:39">
      <c r="B18" s="1542" t="s">
        <v>2096</v>
      </c>
      <c r="C18" s="1495"/>
      <c r="D18" s="1495"/>
      <c r="E18" s="1567">
        <v>3400</v>
      </c>
      <c r="F18" s="1805"/>
      <c r="G18" s="1567">
        <v>3525</v>
      </c>
      <c r="H18" s="1805"/>
      <c r="I18" s="1567">
        <v>3494</v>
      </c>
      <c r="J18" s="1560"/>
      <c r="K18" s="1567">
        <v>3524</v>
      </c>
      <c r="L18" s="1560"/>
      <c r="M18" s="1567">
        <v>3191</v>
      </c>
      <c r="N18" s="1560"/>
      <c r="O18" s="1567">
        <v>3018</v>
      </c>
      <c r="P18" s="1560"/>
      <c r="Q18" s="1567">
        <v>2727</v>
      </c>
      <c r="R18" s="1560"/>
      <c r="S18" s="1567">
        <v>2463</v>
      </c>
      <c r="T18" s="1560"/>
      <c r="U18" s="1567">
        <v>2371</v>
      </c>
      <c r="V18" s="1560"/>
      <c r="W18" s="1567">
        <v>2286</v>
      </c>
    </row>
    <row r="19" spans="1:39">
      <c r="B19" s="1542" t="s">
        <v>2095</v>
      </c>
      <c r="C19" s="1495"/>
      <c r="D19" s="1495"/>
      <c r="E19" s="1561">
        <v>2.3171832681312069E-2</v>
      </c>
      <c r="F19" s="1563"/>
      <c r="G19" s="1561">
        <v>3.6764705882352942E-2</v>
      </c>
      <c r="H19" s="1563"/>
      <c r="I19" s="1561">
        <v>-8.7943262411347509E-3</v>
      </c>
      <c r="J19" s="1563"/>
      <c r="K19" s="1561">
        <v>8.5861476817401267E-3</v>
      </c>
      <c r="L19" s="1563"/>
      <c r="M19" s="1561">
        <v>-9.4494892167990924E-2</v>
      </c>
      <c r="N19" s="1562"/>
      <c r="O19" s="1561">
        <v>-5.4214979630209964E-2</v>
      </c>
      <c r="P19" s="1562"/>
      <c r="Q19" s="1561">
        <v>-9.6421471172962223E-2</v>
      </c>
      <c r="R19" s="1562"/>
      <c r="S19" s="1561">
        <v>-9.6809680968096806E-2</v>
      </c>
      <c r="T19" s="1562"/>
      <c r="U19" s="1561">
        <v>-3.7352821762078763E-2</v>
      </c>
      <c r="V19" s="1562"/>
      <c r="W19" s="1561">
        <f>(+W18-U18)/U18</f>
        <v>-3.5849852382960776E-2</v>
      </c>
    </row>
    <row r="20" spans="1:39">
      <c r="B20" s="1542" t="s">
        <v>2094</v>
      </c>
      <c r="C20" s="1552"/>
      <c r="D20" s="1495"/>
      <c r="E20" s="1559">
        <f>E18/19.5</f>
        <v>174.35897435897436</v>
      </c>
      <c r="F20" s="1805"/>
      <c r="G20" s="1559">
        <f>G18/19.4</f>
        <v>181.70103092783506</v>
      </c>
      <c r="H20" s="1805"/>
      <c r="I20" s="1559">
        <f>I18/19.5</f>
        <v>179.17948717948718</v>
      </c>
      <c r="J20" s="1560"/>
      <c r="K20" s="1559">
        <f>K18/19.6</f>
        <v>179.79591836734693</v>
      </c>
      <c r="L20" s="1560"/>
      <c r="M20" s="1559">
        <f>M18/19.7</f>
        <v>161.97969543147209</v>
      </c>
      <c r="N20" s="1560"/>
      <c r="O20" s="1559">
        <f>O18/19.7</f>
        <v>153.19796954314722</v>
      </c>
      <c r="P20" s="1560"/>
      <c r="Q20" s="1559">
        <f>Q18/19.8</f>
        <v>137.72727272727272</v>
      </c>
      <c r="R20" s="1560"/>
      <c r="S20" s="1559">
        <f>S18/19.7</f>
        <v>125.0253807106599</v>
      </c>
      <c r="T20" s="1560"/>
      <c r="U20" s="1559">
        <f>U18/19.8</f>
        <v>119.74747474747474</v>
      </c>
      <c r="V20" s="1560"/>
      <c r="W20" s="1559">
        <f>W18/19.5</f>
        <v>117.23076923076923</v>
      </c>
    </row>
    <row r="21" spans="1:39">
      <c r="B21" s="1495"/>
      <c r="C21" s="1495"/>
      <c r="D21" s="1495"/>
      <c r="J21" s="1532"/>
      <c r="L21" s="1532"/>
      <c r="N21" s="1532"/>
      <c r="P21" s="1532"/>
    </row>
    <row r="22" spans="1:39">
      <c r="B22" s="1495" t="s">
        <v>2098</v>
      </c>
      <c r="D22" s="1495"/>
      <c r="J22" s="1532"/>
      <c r="L22" s="1532"/>
      <c r="N22" s="1532"/>
      <c r="P22" s="1532"/>
    </row>
    <row r="23" spans="1:39">
      <c r="B23" s="1495" t="s">
        <v>2097</v>
      </c>
      <c r="D23" s="1495"/>
      <c r="J23" s="1532"/>
      <c r="L23" s="1532"/>
      <c r="N23" s="1532"/>
      <c r="P23" s="1532"/>
    </row>
    <row r="24" spans="1:39">
      <c r="B24" s="1542" t="s">
        <v>2096</v>
      </c>
      <c r="C24" s="1564"/>
      <c r="D24" s="1495"/>
      <c r="E24" s="1559">
        <v>46923</v>
      </c>
      <c r="F24" s="1805"/>
      <c r="G24" s="1559">
        <v>48091</v>
      </c>
      <c r="H24" s="1560"/>
      <c r="I24" s="1559">
        <v>49279</v>
      </c>
      <c r="J24" s="1560"/>
      <c r="K24" s="1559">
        <v>49011</v>
      </c>
      <c r="L24" s="1560"/>
      <c r="M24" s="1559">
        <v>49268</v>
      </c>
      <c r="N24" s="1560"/>
      <c r="O24" s="1559">
        <v>48849</v>
      </c>
      <c r="P24" s="1560"/>
      <c r="Q24" s="1559">
        <v>47502</v>
      </c>
      <c r="R24" s="1560"/>
      <c r="S24" s="1559">
        <v>47159</v>
      </c>
      <c r="T24" s="1560"/>
      <c r="U24" s="1559">
        <v>48894</v>
      </c>
      <c r="V24" s="1560"/>
      <c r="W24" s="1559">
        <v>50939</v>
      </c>
      <c r="X24" s="1501" t="s">
        <v>5</v>
      </c>
    </row>
    <row r="25" spans="1:39">
      <c r="B25" s="1542" t="s">
        <v>2095</v>
      </c>
      <c r="C25" s="1552"/>
      <c r="D25" s="1495"/>
      <c r="E25" s="1561">
        <v>7.5300000000000006E-2</v>
      </c>
      <c r="F25" s="1563"/>
      <c r="G25" s="1561">
        <f>(+G24-E24)/E24</f>
        <v>2.4891844084990303E-2</v>
      </c>
      <c r="H25" s="1563"/>
      <c r="I25" s="1561">
        <f>(+I24-G24)/G24</f>
        <v>2.4703166912727954E-2</v>
      </c>
      <c r="J25" s="1563"/>
      <c r="K25" s="1561">
        <f>(+K24-I24)/I24</f>
        <v>-5.4384220459019056E-3</v>
      </c>
      <c r="L25" s="1562"/>
      <c r="M25" s="1561">
        <f>(+M24-K24)/K24</f>
        <v>5.2437207973720186E-3</v>
      </c>
      <c r="N25" s="1562"/>
      <c r="O25" s="1561">
        <f>(+O24-M24)/M24</f>
        <v>-8.5045059673621824E-3</v>
      </c>
      <c r="P25" s="1562"/>
      <c r="Q25" s="1561">
        <f>(+Q24-O24)/O24</f>
        <v>-2.7574771233802125E-2</v>
      </c>
      <c r="R25" s="1562"/>
      <c r="S25" s="1561">
        <f>(+S24-Q24)/Q24</f>
        <v>-7.2207486000589452E-3</v>
      </c>
      <c r="T25" s="1562"/>
      <c r="U25" s="1561">
        <f>(+U24-S24)/S24</f>
        <v>3.6790432367098537E-2</v>
      </c>
      <c r="V25" s="1562"/>
      <c r="W25" s="1561">
        <f>(+W24-U24)/U24</f>
        <v>4.1825172822841247E-2</v>
      </c>
    </row>
    <row r="26" spans="1:39">
      <c r="B26" s="1542" t="s">
        <v>2094</v>
      </c>
      <c r="D26" s="1495"/>
      <c r="E26" s="1559">
        <f>E24/19.5</f>
        <v>2406.3076923076924</v>
      </c>
      <c r="F26" s="1805"/>
      <c r="G26" s="1559">
        <f>G24/19.4</f>
        <v>2478.9175257731958</v>
      </c>
      <c r="H26" s="1805"/>
      <c r="I26" s="1559">
        <f>I24/19.5</f>
        <v>2527.1282051282051</v>
      </c>
      <c r="J26" s="1560"/>
      <c r="K26" s="1559">
        <f>K24/19.6</f>
        <v>2500.5612244897957</v>
      </c>
      <c r="L26" s="1560"/>
      <c r="M26" s="1559">
        <f>M24/19.7</f>
        <v>2500.9137055837564</v>
      </c>
      <c r="N26" s="1560"/>
      <c r="O26" s="1559">
        <f>O24/19.7</f>
        <v>2479.6446700507613</v>
      </c>
      <c r="P26" s="1560"/>
      <c r="Q26" s="1559">
        <f>Q24/19.8</f>
        <v>2399.090909090909</v>
      </c>
      <c r="R26" s="1560"/>
      <c r="S26" s="1559">
        <f>S24/19.7</f>
        <v>2393.8578680203045</v>
      </c>
      <c r="T26" s="1560"/>
      <c r="U26" s="1559">
        <f>U24/19.8</f>
        <v>2469.3939393939395</v>
      </c>
      <c r="V26" s="1560"/>
      <c r="W26" s="1559">
        <f>W24/19.5</f>
        <v>2612.2564102564102</v>
      </c>
    </row>
    <row r="27" spans="1:39">
      <c r="A27" s="1557"/>
      <c r="B27" s="1557"/>
      <c r="C27" s="1557"/>
      <c r="D27" s="1558"/>
      <c r="S27" s="1557"/>
      <c r="T27" s="1557"/>
      <c r="U27" s="1557"/>
      <c r="V27" s="1557"/>
      <c r="W27" s="1557"/>
    </row>
    <row r="28" spans="1:39">
      <c r="D28" s="1495"/>
      <c r="E28" s="1556"/>
      <c r="F28" s="1555"/>
      <c r="G28" s="1555"/>
      <c r="H28" s="1555"/>
      <c r="I28" s="1555"/>
      <c r="J28" s="1555"/>
      <c r="K28" s="1555"/>
      <c r="L28" s="1555"/>
      <c r="M28" s="1555"/>
      <c r="N28" s="1555"/>
      <c r="O28" s="1555"/>
      <c r="P28" s="1555"/>
      <c r="Q28" s="1555"/>
      <c r="R28" s="1555"/>
      <c r="S28" s="1538"/>
      <c r="U28" s="1538"/>
      <c r="W28" s="1538"/>
    </row>
    <row r="29" spans="1:39">
      <c r="A29" s="1554" t="s">
        <v>2351</v>
      </c>
      <c r="D29" s="1495"/>
      <c r="N29" s="1532"/>
      <c r="P29" s="1532"/>
      <c r="R29" s="1532"/>
    </row>
    <row r="30" spans="1:39">
      <c r="B30" s="1548" t="s">
        <v>2096</v>
      </c>
      <c r="D30" s="1495"/>
      <c r="E30" s="1546">
        <f>E18+E24</f>
        <v>50323</v>
      </c>
      <c r="F30" s="1547"/>
      <c r="G30" s="1546">
        <f>G18+G24</f>
        <v>51616</v>
      </c>
      <c r="H30" s="1547"/>
      <c r="I30" s="1546">
        <f>I18+I24</f>
        <v>52773</v>
      </c>
      <c r="J30" s="1547"/>
      <c r="K30" s="1546">
        <f>K18+K24</f>
        <v>52535</v>
      </c>
      <c r="L30" s="1553"/>
      <c r="M30" s="1546">
        <f>M18+M24</f>
        <v>52459</v>
      </c>
      <c r="N30" s="1553"/>
      <c r="O30" s="1546">
        <f>O18+O24</f>
        <v>51867</v>
      </c>
      <c r="P30" s="1553"/>
      <c r="Q30" s="1546">
        <f>SUM(Q18+Q24)</f>
        <v>50229</v>
      </c>
      <c r="R30" s="1553"/>
      <c r="S30" s="1546">
        <f>SUM(S18+S24)</f>
        <v>49622</v>
      </c>
      <c r="T30" s="1553"/>
      <c r="U30" s="1546">
        <f>SUM(U18+U24)</f>
        <v>51265</v>
      </c>
      <c r="V30" s="1553"/>
      <c r="W30" s="1546">
        <f>SUM(W18+W24)</f>
        <v>53225</v>
      </c>
    </row>
    <row r="31" spans="1:39">
      <c r="B31" s="1548" t="s">
        <v>2095</v>
      </c>
      <c r="C31" s="1552"/>
      <c r="D31" s="1495"/>
      <c r="E31" s="1549">
        <v>7.1199999999999999E-2</v>
      </c>
      <c r="F31" s="1551"/>
      <c r="G31" s="1549">
        <f>(+G30-E30)/E30</f>
        <v>2.5694016652425333E-2</v>
      </c>
      <c r="H31" s="1551"/>
      <c r="I31" s="1549">
        <f>(+I30-G30)/G30</f>
        <v>2.2415530068195907E-2</v>
      </c>
      <c r="J31" s="1551"/>
      <c r="K31" s="1549">
        <f>(+K30-I30)/I30</f>
        <v>-4.5098819472078524E-3</v>
      </c>
      <c r="L31" s="1551"/>
      <c r="M31" s="1549">
        <f>(+M30-K30)/K30</f>
        <v>-1.4466546112115732E-3</v>
      </c>
      <c r="N31" s="1550"/>
      <c r="O31" s="1549">
        <f>(+O30-M30)/M30</f>
        <v>-1.1285003526563602E-2</v>
      </c>
      <c r="P31" s="1550"/>
      <c r="Q31" s="1549">
        <f>(+Q30-O30)/O30</f>
        <v>-3.1580773902481346E-2</v>
      </c>
      <c r="R31" s="1550"/>
      <c r="S31" s="1549">
        <f>(+S30-Q30)/Q30</f>
        <v>-1.2084652292500348E-2</v>
      </c>
      <c r="T31" s="1550"/>
      <c r="U31" s="1549">
        <f>(+U30-S30)/S30</f>
        <v>3.3110313973640726E-2</v>
      </c>
      <c r="V31" s="1550"/>
      <c r="W31" s="1549">
        <f>(+W30-U30)/U30</f>
        <v>3.8232712376865305E-2</v>
      </c>
    </row>
    <row r="32" spans="1:39">
      <c r="B32" s="1548" t="s">
        <v>2094</v>
      </c>
      <c r="D32" s="1495"/>
      <c r="E32" s="1546">
        <f>E30/19.5-1</f>
        <v>2579.6666666666665</v>
      </c>
      <c r="F32" s="1547"/>
      <c r="G32" s="1546">
        <f>G30/19.4</f>
        <v>2660.6185567010311</v>
      </c>
      <c r="H32" s="1547"/>
      <c r="I32" s="1546">
        <f>I30/19.5</f>
        <v>2706.3076923076924</v>
      </c>
      <c r="J32" s="1546"/>
      <c r="K32" s="1546">
        <v>2681</v>
      </c>
      <c r="L32" s="1546"/>
      <c r="M32" s="1546">
        <f>M30/19.7</f>
        <v>2662.8934010152284</v>
      </c>
      <c r="N32" s="1546"/>
      <c r="O32" s="1546">
        <f>O30/19.7</f>
        <v>2632.8426395939086</v>
      </c>
      <c r="P32" s="1546"/>
      <c r="Q32" s="1546">
        <f>Q30/19.8</f>
        <v>2536.8181818181815</v>
      </c>
      <c r="R32" s="1546"/>
      <c r="S32" s="1546">
        <f>S30/19.7</f>
        <v>2518.8832487309646</v>
      </c>
      <c r="T32" s="1546"/>
      <c r="U32" s="1546">
        <f>U30/19.8</f>
        <v>2589.1414141414139</v>
      </c>
      <c r="V32" s="1546"/>
      <c r="W32" s="1546">
        <f>W30/19.5</f>
        <v>2729.4871794871797</v>
      </c>
    </row>
    <row r="33" spans="1:23" ht="16" thickBot="1">
      <c r="A33" s="1543"/>
      <c r="B33" s="1545"/>
      <c r="C33" s="1543"/>
      <c r="D33" s="1544"/>
      <c r="E33" s="1543"/>
    </row>
    <row r="34" spans="1:23" ht="16" thickTop="1">
      <c r="B34" s="1542"/>
      <c r="D34" s="1495"/>
      <c r="E34" s="1539"/>
      <c r="F34" s="1541"/>
      <c r="G34" s="1541"/>
      <c r="H34" s="1541"/>
      <c r="I34" s="1541"/>
      <c r="J34" s="1541"/>
      <c r="K34" s="1541"/>
      <c r="L34" s="1541"/>
      <c r="M34" s="1541"/>
      <c r="N34" s="1540"/>
      <c r="O34" s="1541"/>
      <c r="P34" s="1541"/>
      <c r="Q34" s="1541"/>
      <c r="R34" s="1540"/>
      <c r="S34" s="1540"/>
      <c r="T34" s="1540"/>
      <c r="U34" s="1540"/>
      <c r="V34" s="1540"/>
      <c r="W34" s="1540"/>
    </row>
    <row r="36" spans="1:23" s="1537" customFormat="1">
      <c r="A36" s="2127" t="s">
        <v>2357</v>
      </c>
      <c r="D36" s="1539"/>
      <c r="E36" s="1539"/>
      <c r="F36" s="1539"/>
      <c r="G36" s="1539"/>
      <c r="H36" s="1539"/>
      <c r="I36" s="1539"/>
      <c r="J36" s="1539"/>
      <c r="K36" s="1539"/>
      <c r="L36" s="1539"/>
      <c r="M36" s="1539"/>
      <c r="N36" s="1538"/>
      <c r="O36" s="1539"/>
      <c r="P36" s="1539"/>
      <c r="Q36" s="1539"/>
      <c r="R36" s="1538"/>
      <c r="S36" s="1538"/>
      <c r="T36" s="1538"/>
      <c r="U36" s="1538"/>
      <c r="V36" s="1538"/>
      <c r="W36" s="1538"/>
    </row>
    <row r="37" spans="1:23" s="1537" customFormat="1">
      <c r="A37" s="1596"/>
      <c r="B37" s="1596"/>
      <c r="D37" s="1539"/>
      <c r="E37" s="1539"/>
      <c r="F37" s="1539"/>
      <c r="G37" s="1539"/>
      <c r="H37" s="1539"/>
      <c r="I37" s="1539"/>
      <c r="J37" s="1539"/>
      <c r="K37" s="1539"/>
      <c r="L37" s="1539"/>
      <c r="M37" s="1539"/>
      <c r="N37" s="1538"/>
      <c r="O37" s="1539"/>
      <c r="P37" s="1539"/>
      <c r="Q37" s="1539"/>
      <c r="R37" s="1538"/>
      <c r="S37" s="1538"/>
      <c r="T37" s="1538"/>
      <c r="U37" s="1538"/>
      <c r="V37" s="1538"/>
      <c r="W37" s="1538"/>
    </row>
    <row r="38" spans="1:23" s="1537" customFormat="1">
      <c r="A38" s="1536"/>
      <c r="D38" s="1539"/>
      <c r="E38" s="1539"/>
      <c r="F38" s="1539"/>
      <c r="G38" s="1539"/>
      <c r="H38" s="1539"/>
      <c r="I38" s="1539"/>
      <c r="J38" s="1539"/>
      <c r="K38" s="1539"/>
      <c r="L38" s="1539"/>
      <c r="M38" s="1539"/>
      <c r="N38" s="1538"/>
      <c r="O38" s="1539"/>
      <c r="P38" s="1539"/>
      <c r="Q38" s="1539"/>
      <c r="R38" s="1538"/>
      <c r="S38" s="1538"/>
      <c r="T38" s="1538"/>
      <c r="U38" s="1538"/>
      <c r="V38" s="1538"/>
      <c r="W38" s="1538"/>
    </row>
    <row r="39" spans="1:23">
      <c r="A39" s="1536"/>
    </row>
  </sheetData>
  <customSheetViews>
    <customSheetView guid="{2B65B3C9-192A-406F-81D0-33ACDA28F496}" scale="70" showPageBreaks="1" showGridLines="0" fitToPage="1" printArea="1" topLeftCell="A4">
      <selection activeCell="G37" sqref="G37"/>
      <pageMargins left="0.75" right="0.5" top="1" bottom="0.25" header="0.5" footer="0.25"/>
      <printOptions horizontalCentered="1" verticalCentered="1"/>
      <pageSetup scale="23" orientation="landscape" r:id="rId1"/>
      <headerFooter scaleWithDoc="0">
        <oddFooter>&amp;R&amp;8 104</oddFooter>
      </headerFooter>
    </customSheetView>
    <customSheetView guid="{0CC7DE5F-1794-42F9-A27A-C86EF3A9D6CB}" scale="70" showGridLines="0" fitToPage="1" topLeftCell="A4">
      <selection activeCell="G37" sqref="G37"/>
      <pageMargins left="0.75" right="0.5" top="1" bottom="0.25" header="0.5" footer="0.25"/>
      <printOptions horizontalCentered="1" verticalCentered="1"/>
      <pageSetup scale="24" orientation="landscape" r:id="rId2"/>
      <headerFooter scaleWithDoc="0">
        <oddFooter>&amp;R&amp;8 104</oddFooter>
      </headerFooter>
    </customSheetView>
    <customSheetView guid="{93806141-9DF1-4420-AFF4-7FE0DD0F8BC6}" scale="70" showPageBreaks="1" showGridLines="0" fitToPage="1" printArea="1" topLeftCell="A4">
      <selection activeCell="G37" sqref="G37"/>
      <pageMargins left="0.75" right="0.5" top="1" bottom="0.25" header="0.5" footer="0.25"/>
      <printOptions horizontalCentered="1" verticalCentered="1"/>
      <pageSetup scale="64" orientation="landscape" r:id="rId3"/>
      <headerFooter scaleWithDoc="0">
        <oddFooter>&amp;R&amp;8 104</oddFooter>
      </headerFooter>
    </customSheetView>
    <customSheetView guid="{BB82FA49-60D3-40FE-AF8E-B650FBF593CD}" scale="70" showPageBreaks="1" showGridLines="0" fitToPage="1" printArea="1" topLeftCell="A4">
      <selection activeCell="G37" sqref="G37"/>
      <pageMargins left="0.75" right="0.5" top="1" bottom="0.25" header="0.5" footer="0.25"/>
      <printOptions horizontalCentered="1" verticalCentered="1"/>
      <pageSetup scale="64" orientation="landscape" r:id="rId4"/>
      <headerFooter scaleWithDoc="0">
        <oddFooter>&amp;R&amp;8 104</oddFooter>
      </headerFooter>
    </customSheetView>
    <customSheetView guid="{3F05455D-E716-4339-B764-ED03EAF4C363}" scale="70" showPageBreaks="1" showGridLines="0" fitToPage="1" printArea="1" topLeftCell="A4">
      <selection activeCell="G37" sqref="G37"/>
      <pageMargins left="0.75" right="0.5" top="1" bottom="0.25" header="0.5" footer="0.25"/>
      <printOptions horizontalCentered="1" verticalCentered="1"/>
      <pageSetup scale="64" orientation="landscape" r:id="rId5"/>
      <headerFooter scaleWithDoc="0">
        <oddFooter>&amp;R&amp;8 104</oddFooter>
      </headerFooter>
    </customSheetView>
  </customSheetViews>
  <mergeCells count="3">
    <mergeCell ref="U4:W4"/>
    <mergeCell ref="U5:W5"/>
    <mergeCell ref="C8:V11"/>
  </mergeCells>
  <printOptions horizontalCentered="1"/>
  <pageMargins left="0.75" right="0.5" top="1" bottom="0.25" header="0.5" footer="0.25"/>
  <pageSetup scale="63" orientation="landscape" r:id="rId6"/>
  <headerFooter scaleWithDoc="0">
    <oddFooter>&amp;R&amp;8 105</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4"/>
  <sheetViews>
    <sheetView showGridLines="0" zoomScale="80" zoomScaleNormal="70" zoomScaleSheetLayoutView="75" workbookViewId="0"/>
  </sheetViews>
  <sheetFormatPr defaultColWidth="9.69140625" defaultRowHeight="15.5"/>
  <cols>
    <col min="1" max="1" width="1.84375" style="1501" customWidth="1"/>
    <col min="2" max="2" width="3.4609375" style="1501" customWidth="1"/>
    <col min="3" max="3" width="17.23046875" style="1501" customWidth="1"/>
    <col min="4" max="4" width="21.07421875" style="1501" customWidth="1"/>
    <col min="5" max="5" width="1.69140625" style="1501" customWidth="1"/>
    <col min="6" max="6" width="9.23046875" style="1501" customWidth="1"/>
    <col min="7" max="7" width="1.69140625" style="1501" customWidth="1"/>
    <col min="8" max="8" width="9.23046875" style="1501" customWidth="1"/>
    <col min="9" max="9" width="1.69140625" style="1501" customWidth="1"/>
    <col min="10" max="10" width="9.23046875" style="1501" customWidth="1"/>
    <col min="11" max="11" width="1.69140625" style="1501" customWidth="1"/>
    <col min="12" max="12" width="9.23046875" style="1501" customWidth="1"/>
    <col min="13" max="13" width="1.69140625" style="1501" customWidth="1"/>
    <col min="14" max="14" width="9.23046875" style="1501" customWidth="1"/>
    <col min="15" max="15" width="1.69140625" style="1501" customWidth="1"/>
    <col min="16" max="16" width="9.23046875" style="1501" customWidth="1"/>
    <col min="17" max="17" width="1.765625" style="1501" customWidth="1"/>
    <col min="18" max="18" width="9.23046875" style="1501" customWidth="1"/>
    <col min="19" max="19" width="1.69140625" style="1501" customWidth="1"/>
    <col min="20" max="20" width="9.23046875" style="1501" customWidth="1"/>
    <col min="21" max="21" width="1.69140625" style="1501" customWidth="1"/>
    <col min="22" max="22" width="9.23046875" style="1501" customWidth="1"/>
    <col min="23" max="23" width="2" style="1501" customWidth="1"/>
    <col min="24" max="24" width="9.23046875" style="1501" customWidth="1"/>
    <col min="25" max="25" width="1.69140625" style="1501" customWidth="1"/>
    <col min="26" max="16384" width="9.69140625" style="1501"/>
  </cols>
  <sheetData>
    <row r="1" spans="1:25">
      <c r="A1" s="1237" t="s">
        <v>1234</v>
      </c>
    </row>
    <row r="3" spans="1:25" ht="18">
      <c r="B3" s="1500" t="s">
        <v>0</v>
      </c>
      <c r="D3" s="1495"/>
      <c r="E3" s="1495"/>
      <c r="F3" s="1495"/>
      <c r="G3" s="1495"/>
      <c r="H3" s="1495"/>
      <c r="I3" s="1495"/>
      <c r="J3" s="1495"/>
      <c r="K3" s="1495"/>
      <c r="L3" s="1495"/>
      <c r="M3" s="1495"/>
      <c r="N3" s="1495"/>
      <c r="O3" s="1495"/>
      <c r="P3" s="1495"/>
      <c r="Q3" s="1495"/>
      <c r="R3" s="1495"/>
      <c r="S3" s="1532"/>
      <c r="T3" s="1532"/>
      <c r="U3" s="1532"/>
      <c r="V3" s="1532"/>
      <c r="W3" s="1532"/>
    </row>
    <row r="4" spans="1:25" ht="18">
      <c r="B4" s="1531" t="s">
        <v>2118</v>
      </c>
      <c r="D4" s="1495"/>
      <c r="E4" s="1495"/>
      <c r="F4" s="1495"/>
      <c r="G4" s="1495"/>
      <c r="H4" s="1495"/>
      <c r="I4" s="1495"/>
      <c r="J4" s="1495"/>
      <c r="K4" s="1495"/>
      <c r="L4" s="1495"/>
      <c r="M4" s="1495"/>
      <c r="N4" s="1495"/>
      <c r="O4" s="1495"/>
      <c r="Q4" s="1495"/>
      <c r="R4" s="1534"/>
      <c r="S4" s="1535"/>
      <c r="T4" s="1535"/>
      <c r="U4" s="1534"/>
      <c r="V4" s="2314" t="s">
        <v>2273</v>
      </c>
      <c r="W4" s="2315"/>
      <c r="X4" s="2315"/>
    </row>
    <row r="5" spans="1:25" ht="18">
      <c r="B5" s="1531" t="s">
        <v>2384</v>
      </c>
      <c r="D5" s="1495"/>
      <c r="E5" s="1495"/>
      <c r="F5" s="1495"/>
      <c r="G5" s="1495"/>
      <c r="H5" s="1495"/>
      <c r="I5" s="1495"/>
      <c r="J5" s="1495"/>
      <c r="K5" s="1495"/>
      <c r="L5" s="1495"/>
      <c r="M5" s="1495"/>
      <c r="N5" s="1495"/>
      <c r="O5" s="1495"/>
      <c r="P5" s="1495"/>
      <c r="Q5" s="1495"/>
      <c r="R5" s="1495"/>
      <c r="V5" s="2316"/>
      <c r="W5" s="2317"/>
      <c r="X5" s="2317"/>
      <c r="Y5" s="1579"/>
    </row>
    <row r="6" spans="1:25">
      <c r="B6" s="1533"/>
      <c r="D6" s="1495"/>
      <c r="E6" s="1495"/>
      <c r="F6" s="1495"/>
      <c r="G6" s="1495"/>
      <c r="H6" s="1495"/>
      <c r="I6" s="1495"/>
      <c r="J6" s="1495"/>
      <c r="K6" s="1495"/>
      <c r="L6" s="1495"/>
      <c r="M6" s="1495"/>
      <c r="N6" s="1495"/>
      <c r="O6" s="1495"/>
      <c r="P6" s="1495"/>
      <c r="Q6" s="1495"/>
      <c r="R6" s="1495"/>
      <c r="W6" s="1532"/>
    </row>
    <row r="7" spans="1:25" ht="16" thickBot="1">
      <c r="B7" s="1548"/>
      <c r="D7" s="1495"/>
      <c r="E7" s="1495"/>
      <c r="F7" s="1495"/>
      <c r="G7" s="1495"/>
      <c r="H7" s="1495"/>
      <c r="I7" s="1495"/>
      <c r="J7" s="1495"/>
      <c r="K7" s="1495"/>
      <c r="L7" s="1495"/>
      <c r="M7" s="1495"/>
      <c r="N7" s="1495"/>
      <c r="O7" s="1495"/>
      <c r="P7" s="1495"/>
      <c r="Q7" s="1495"/>
      <c r="R7" s="1495"/>
      <c r="W7" s="1532"/>
    </row>
    <row r="8" spans="1:25" ht="15" customHeight="1">
      <c r="C8" s="2327" t="s">
        <v>2405</v>
      </c>
      <c r="D8" s="2328"/>
      <c r="E8" s="2328"/>
      <c r="F8" s="2328"/>
      <c r="G8" s="2328"/>
      <c r="H8" s="2328"/>
      <c r="I8" s="2328"/>
      <c r="J8" s="2328"/>
      <c r="K8" s="2328"/>
      <c r="L8" s="2328"/>
      <c r="M8" s="2328"/>
      <c r="N8" s="2328"/>
      <c r="O8" s="2328"/>
      <c r="P8" s="2328"/>
      <c r="Q8" s="2328"/>
      <c r="R8" s="2328"/>
      <c r="S8" s="2328"/>
      <c r="T8" s="2328"/>
      <c r="U8" s="2328"/>
      <c r="V8" s="2328"/>
      <c r="W8" s="2329"/>
    </row>
    <row r="9" spans="1:25">
      <c r="C9" s="2330"/>
      <c r="D9" s="2331"/>
      <c r="E9" s="2331"/>
      <c r="F9" s="2331"/>
      <c r="G9" s="2331"/>
      <c r="H9" s="2331"/>
      <c r="I9" s="2331"/>
      <c r="J9" s="2331"/>
      <c r="K9" s="2331"/>
      <c r="L9" s="2331"/>
      <c r="M9" s="2331"/>
      <c r="N9" s="2331"/>
      <c r="O9" s="2331"/>
      <c r="P9" s="2331"/>
      <c r="Q9" s="2331"/>
      <c r="R9" s="2331"/>
      <c r="S9" s="2331"/>
      <c r="T9" s="2331"/>
      <c r="U9" s="2331"/>
      <c r="V9" s="2331"/>
      <c r="W9" s="2332"/>
    </row>
    <row r="10" spans="1:25">
      <c r="C10" s="2330"/>
      <c r="D10" s="2331"/>
      <c r="E10" s="2331"/>
      <c r="F10" s="2331"/>
      <c r="G10" s="2331"/>
      <c r="H10" s="2331"/>
      <c r="I10" s="2331"/>
      <c r="J10" s="2331"/>
      <c r="K10" s="2331"/>
      <c r="L10" s="2331"/>
      <c r="M10" s="2331"/>
      <c r="N10" s="2331"/>
      <c r="O10" s="2331"/>
      <c r="P10" s="2331"/>
      <c r="Q10" s="2331"/>
      <c r="R10" s="2331"/>
      <c r="S10" s="2331"/>
      <c r="T10" s="2331"/>
      <c r="U10" s="2331"/>
      <c r="V10" s="2331"/>
      <c r="W10" s="2332"/>
    </row>
    <row r="11" spans="1:25">
      <c r="C11" s="2330"/>
      <c r="D11" s="2331"/>
      <c r="E11" s="2331"/>
      <c r="F11" s="2331"/>
      <c r="G11" s="2331"/>
      <c r="H11" s="2331"/>
      <c r="I11" s="2331"/>
      <c r="J11" s="2331"/>
      <c r="K11" s="2331"/>
      <c r="L11" s="2331"/>
      <c r="M11" s="2331"/>
      <c r="N11" s="2331"/>
      <c r="O11" s="2331"/>
      <c r="P11" s="2331"/>
      <c r="Q11" s="2331"/>
      <c r="R11" s="2331"/>
      <c r="S11" s="2331"/>
      <c r="T11" s="2331"/>
      <c r="U11" s="2331"/>
      <c r="V11" s="2331"/>
      <c r="W11" s="2332"/>
    </row>
    <row r="12" spans="1:25">
      <c r="C12" s="2330"/>
      <c r="D12" s="2331"/>
      <c r="E12" s="2331"/>
      <c r="F12" s="2331"/>
      <c r="G12" s="2331"/>
      <c r="H12" s="2331"/>
      <c r="I12" s="2331"/>
      <c r="J12" s="2331"/>
      <c r="K12" s="2331"/>
      <c r="L12" s="2331"/>
      <c r="M12" s="2331"/>
      <c r="N12" s="2331"/>
      <c r="O12" s="2331"/>
      <c r="P12" s="2331"/>
      <c r="Q12" s="2331"/>
      <c r="R12" s="2331"/>
      <c r="S12" s="2331"/>
      <c r="T12" s="2331"/>
      <c r="U12" s="2331"/>
      <c r="V12" s="2331"/>
      <c r="W12" s="2332"/>
    </row>
    <row r="13" spans="1:25" s="1537" customFormat="1">
      <c r="C13" s="2330"/>
      <c r="D13" s="2331"/>
      <c r="E13" s="2331"/>
      <c r="F13" s="2331"/>
      <c r="G13" s="2331"/>
      <c r="H13" s="2331"/>
      <c r="I13" s="2331"/>
      <c r="J13" s="2331"/>
      <c r="K13" s="2331"/>
      <c r="L13" s="2331"/>
      <c r="M13" s="2331"/>
      <c r="N13" s="2331"/>
      <c r="O13" s="2331"/>
      <c r="P13" s="2331"/>
      <c r="Q13" s="2331"/>
      <c r="R13" s="2331"/>
      <c r="S13" s="2331"/>
      <c r="T13" s="2331"/>
      <c r="U13" s="2331"/>
      <c r="V13" s="2331"/>
      <c r="W13" s="2332"/>
      <c r="X13" s="1538"/>
    </row>
    <row r="14" spans="1:25" ht="22.5" customHeight="1" thickBot="1">
      <c r="B14" s="1548"/>
      <c r="C14" s="2333"/>
      <c r="D14" s="2334"/>
      <c r="E14" s="2334"/>
      <c r="F14" s="2334"/>
      <c r="G14" s="2334"/>
      <c r="H14" s="2334"/>
      <c r="I14" s="2334"/>
      <c r="J14" s="2334"/>
      <c r="K14" s="2334"/>
      <c r="L14" s="2334"/>
      <c r="M14" s="2334"/>
      <c r="N14" s="2334"/>
      <c r="O14" s="2334"/>
      <c r="P14" s="2334"/>
      <c r="Q14" s="2334"/>
      <c r="R14" s="2334"/>
      <c r="S14" s="2334"/>
      <c r="T14" s="2334"/>
      <c r="U14" s="2334"/>
      <c r="V14" s="2334"/>
      <c r="W14" s="2335"/>
    </row>
    <row r="15" spans="1:25">
      <c r="C15" s="1495"/>
      <c r="D15" s="1495"/>
      <c r="E15" s="1495"/>
      <c r="F15" s="1495"/>
      <c r="G15" s="1495"/>
      <c r="H15" s="1495"/>
      <c r="I15" s="1495"/>
      <c r="J15" s="1495"/>
      <c r="K15" s="1495"/>
      <c r="L15" s="1495"/>
      <c r="M15" s="1495"/>
      <c r="N15" s="1495"/>
      <c r="O15" s="1495"/>
      <c r="P15" s="1495"/>
      <c r="Q15" s="1495"/>
      <c r="R15" s="1495"/>
      <c r="W15" s="1532"/>
    </row>
    <row r="16" spans="1:25">
      <c r="E16" s="1495"/>
      <c r="F16" s="2287" t="s">
        <v>86</v>
      </c>
      <c r="G16" s="1551"/>
      <c r="H16" s="2287" t="s">
        <v>87</v>
      </c>
      <c r="I16" s="1551"/>
      <c r="J16" s="2287" t="s">
        <v>88</v>
      </c>
      <c r="K16" s="1550"/>
      <c r="L16" s="2287" t="s">
        <v>9</v>
      </c>
      <c r="M16" s="1550"/>
      <c r="N16" s="2287" t="s">
        <v>8</v>
      </c>
      <c r="O16" s="1550"/>
      <c r="P16" s="2287" t="s">
        <v>1688</v>
      </c>
      <c r="Q16" s="1550"/>
      <c r="R16" s="2287" t="s">
        <v>2187</v>
      </c>
      <c r="S16" s="1550"/>
      <c r="T16" s="2287" t="s">
        <v>2262</v>
      </c>
      <c r="U16" s="1550"/>
      <c r="V16" s="2287" t="s">
        <v>2309</v>
      </c>
      <c r="W16" s="1550"/>
      <c r="X16" s="2287" t="s">
        <v>2363</v>
      </c>
    </row>
    <row r="17" spans="1:24" s="1537" customFormat="1">
      <c r="E17" s="1539"/>
      <c r="G17" s="1538"/>
      <c r="H17" s="1538"/>
      <c r="I17" s="1538"/>
      <c r="J17" s="1538"/>
      <c r="K17" s="1538"/>
      <c r="L17" s="1538"/>
      <c r="M17" s="1538"/>
      <c r="N17" s="1538"/>
      <c r="O17" s="1538"/>
      <c r="P17" s="1538"/>
      <c r="Q17" s="1538"/>
      <c r="R17" s="1538"/>
      <c r="S17" s="1538"/>
      <c r="T17" s="1538"/>
    </row>
    <row r="18" spans="1:24" s="1537" customFormat="1">
      <c r="A18" s="1578" t="s">
        <v>2351</v>
      </c>
      <c r="E18" s="1539"/>
      <c r="O18" s="1538"/>
      <c r="Q18" s="1538"/>
      <c r="S18" s="1538"/>
    </row>
    <row r="19" spans="1:24">
      <c r="C19" s="1542" t="s">
        <v>2103</v>
      </c>
      <c r="E19" s="1495" t="s">
        <v>5</v>
      </c>
      <c r="F19" s="1566">
        <f>'SCH 20a'!E30</f>
        <v>50323</v>
      </c>
      <c r="G19" s="1577" t="s">
        <v>5</v>
      </c>
      <c r="H19" s="1566">
        <f>'SCH 20a'!G30</f>
        <v>51616</v>
      </c>
      <c r="I19" s="1577" t="s">
        <v>5</v>
      </c>
      <c r="J19" s="1566">
        <f>'SCH 20a'!I30</f>
        <v>52773</v>
      </c>
      <c r="K19" s="1577" t="s">
        <v>5</v>
      </c>
      <c r="L19" s="1566">
        <f>'SCH 20a'!K30</f>
        <v>52535</v>
      </c>
      <c r="M19" s="1577" t="s">
        <v>5</v>
      </c>
      <c r="N19" s="1566">
        <f>'SCH 20a'!M30</f>
        <v>52459</v>
      </c>
      <c r="O19" s="1577" t="s">
        <v>5</v>
      </c>
      <c r="P19" s="1566">
        <f>'SCH 20a'!O30</f>
        <v>51867</v>
      </c>
      <c r="Q19" s="1577" t="s">
        <v>5</v>
      </c>
      <c r="R19" s="1566">
        <f>'SCH 20a'!Q30</f>
        <v>50229</v>
      </c>
      <c r="S19" s="1577" t="s">
        <v>5</v>
      </c>
      <c r="T19" s="1566">
        <f>'SCH 20a'!S30</f>
        <v>49622</v>
      </c>
      <c r="U19" s="1577" t="s">
        <v>5</v>
      </c>
      <c r="V19" s="1566">
        <f>'SCH 20a'!U30</f>
        <v>51265</v>
      </c>
      <c r="W19" s="1577" t="s">
        <v>5</v>
      </c>
      <c r="X19" s="1566">
        <f>'SCH 20a'!W30</f>
        <v>53225</v>
      </c>
    </row>
    <row r="20" spans="1:24">
      <c r="C20" s="1542" t="s">
        <v>2117</v>
      </c>
      <c r="D20" s="1552"/>
      <c r="E20" s="1495" t="s">
        <v>5</v>
      </c>
      <c r="F20" s="1575">
        <f>'SCH 20a'!E31</f>
        <v>7.1199999999999999E-2</v>
      </c>
      <c r="G20" s="1576" t="s">
        <v>5</v>
      </c>
      <c r="H20" s="1575">
        <f>'SCH 20a'!G31</f>
        <v>2.5694016652425333E-2</v>
      </c>
      <c r="I20" s="1576" t="s">
        <v>5</v>
      </c>
      <c r="J20" s="1575">
        <f>'SCH 20a'!I31</f>
        <v>2.2415530068195907E-2</v>
      </c>
      <c r="K20" s="1576" t="s">
        <v>5</v>
      </c>
      <c r="L20" s="1575">
        <f>'SCH 20a'!K31</f>
        <v>-4.5098819472078524E-3</v>
      </c>
      <c r="M20" s="1576" t="s">
        <v>5</v>
      </c>
      <c r="N20" s="1575">
        <f>'SCH 20a'!M31</f>
        <v>-1.4466546112115732E-3</v>
      </c>
      <c r="O20" s="1576" t="s">
        <v>5</v>
      </c>
      <c r="P20" s="1575">
        <f>'SCH 20a'!O31</f>
        <v>-1.1285003526563602E-2</v>
      </c>
      <c r="Q20" s="1576" t="s">
        <v>5</v>
      </c>
      <c r="R20" s="1575">
        <f>'SCH 20a'!Q31</f>
        <v>-3.1580773902481346E-2</v>
      </c>
      <c r="S20" s="1576" t="s">
        <v>5</v>
      </c>
      <c r="T20" s="1575">
        <f>'SCH 20a'!S31</f>
        <v>-1.2084652292500348E-2</v>
      </c>
      <c r="U20" s="1576" t="s">
        <v>5</v>
      </c>
      <c r="V20" s="1575">
        <f>'SCH 20a'!U31</f>
        <v>3.3110313973640726E-2</v>
      </c>
      <c r="W20" s="1576" t="s">
        <v>5</v>
      </c>
      <c r="X20" s="1575">
        <f>'SCH 20a'!W31</f>
        <v>3.8232712376865305E-2</v>
      </c>
    </row>
    <row r="21" spans="1:24">
      <c r="C21" s="1542" t="s">
        <v>2108</v>
      </c>
      <c r="E21" s="1495" t="s">
        <v>5</v>
      </c>
      <c r="F21" s="1503">
        <f>'SCH 20a'!E32</f>
        <v>2579.6666666666665</v>
      </c>
      <c r="G21" s="1574" t="s">
        <v>5</v>
      </c>
      <c r="H21" s="1503">
        <f>'SCH 20a'!G32</f>
        <v>2660.6185567010311</v>
      </c>
      <c r="I21" s="1574" t="s">
        <v>5</v>
      </c>
      <c r="J21" s="1503">
        <f>'SCH 20a'!I32</f>
        <v>2706.3076923076924</v>
      </c>
      <c r="K21" s="1574" t="s">
        <v>5</v>
      </c>
      <c r="L21" s="1503">
        <f>'SCH 20a'!K32</f>
        <v>2681</v>
      </c>
      <c r="M21" s="1574" t="s">
        <v>5</v>
      </c>
      <c r="N21" s="1503">
        <f>'SCH 20a'!M32</f>
        <v>2662.8934010152284</v>
      </c>
      <c r="O21" s="1574" t="s">
        <v>5</v>
      </c>
      <c r="P21" s="1503">
        <f>'SCH 20a'!O32</f>
        <v>2632.8426395939086</v>
      </c>
      <c r="Q21" s="1574" t="s">
        <v>5</v>
      </c>
      <c r="R21" s="1503">
        <f>'SCH 20a'!Q32</f>
        <v>2536.8181818181815</v>
      </c>
      <c r="S21" s="1574" t="s">
        <v>5</v>
      </c>
      <c r="T21" s="1503">
        <f>'SCH 20a'!S32</f>
        <v>2518.8832487309646</v>
      </c>
      <c r="U21" s="1574" t="s">
        <v>5</v>
      </c>
      <c r="V21" s="1503">
        <f>'SCH 20a'!U32</f>
        <v>2589.1414141414139</v>
      </c>
      <c r="W21" s="1574" t="s">
        <v>5</v>
      </c>
      <c r="X21" s="1503">
        <f>'SCH 20a'!W32</f>
        <v>2729.4871794871797</v>
      </c>
    </row>
    <row r="22" spans="1:24" s="1537" customFormat="1" ht="15.75" customHeight="1">
      <c r="E22" s="1495" t="s">
        <v>5</v>
      </c>
      <c r="F22" s="1568"/>
      <c r="H22" s="1568"/>
      <c r="J22" s="1568"/>
      <c r="L22" s="1568"/>
      <c r="N22" s="1569"/>
      <c r="O22" s="1538"/>
      <c r="P22" s="1569"/>
      <c r="Q22" s="1538"/>
      <c r="R22" s="1568"/>
      <c r="S22" s="1538"/>
      <c r="T22" s="1568"/>
    </row>
    <row r="23" spans="1:24">
      <c r="A23" s="1495" t="s">
        <v>2116</v>
      </c>
      <c r="D23" s="1495"/>
      <c r="E23" s="1495" t="s">
        <v>5</v>
      </c>
      <c r="O23" s="1532"/>
      <c r="Q23" s="1532"/>
      <c r="S23" s="1532"/>
    </row>
    <row r="24" spans="1:24">
      <c r="C24" s="1542" t="s">
        <v>2103</v>
      </c>
      <c r="D24" s="1495"/>
      <c r="E24" s="1495" t="s">
        <v>5</v>
      </c>
      <c r="F24" s="1559">
        <v>3257</v>
      </c>
      <c r="G24" s="1559"/>
      <c r="H24" s="1559">
        <v>3012</v>
      </c>
      <c r="I24" s="1559"/>
      <c r="J24" s="1559">
        <v>2690</v>
      </c>
      <c r="K24" s="1559"/>
      <c r="L24" s="1559">
        <v>2411</v>
      </c>
      <c r="M24" s="1559"/>
      <c r="N24" s="1559">
        <v>2054</v>
      </c>
      <c r="O24" s="1559"/>
      <c r="P24" s="1559">
        <v>1745</v>
      </c>
      <c r="Q24" s="1559"/>
      <c r="R24" s="1559">
        <v>1378</v>
      </c>
      <c r="S24" s="1559"/>
      <c r="T24" s="1559">
        <v>660</v>
      </c>
      <c r="U24" s="1559"/>
      <c r="V24" s="1559">
        <v>0</v>
      </c>
      <c r="W24" s="1559"/>
      <c r="X24" s="1559">
        <v>0</v>
      </c>
    </row>
    <row r="25" spans="1:24">
      <c r="C25" s="1542" t="s">
        <v>2115</v>
      </c>
      <c r="D25" s="1495"/>
      <c r="E25" s="1495" t="s">
        <v>5</v>
      </c>
      <c r="F25" s="1561">
        <v>-9.2299999999999993E-2</v>
      </c>
      <c r="G25" s="1563"/>
      <c r="H25" s="1561">
        <f>(+H24-F24)/F24</f>
        <v>-7.5222597482345721E-2</v>
      </c>
      <c r="I25" s="1562"/>
      <c r="J25" s="1561">
        <f>(+J24-H24)/H24</f>
        <v>-0.10690571049136786</v>
      </c>
      <c r="K25" s="1562"/>
      <c r="L25" s="1561">
        <f>(+L24-J24)/J24</f>
        <v>-0.10371747211895911</v>
      </c>
      <c r="M25" s="1562"/>
      <c r="N25" s="1561">
        <f>(+N24-L24)/L24</f>
        <v>-0.1480713396930734</v>
      </c>
      <c r="O25" s="1562"/>
      <c r="P25" s="1561">
        <f>(+P24-N24)/N24</f>
        <v>-0.15043816942551119</v>
      </c>
      <c r="Q25" s="1562"/>
      <c r="R25" s="1561">
        <f>(+R24-P24)/P24</f>
        <v>-0.21031518624641835</v>
      </c>
      <c r="S25" s="1562"/>
      <c r="T25" s="1561">
        <f>(+T24-R24)/R24</f>
        <v>-0.52104499274310601</v>
      </c>
      <c r="U25" s="1562"/>
      <c r="V25" s="1561">
        <f>(+V24-T24)/T24</f>
        <v>-1</v>
      </c>
      <c r="W25" s="1562"/>
      <c r="X25" s="1561">
        <v>0</v>
      </c>
    </row>
    <row r="26" spans="1:24">
      <c r="C26" s="1542" t="s">
        <v>2114</v>
      </c>
      <c r="D26" s="1495"/>
      <c r="E26" s="1495" t="s">
        <v>5</v>
      </c>
      <c r="F26" s="1559">
        <f>F24/19.5</f>
        <v>167.02564102564102</v>
      </c>
      <c r="G26" s="1559"/>
      <c r="H26" s="1559">
        <f>H24/19.4</f>
        <v>155.25773195876289</v>
      </c>
      <c r="I26" s="1559"/>
      <c r="J26" s="1559">
        <f>J24/19.5</f>
        <v>137.94871794871796</v>
      </c>
      <c r="K26" s="1559"/>
      <c r="L26" s="1559">
        <f>L24/19.6</f>
        <v>123.01020408163265</v>
      </c>
      <c r="M26" s="1559"/>
      <c r="N26" s="1559">
        <f>N24/19.7</f>
        <v>104.26395939086295</v>
      </c>
      <c r="O26" s="1559"/>
      <c r="P26" s="1559">
        <f>P24/19.7</f>
        <v>88.578680203045693</v>
      </c>
      <c r="Q26" s="1559"/>
      <c r="R26" s="1559">
        <f>R24/19.8</f>
        <v>69.595959595959599</v>
      </c>
      <c r="S26" s="1559"/>
      <c r="T26" s="1559">
        <f>T24/19.7</f>
        <v>33.502538071065992</v>
      </c>
      <c r="U26" s="1559"/>
      <c r="V26" s="1559">
        <f>ROUND(V24/19.8,0)</f>
        <v>0</v>
      </c>
      <c r="W26" s="1559"/>
      <c r="X26" s="1559">
        <f>ROUND(X24/19.5,0)</f>
        <v>0</v>
      </c>
    </row>
    <row r="27" spans="1:24">
      <c r="B27" s="1542"/>
      <c r="D27" s="1495"/>
      <c r="E27" s="1495" t="s">
        <v>5</v>
      </c>
      <c r="F27" s="1565"/>
      <c r="H27" s="1565"/>
      <c r="J27" s="1565"/>
      <c r="K27" s="1532"/>
      <c r="L27" s="1565"/>
      <c r="M27" s="1532"/>
      <c r="N27" s="1565"/>
      <c r="O27" s="1532"/>
    </row>
    <row r="28" spans="1:24">
      <c r="A28" s="1495" t="s">
        <v>2113</v>
      </c>
      <c r="D28" s="1495"/>
      <c r="E28" s="1495" t="s">
        <v>5</v>
      </c>
      <c r="K28" s="1532"/>
      <c r="M28" s="1532"/>
      <c r="O28" s="1532"/>
    </row>
    <row r="29" spans="1:24">
      <c r="C29" s="1542" t="s">
        <v>2106</v>
      </c>
      <c r="D29" s="1495"/>
      <c r="E29" s="1495" t="s">
        <v>5</v>
      </c>
      <c r="F29" s="1559">
        <v>419</v>
      </c>
      <c r="G29" s="1559"/>
      <c r="H29" s="1559">
        <v>396</v>
      </c>
      <c r="I29" s="1559"/>
      <c r="J29" s="1559">
        <v>368</v>
      </c>
      <c r="K29" s="1559"/>
      <c r="L29" s="1559">
        <v>294</v>
      </c>
      <c r="M29" s="1559"/>
      <c r="N29" s="1559">
        <v>281</v>
      </c>
      <c r="O29" s="1559"/>
      <c r="P29" s="1559">
        <v>263</v>
      </c>
      <c r="Q29" s="1559"/>
      <c r="R29" s="1559">
        <v>234</v>
      </c>
      <c r="S29" s="1559"/>
      <c r="T29" s="1559">
        <v>203</v>
      </c>
      <c r="U29" s="1559"/>
      <c r="V29" s="1559">
        <v>172</v>
      </c>
      <c r="W29" s="1559"/>
      <c r="X29" s="1559">
        <v>139</v>
      </c>
    </row>
    <row r="30" spans="1:24">
      <c r="C30" s="1542" t="s">
        <v>2112</v>
      </c>
      <c r="D30" s="1495"/>
      <c r="E30" s="1495" t="s">
        <v>5</v>
      </c>
      <c r="F30" s="1561">
        <v>-5.1999999999999998E-2</v>
      </c>
      <c r="G30" s="1563"/>
      <c r="H30" s="1561">
        <f>(+H29-F29)/F29</f>
        <v>-5.4892601431980909E-2</v>
      </c>
      <c r="I30" s="1562"/>
      <c r="J30" s="1561">
        <f>(+J29-H29)/H29</f>
        <v>-7.0707070707070704E-2</v>
      </c>
      <c r="K30" s="1562"/>
      <c r="L30" s="1561">
        <f>(+L29-J29)/J29</f>
        <v>-0.20108695652173914</v>
      </c>
      <c r="M30" s="1562"/>
      <c r="N30" s="1561">
        <f>(+N29-L29)/L29</f>
        <v>-4.4217687074829932E-2</v>
      </c>
      <c r="O30" s="1562"/>
      <c r="P30" s="1561">
        <f>(+P29-N29)/N29</f>
        <v>-6.4056939501779361E-2</v>
      </c>
      <c r="Q30" s="1562"/>
      <c r="R30" s="1561">
        <f>(+R29-P29)/P29</f>
        <v>-0.11026615969581749</v>
      </c>
      <c r="S30" s="1562"/>
      <c r="T30" s="1561">
        <f>(+T29-R29)/R29</f>
        <v>-0.13247863247863248</v>
      </c>
      <c r="U30" s="1562"/>
      <c r="V30" s="1561">
        <f>(+V29-T29)/T29</f>
        <v>-0.15270935960591134</v>
      </c>
      <c r="W30" s="1562"/>
      <c r="X30" s="1561">
        <f>(+X29-V29)/V29</f>
        <v>-0.19186046511627908</v>
      </c>
    </row>
    <row r="31" spans="1:24">
      <c r="C31" s="1542" t="s">
        <v>2111</v>
      </c>
      <c r="D31" s="1495"/>
      <c r="E31" s="1495" t="s">
        <v>5</v>
      </c>
      <c r="F31" s="1559">
        <f>F29/19.5</f>
        <v>21.487179487179485</v>
      </c>
      <c r="G31" s="1559"/>
      <c r="H31" s="1559">
        <f>H29/19.4</f>
        <v>20.412371134020621</v>
      </c>
      <c r="I31" s="1559"/>
      <c r="J31" s="1559">
        <f>J29/19.5</f>
        <v>18.871794871794872</v>
      </c>
      <c r="K31" s="1559"/>
      <c r="L31" s="1559">
        <f>L29/19.6</f>
        <v>14.999999999999998</v>
      </c>
      <c r="M31" s="1559"/>
      <c r="N31" s="1559">
        <f>N29/19.7</f>
        <v>14.263959390862945</v>
      </c>
      <c r="O31" s="1559"/>
      <c r="P31" s="1559">
        <f>P29/19.7</f>
        <v>13.350253807106599</v>
      </c>
      <c r="Q31" s="1559"/>
      <c r="R31" s="1559">
        <f>R29/19.8</f>
        <v>11.818181818181818</v>
      </c>
      <c r="S31" s="1559"/>
      <c r="T31" s="2134">
        <f>T29/19.7</f>
        <v>10.304568527918782</v>
      </c>
      <c r="U31" s="1559"/>
      <c r="V31" s="1559">
        <f>ROUND(V29/19.8,0)</f>
        <v>9</v>
      </c>
      <c r="W31" s="1559"/>
      <c r="X31" s="1559">
        <f>ROUND(X29/19.5,0)</f>
        <v>7</v>
      </c>
    </row>
    <row r="32" spans="1:24" s="1537" customFormat="1">
      <c r="E32" s="1495" t="s">
        <v>5</v>
      </c>
    </row>
    <row r="33" spans="1:24">
      <c r="A33" s="1495" t="s">
        <v>2110</v>
      </c>
      <c r="D33" s="1495"/>
      <c r="E33" s="1495"/>
      <c r="F33" s="1503"/>
      <c r="G33" s="1503"/>
      <c r="H33" s="1503"/>
      <c r="I33" s="1503"/>
      <c r="J33" s="1503"/>
      <c r="K33" s="1503"/>
      <c r="L33" s="1503"/>
      <c r="M33" s="1503"/>
      <c r="N33" s="1503"/>
      <c r="O33" s="1503"/>
      <c r="P33" s="1503"/>
      <c r="Q33" s="1503"/>
      <c r="R33" s="1503"/>
      <c r="S33" s="1503"/>
      <c r="T33" s="1503"/>
      <c r="U33" s="1503"/>
      <c r="V33" s="1503"/>
      <c r="W33" s="1503"/>
      <c r="X33" s="1503"/>
    </row>
    <row r="34" spans="1:24">
      <c r="C34" s="1542" t="s">
        <v>2106</v>
      </c>
      <c r="D34" s="1495"/>
      <c r="E34" s="1495" t="s">
        <v>5</v>
      </c>
      <c r="F34" s="1559">
        <v>2302</v>
      </c>
      <c r="G34" s="1559"/>
      <c r="H34" s="1559">
        <v>2246</v>
      </c>
      <c r="I34" s="1559"/>
      <c r="J34" s="1559">
        <v>2188</v>
      </c>
      <c r="K34" s="1559"/>
      <c r="L34" s="1559">
        <v>2127</v>
      </c>
      <c r="M34" s="1559"/>
      <c r="N34" s="1559">
        <v>2063</v>
      </c>
      <c r="O34" s="1559"/>
      <c r="P34" s="1559">
        <v>1996</v>
      </c>
      <c r="Q34" s="1559"/>
      <c r="R34" s="1559">
        <v>1961</v>
      </c>
      <c r="S34" s="1559"/>
      <c r="T34" s="1559">
        <v>1884</v>
      </c>
      <c r="U34" s="1559"/>
      <c r="V34" s="1559">
        <v>1805</v>
      </c>
      <c r="W34" s="1559"/>
      <c r="X34" s="1559">
        <v>1721</v>
      </c>
    </row>
    <row r="35" spans="1:24">
      <c r="C35" s="1542" t="s">
        <v>2109</v>
      </c>
      <c r="D35" s="1495"/>
      <c r="E35" s="1495" t="s">
        <v>5</v>
      </c>
      <c r="F35" s="1561">
        <v>-2.2499999999999999E-2</v>
      </c>
      <c r="G35" s="1563"/>
      <c r="H35" s="1561">
        <f>(+H34-F34)/F34</f>
        <v>-2.4326672458731539E-2</v>
      </c>
      <c r="I35" s="1562"/>
      <c r="J35" s="1561">
        <f>(+J34-H34)/H34</f>
        <v>-2.5823686553873553E-2</v>
      </c>
      <c r="K35" s="1562"/>
      <c r="L35" s="1561">
        <f>(+L34-J34)/J34</f>
        <v>-2.7879341864716637E-2</v>
      </c>
      <c r="M35" s="1562"/>
      <c r="N35" s="1561">
        <f>(+N34-L34)/L34</f>
        <v>-3.0089327691584389E-2</v>
      </c>
      <c r="O35" s="1562"/>
      <c r="P35" s="1561">
        <f>(+P34-N34)/N34</f>
        <v>-3.2476975278720309E-2</v>
      </c>
      <c r="Q35" s="1562"/>
      <c r="R35" s="1561">
        <f>(+R34-P34)/P34</f>
        <v>-1.7535070140280561E-2</v>
      </c>
      <c r="S35" s="1562"/>
      <c r="T35" s="1561">
        <f>(+T34-R34)/R34</f>
        <v>-3.926568077511474E-2</v>
      </c>
      <c r="U35" s="1562"/>
      <c r="V35" s="1561">
        <f>(+V34-T34)/T34</f>
        <v>-4.1932059447983012E-2</v>
      </c>
      <c r="W35" s="1562"/>
      <c r="X35" s="1561">
        <f>(+X34-V34)/V34</f>
        <v>-4.6537396121883658E-2</v>
      </c>
    </row>
    <row r="36" spans="1:24">
      <c r="C36" s="1542" t="s">
        <v>2108</v>
      </c>
      <c r="D36" s="1495"/>
      <c r="E36" s="1495" t="s">
        <v>5</v>
      </c>
      <c r="F36" s="1559">
        <f>F34/19.5</f>
        <v>118.05128205128206</v>
      </c>
      <c r="G36" s="1559"/>
      <c r="H36" s="1559">
        <f>H34/19.4</f>
        <v>115.77319587628867</v>
      </c>
      <c r="I36" s="1559"/>
      <c r="J36" s="1559">
        <f>J34/19.5</f>
        <v>112.2051282051282</v>
      </c>
      <c r="K36" s="1559"/>
      <c r="L36" s="1559">
        <f>L34/19.6</f>
        <v>108.5204081632653</v>
      </c>
      <c r="M36" s="1559"/>
      <c r="N36" s="1559">
        <f>N34/19.7</f>
        <v>104.72081218274113</v>
      </c>
      <c r="O36" s="1559"/>
      <c r="P36" s="1559">
        <f>P34/19.7</f>
        <v>101.31979695431473</v>
      </c>
      <c r="Q36" s="1559"/>
      <c r="R36" s="1559">
        <f>R34/19.8</f>
        <v>99.040404040404042</v>
      </c>
      <c r="S36" s="1559"/>
      <c r="T36" s="1559">
        <f>T34/19.7</f>
        <v>95.634517766497467</v>
      </c>
      <c r="U36" s="1559"/>
      <c r="V36" s="1559">
        <f>ROUND(V34/19.8,0)</f>
        <v>91</v>
      </c>
      <c r="W36" s="1559"/>
      <c r="X36" s="1559">
        <f>ROUND(X34/19.5,0)</f>
        <v>88</v>
      </c>
    </row>
    <row r="37" spans="1:24" s="1537" customFormat="1">
      <c r="E37" s="1495" t="s">
        <v>5</v>
      </c>
    </row>
    <row r="38" spans="1:24" s="1537" customFormat="1">
      <c r="A38" s="1495" t="s">
        <v>2148</v>
      </c>
      <c r="B38" s="1501"/>
      <c r="C38" s="1501"/>
      <c r="D38" s="1495"/>
      <c r="E38" s="1495"/>
      <c r="F38" s="1503"/>
      <c r="G38" s="1503"/>
      <c r="H38" s="1503"/>
      <c r="I38" s="1503"/>
      <c r="J38" s="1503"/>
      <c r="K38" s="1503"/>
      <c r="L38" s="1503"/>
      <c r="M38" s="1503"/>
      <c r="N38" s="1503"/>
      <c r="O38" s="1503"/>
      <c r="P38" s="1503"/>
      <c r="Q38" s="1503"/>
      <c r="R38" s="1503"/>
      <c r="S38" s="1503"/>
      <c r="T38" s="1503"/>
      <c r="U38" s="1503"/>
      <c r="V38" s="1503"/>
      <c r="W38" s="1503"/>
      <c r="X38" s="1503"/>
    </row>
    <row r="39" spans="1:24" s="1537" customFormat="1">
      <c r="A39" s="1501"/>
      <c r="B39" s="1501"/>
      <c r="C39" s="1542" t="s">
        <v>2106</v>
      </c>
      <c r="D39" s="1495"/>
      <c r="E39" s="1495" t="s">
        <v>5</v>
      </c>
      <c r="F39" s="1559">
        <v>0</v>
      </c>
      <c r="G39" s="1559">
        <v>0</v>
      </c>
      <c r="H39" s="1559">
        <v>0</v>
      </c>
      <c r="I39" s="1559">
        <v>0</v>
      </c>
      <c r="J39" s="1559">
        <v>0</v>
      </c>
      <c r="K39" s="1559">
        <v>0</v>
      </c>
      <c r="L39" s="1559">
        <v>0</v>
      </c>
      <c r="M39" s="1559">
        <v>0</v>
      </c>
      <c r="N39" s="1559">
        <v>226</v>
      </c>
      <c r="O39" s="1559"/>
      <c r="P39" s="1559">
        <v>204</v>
      </c>
      <c r="Q39" s="1559"/>
      <c r="R39" s="1559">
        <v>181</v>
      </c>
      <c r="S39" s="1559"/>
      <c r="T39" s="1559">
        <v>157</v>
      </c>
      <c r="U39" s="1559"/>
      <c r="V39" s="1559">
        <v>142</v>
      </c>
      <c r="W39" s="1559"/>
      <c r="X39" s="1559">
        <v>153</v>
      </c>
    </row>
    <row r="40" spans="1:24" s="1537" customFormat="1">
      <c r="A40" s="1501"/>
      <c r="B40" s="1501"/>
      <c r="C40" s="1542" t="s">
        <v>2109</v>
      </c>
      <c r="D40" s="1495"/>
      <c r="E40" s="1495" t="s">
        <v>5</v>
      </c>
      <c r="F40" s="2056">
        <v>0</v>
      </c>
      <c r="G40" s="2056"/>
      <c r="H40" s="2056">
        <v>0</v>
      </c>
      <c r="I40" s="2056"/>
      <c r="J40" s="2056">
        <v>0</v>
      </c>
      <c r="K40" s="2056"/>
      <c r="L40" s="2056">
        <v>0</v>
      </c>
      <c r="M40" s="2056"/>
      <c r="N40" s="2056">
        <v>1</v>
      </c>
      <c r="O40" s="2056"/>
      <c r="P40" s="1561">
        <f>(+P39-N39)/N39</f>
        <v>-9.7345132743362831E-2</v>
      </c>
      <c r="Q40" s="2056"/>
      <c r="R40" s="1561">
        <f>(+R39-P39)/P39</f>
        <v>-0.11274509803921569</v>
      </c>
      <c r="S40" s="1562"/>
      <c r="T40" s="1561">
        <f>(+T39-R39)/R39</f>
        <v>-0.13259668508287292</v>
      </c>
      <c r="U40" s="1562"/>
      <c r="V40" s="1561">
        <f>(+V39-T39)/T39</f>
        <v>-9.5541401273885357E-2</v>
      </c>
      <c r="W40" s="1562"/>
      <c r="X40" s="1561">
        <f>(+X39-V39)/V39</f>
        <v>7.746478873239436E-2</v>
      </c>
    </row>
    <row r="41" spans="1:24" s="1537" customFormat="1">
      <c r="A41" s="1501"/>
      <c r="B41" s="1501"/>
      <c r="C41" s="1542" t="s">
        <v>2108</v>
      </c>
      <c r="D41" s="1495"/>
      <c r="E41" s="1495" t="s">
        <v>5</v>
      </c>
      <c r="F41" s="1559">
        <v>0</v>
      </c>
      <c r="G41" s="1559">
        <v>0</v>
      </c>
      <c r="H41" s="1559">
        <v>0</v>
      </c>
      <c r="I41" s="1559">
        <v>0</v>
      </c>
      <c r="J41" s="1559">
        <v>0</v>
      </c>
      <c r="K41" s="1559">
        <v>0</v>
      </c>
      <c r="L41" s="1559">
        <v>0</v>
      </c>
      <c r="M41" s="1559">
        <v>0</v>
      </c>
      <c r="N41" s="1559">
        <f>N39/19.7</f>
        <v>11.472081218274113</v>
      </c>
      <c r="O41" s="1559">
        <v>0</v>
      </c>
      <c r="P41" s="1559">
        <f>P39/19.7</f>
        <v>10.355329949238579</v>
      </c>
      <c r="Q41" s="1559"/>
      <c r="R41" s="1559">
        <f>R39/19.8</f>
        <v>9.1414141414141419</v>
      </c>
      <c r="S41" s="1559"/>
      <c r="T41" s="1559">
        <f>T39/19.7</f>
        <v>7.969543147208122</v>
      </c>
      <c r="U41" s="1559"/>
      <c r="V41" s="1559">
        <f>ROUND(V39/19.8,0)</f>
        <v>7</v>
      </c>
      <c r="W41" s="1559"/>
      <c r="X41" s="1559">
        <f>ROUND(X39/19.5,0)</f>
        <v>8</v>
      </c>
    </row>
    <row r="42" spans="1:24" s="1537" customFormat="1">
      <c r="A42" s="1501"/>
      <c r="B42" s="1501"/>
      <c r="C42" s="1542"/>
      <c r="D42" s="1495"/>
      <c r="E42" s="1495"/>
      <c r="F42" s="1559"/>
      <c r="G42" s="1559"/>
      <c r="H42" s="1559"/>
      <c r="I42" s="1559"/>
      <c r="J42" s="1559"/>
      <c r="K42" s="1559"/>
      <c r="L42" s="1559"/>
      <c r="M42" s="1559"/>
      <c r="N42" s="1559"/>
      <c r="O42" s="1559"/>
      <c r="P42" s="1559"/>
      <c r="Q42" s="1559"/>
      <c r="R42" s="1559"/>
      <c r="S42" s="1559"/>
      <c r="T42" s="1559"/>
      <c r="U42" s="1559"/>
      <c r="V42" s="1559"/>
      <c r="W42" s="1559"/>
      <c r="X42" s="1559"/>
    </row>
    <row r="43" spans="1:24">
      <c r="A43" s="1495" t="s">
        <v>2107</v>
      </c>
      <c r="B43" s="1495"/>
      <c r="C43" s="1542"/>
      <c r="D43" s="1495"/>
      <c r="E43" s="1495"/>
      <c r="F43" s="1503"/>
      <c r="G43" s="1503"/>
      <c r="H43" s="1503"/>
      <c r="I43" s="1503"/>
      <c r="J43" s="1503"/>
      <c r="K43" s="1503"/>
      <c r="L43" s="1503"/>
      <c r="M43" s="1503"/>
      <c r="N43" s="1503"/>
      <c r="O43" s="1503"/>
      <c r="P43" s="1503"/>
      <c r="Q43" s="1503"/>
      <c r="R43" s="1503"/>
      <c r="S43" s="1503"/>
      <c r="T43" s="1503"/>
      <c r="U43" s="1503"/>
      <c r="V43" s="1503"/>
      <c r="W43" s="1503"/>
      <c r="X43" s="1503"/>
    </row>
    <row r="44" spans="1:24">
      <c r="C44" s="1542" t="s">
        <v>2106</v>
      </c>
      <c r="D44" s="1495"/>
      <c r="E44" s="1495" t="s">
        <v>5</v>
      </c>
      <c r="F44" s="1559">
        <v>0</v>
      </c>
      <c r="G44" s="1559"/>
      <c r="H44" s="1559">
        <v>0</v>
      </c>
      <c r="I44" s="1559"/>
      <c r="J44" s="1559">
        <v>0</v>
      </c>
      <c r="K44" s="1559"/>
      <c r="L44" s="1559">
        <v>0</v>
      </c>
      <c r="M44" s="1559"/>
      <c r="N44" s="1559">
        <v>440</v>
      </c>
      <c r="O44" s="1559"/>
      <c r="P44" s="1559">
        <v>437</v>
      </c>
      <c r="Q44" s="1559"/>
      <c r="R44" s="1559">
        <v>985</v>
      </c>
      <c r="S44" s="1559"/>
      <c r="T44" s="1559">
        <v>956</v>
      </c>
      <c r="U44" s="1559"/>
      <c r="V44" s="1559">
        <v>1263</v>
      </c>
      <c r="W44" s="1559"/>
      <c r="X44" s="1559">
        <v>1350</v>
      </c>
    </row>
    <row r="45" spans="1:24">
      <c r="C45" s="1542" t="s">
        <v>2105</v>
      </c>
      <c r="D45" s="1495"/>
      <c r="E45" s="1495" t="s">
        <v>5</v>
      </c>
      <c r="F45" s="2056">
        <v>0</v>
      </c>
      <c r="G45" s="1562"/>
      <c r="H45" s="2056">
        <v>0</v>
      </c>
      <c r="I45" s="1562"/>
      <c r="J45" s="2056">
        <v>0</v>
      </c>
      <c r="K45" s="1562"/>
      <c r="L45" s="2056">
        <v>0</v>
      </c>
      <c r="M45" s="1562"/>
      <c r="N45" s="2056">
        <v>1</v>
      </c>
      <c r="O45" s="1562"/>
      <c r="P45" s="1561">
        <f>(+P44-N44)/N44</f>
        <v>-6.8181818181818179E-3</v>
      </c>
      <c r="Q45" s="1562"/>
      <c r="R45" s="1561">
        <f>(+R44-P44)/P44</f>
        <v>1.2540045766590389</v>
      </c>
      <c r="S45" s="1562"/>
      <c r="T45" s="1561">
        <f>(+T44-R44)/R44</f>
        <v>-2.9441624365482234E-2</v>
      </c>
      <c r="U45" s="1562"/>
      <c r="V45" s="1561">
        <f>(+V44-T44)/T44</f>
        <v>0.32112970711297073</v>
      </c>
      <c r="W45" s="1562"/>
      <c r="X45" s="1561">
        <f>(+X44-V44)/V44</f>
        <v>6.8883610451306407E-2</v>
      </c>
    </row>
    <row r="46" spans="1:24">
      <c r="C46" s="1542" t="s">
        <v>2104</v>
      </c>
      <c r="D46" s="1495"/>
      <c r="E46" s="1495" t="s">
        <v>5</v>
      </c>
      <c r="F46" s="1559">
        <v>0</v>
      </c>
      <c r="G46" s="1559"/>
      <c r="H46" s="1559">
        <v>0</v>
      </c>
      <c r="I46" s="1559"/>
      <c r="J46" s="1559">
        <v>0</v>
      </c>
      <c r="K46" s="1559"/>
      <c r="L46" s="1559">
        <v>0</v>
      </c>
      <c r="M46" s="1559"/>
      <c r="N46" s="1559">
        <f>N44/19.7</f>
        <v>22.335025380710661</v>
      </c>
      <c r="O46" s="1559"/>
      <c r="P46" s="1559">
        <f>P44/19.7</f>
        <v>22.18274111675127</v>
      </c>
      <c r="Q46" s="1559"/>
      <c r="R46" s="1559">
        <f>R44/19.8</f>
        <v>49.747474747474747</v>
      </c>
      <c r="S46" s="1559"/>
      <c r="T46" s="1559">
        <f>T44/19.7</f>
        <v>48.527918781725887</v>
      </c>
      <c r="U46" s="1559"/>
      <c r="V46" s="1559">
        <f>ROUND(V44/19.8,0)</f>
        <v>64</v>
      </c>
      <c r="W46" s="1559"/>
      <c r="X46" s="1559">
        <f>ROUND(X44/19.5,0)</f>
        <v>69</v>
      </c>
    </row>
    <row r="47" spans="1:24" s="1537" customFormat="1">
      <c r="E47" s="1495"/>
    </row>
    <row r="48" spans="1:24">
      <c r="A48" s="1495" t="s">
        <v>2303</v>
      </c>
      <c r="D48" s="1495"/>
      <c r="E48" s="1495" t="s">
        <v>5</v>
      </c>
      <c r="K48" s="1532"/>
      <c r="M48" s="1532"/>
      <c r="O48" s="1532"/>
    </row>
    <row r="49" spans="2:25">
      <c r="C49" s="1542" t="s">
        <v>2106</v>
      </c>
      <c r="D49" s="1495"/>
      <c r="E49" s="1495" t="s">
        <v>5</v>
      </c>
      <c r="F49" s="1559">
        <v>4221</v>
      </c>
      <c r="G49" s="1559"/>
      <c r="H49" s="1559">
        <v>4430</v>
      </c>
      <c r="I49" s="1559"/>
      <c r="J49" s="1559">
        <v>5309</v>
      </c>
      <c r="K49" s="1559"/>
      <c r="L49" s="1559">
        <v>6149</v>
      </c>
      <c r="M49" s="1559"/>
      <c r="N49" s="1559">
        <v>6052</v>
      </c>
      <c r="O49" s="1559"/>
      <c r="P49" s="1559">
        <v>6676</v>
      </c>
      <c r="Q49" s="1559"/>
      <c r="R49" s="1559">
        <v>8044</v>
      </c>
      <c r="S49" s="1559"/>
      <c r="T49" s="1559">
        <v>7882</v>
      </c>
      <c r="U49" s="1559"/>
      <c r="V49" s="1559">
        <v>7944</v>
      </c>
      <c r="W49" s="1559"/>
      <c r="X49" s="1559">
        <v>8111</v>
      </c>
    </row>
    <row r="50" spans="2:25">
      <c r="C50" s="1542" t="s">
        <v>2105</v>
      </c>
      <c r="D50" s="1495"/>
      <c r="E50" s="1495" t="s">
        <v>5</v>
      </c>
      <c r="F50" s="1561">
        <v>0.15609999999999999</v>
      </c>
      <c r="G50" s="1562"/>
      <c r="H50" s="1561">
        <f>(+H49-F49)/F49</f>
        <v>4.9514333096422648E-2</v>
      </c>
      <c r="I50" s="1562"/>
      <c r="J50" s="1561">
        <f>(+J49-H49)/H49</f>
        <v>0.19841986455981941</v>
      </c>
      <c r="K50" s="1562"/>
      <c r="L50" s="1561">
        <f>(+L49-J49)/J49</f>
        <v>0.15822188736108495</v>
      </c>
      <c r="M50" s="1562"/>
      <c r="N50" s="1561">
        <f>(+N49-L49)/L49</f>
        <v>-1.5774922751666937E-2</v>
      </c>
      <c r="O50" s="1562"/>
      <c r="P50" s="1561">
        <f>(+P49-N49)/N49</f>
        <v>0.10310641110376735</v>
      </c>
      <c r="Q50" s="1562"/>
      <c r="R50" s="1561">
        <f>(+R49-P49)/P49</f>
        <v>0.20491312162971839</v>
      </c>
      <c r="S50" s="1562"/>
      <c r="T50" s="1561">
        <f>(+T49-R49)/R49</f>
        <v>-2.013923421183491E-2</v>
      </c>
      <c r="U50" s="1562"/>
      <c r="V50" s="1561">
        <f>(+V49-T49)/T49</f>
        <v>7.8660238518142595E-3</v>
      </c>
      <c r="W50" s="1562"/>
      <c r="X50" s="1561">
        <f>(+X49-V49)/V49</f>
        <v>2.1022155085599195E-2</v>
      </c>
    </row>
    <row r="51" spans="2:25">
      <c r="C51" s="1542" t="s">
        <v>2104</v>
      </c>
      <c r="D51" s="1495"/>
      <c r="E51" s="1495" t="s">
        <v>5</v>
      </c>
      <c r="F51" s="1559">
        <f>F49/19.5</f>
        <v>216.46153846153845</v>
      </c>
      <c r="G51" s="1559"/>
      <c r="H51" s="1559">
        <f>H49/19.4</f>
        <v>228.35051546391753</v>
      </c>
      <c r="I51" s="1559"/>
      <c r="J51" s="1559">
        <f>J49/19.5</f>
        <v>272.25641025641028</v>
      </c>
      <c r="K51" s="1559"/>
      <c r="L51" s="1559">
        <f>L49/19.6</f>
        <v>313.72448979591832</v>
      </c>
      <c r="M51" s="1559"/>
      <c r="N51" s="1559">
        <f>N49/19.7</f>
        <v>307.20812182741116</v>
      </c>
      <c r="O51" s="1559"/>
      <c r="P51" s="1559">
        <f>P49/19.7</f>
        <v>338.88324873096445</v>
      </c>
      <c r="Q51" s="1559"/>
      <c r="R51" s="1559">
        <f>R49/19.8</f>
        <v>406.26262626262627</v>
      </c>
      <c r="S51" s="1559"/>
      <c r="T51" s="1559">
        <f>T49/19.7</f>
        <v>400.10152284263961</v>
      </c>
      <c r="U51" s="1559"/>
      <c r="V51" s="1559">
        <f>ROUND(V49/19.8,0)</f>
        <v>401</v>
      </c>
      <c r="W51" s="1559"/>
      <c r="X51" s="1559">
        <f>ROUND(X49/19.5,0)</f>
        <v>416</v>
      </c>
    </row>
    <row r="52" spans="2:25">
      <c r="C52" s="1542"/>
      <c r="D52" s="1495"/>
      <c r="E52" s="1495"/>
      <c r="F52" s="1503"/>
      <c r="G52" s="1503"/>
      <c r="H52" s="1503"/>
      <c r="I52" s="1503"/>
      <c r="J52" s="1503"/>
      <c r="K52" s="1503"/>
      <c r="L52" s="1503"/>
      <c r="M52" s="1503"/>
      <c r="N52" s="1503"/>
      <c r="O52" s="1503"/>
      <c r="P52" s="1503"/>
      <c r="Q52" s="1503"/>
      <c r="R52" s="1503"/>
      <c r="S52" s="1503"/>
      <c r="T52" s="1503"/>
      <c r="U52" s="1503"/>
      <c r="V52" s="1503"/>
      <c r="W52" s="1503"/>
      <c r="X52" s="1503"/>
    </row>
    <row r="53" spans="2:25">
      <c r="B53" s="1557"/>
      <c r="C53" s="1557"/>
      <c r="D53" s="1557"/>
      <c r="E53" s="1558"/>
      <c r="F53" s="1557"/>
      <c r="G53" s="1557"/>
      <c r="H53" s="1557"/>
      <c r="I53" s="1557"/>
      <c r="J53" s="1557"/>
      <c r="K53" s="1557"/>
      <c r="L53" s="1557"/>
      <c r="M53" s="1557"/>
      <c r="N53" s="1557"/>
      <c r="O53" s="1557"/>
      <c r="P53" s="1557"/>
      <c r="Q53" s="1557"/>
      <c r="R53" s="1557"/>
      <c r="S53" s="1557"/>
      <c r="T53" s="1557"/>
      <c r="U53" s="1557"/>
      <c r="V53" s="1557"/>
      <c r="W53" s="1557"/>
      <c r="X53" s="1557"/>
    </row>
    <row r="54" spans="2:25">
      <c r="E54" s="1495"/>
      <c r="F54" s="1537"/>
      <c r="G54" s="1538"/>
      <c r="H54" s="1538"/>
      <c r="I54" s="1538"/>
      <c r="J54" s="1538"/>
      <c r="K54" s="1538"/>
      <c r="L54" s="1538"/>
      <c r="M54" s="1538"/>
      <c r="N54" s="1538"/>
      <c r="O54" s="1538"/>
      <c r="P54" s="1538"/>
      <c r="Q54" s="1538"/>
      <c r="R54" s="1538"/>
      <c r="S54" s="1538"/>
      <c r="T54" s="1538"/>
      <c r="X54" s="1503"/>
    </row>
    <row r="55" spans="2:25">
      <c r="B55" s="1554" t="s">
        <v>2352</v>
      </c>
      <c r="E55" s="1495"/>
      <c r="F55" s="1503"/>
      <c r="G55" s="1503"/>
      <c r="H55" s="1503"/>
      <c r="I55" s="1503"/>
      <c r="J55" s="1503"/>
      <c r="K55" s="1503"/>
      <c r="L55" s="1503"/>
      <c r="M55" s="1503"/>
      <c r="N55" s="1503"/>
      <c r="O55" s="1503"/>
      <c r="P55" s="1503"/>
      <c r="Q55" s="1538"/>
      <c r="R55" s="1503"/>
      <c r="S55" s="1503"/>
      <c r="T55" s="1503"/>
      <c r="U55" s="1503"/>
      <c r="V55" s="1503"/>
      <c r="W55" s="1503"/>
      <c r="X55" s="1503"/>
    </row>
    <row r="56" spans="2:25">
      <c r="C56" s="1548" t="s">
        <v>2103</v>
      </c>
      <c r="D56" s="1495"/>
      <c r="E56" s="1495" t="s">
        <v>5</v>
      </c>
      <c r="F56" s="1497">
        <f>ROUND(SUM(+F19+F24+F29+F34+F49+F44),0)</f>
        <v>60522</v>
      </c>
      <c r="G56" s="1497" t="s">
        <v>5</v>
      </c>
      <c r="H56" s="1497">
        <f>ROUND(SUM(+H19+H24+H29+H34+H49+H44),0)</f>
        <v>61700</v>
      </c>
      <c r="I56" s="1497" t="s">
        <v>5</v>
      </c>
      <c r="J56" s="1497">
        <f>ROUND(SUM(+J19+J24+J29+J34+J49+J44),0)</f>
        <v>63328</v>
      </c>
      <c r="K56" s="1497" t="s">
        <v>5</v>
      </c>
      <c r="L56" s="1497">
        <f>ROUND(SUM(+L19+L24+L29+L34+L49+L44),0)</f>
        <v>63516</v>
      </c>
      <c r="M56" s="1497" t="s">
        <v>5</v>
      </c>
      <c r="N56" s="1497">
        <f>ROUND(SUM(+N19+N24+N29+N34+N49+N44+N39),0)</f>
        <v>63575</v>
      </c>
      <c r="O56" s="1497" t="s">
        <v>5</v>
      </c>
      <c r="P56" s="1497">
        <f>ROUND(SUM(+P19+P24+P29+P34+P39+P49+P44),0)</f>
        <v>63188</v>
      </c>
      <c r="Q56" s="1497" t="s">
        <v>5</v>
      </c>
      <c r="R56" s="1497">
        <f>ROUND(SUM(+R19+R24+R29+R34+R49+R44+R39),0)</f>
        <v>63012</v>
      </c>
      <c r="S56" s="1497" t="s">
        <v>5</v>
      </c>
      <c r="T56" s="1497">
        <f>ROUND(SUM(+T19+T24+T29+T34+T49+T44+T39),0)</f>
        <v>61364</v>
      </c>
      <c r="U56" s="1497" t="s">
        <v>5</v>
      </c>
      <c r="V56" s="1497">
        <f>ROUND(SUM(+V19+V24+V29+V34+V49+V44+V39),0)</f>
        <v>62591</v>
      </c>
      <c r="W56" s="1497" t="s">
        <v>5</v>
      </c>
      <c r="X56" s="1497">
        <f>ROUND(SUM(+X19+X24+X29+X34+X49+X44+X39),0)</f>
        <v>64699</v>
      </c>
    </row>
    <row r="57" spans="2:25">
      <c r="C57" s="1548" t="s">
        <v>2102</v>
      </c>
      <c r="D57" s="1495"/>
      <c r="E57" s="1495" t="s">
        <v>5</v>
      </c>
      <c r="F57" s="1573">
        <v>6.1499999999999999E-2</v>
      </c>
      <c r="G57" s="1539"/>
      <c r="H57" s="1572">
        <f>ROUND(SUM((H56-F56)/F56),4)</f>
        <v>1.95E-2</v>
      </c>
      <c r="I57" s="1572" t="s">
        <v>5</v>
      </c>
      <c r="J57" s="1572">
        <f>ROUND(SUM((J56-H56)/H56),4)</f>
        <v>2.64E-2</v>
      </c>
      <c r="K57" s="1572" t="s">
        <v>5</v>
      </c>
      <c r="L57" s="1572">
        <f>ROUND(SUM((L56-J56)/J56),4)</f>
        <v>3.0000000000000001E-3</v>
      </c>
      <c r="M57" s="1572" t="s">
        <v>5</v>
      </c>
      <c r="N57" s="1572">
        <f>ROUND(SUM((N56-L56)/L56),4)</f>
        <v>8.9999999999999998E-4</v>
      </c>
      <c r="O57" s="1572" t="s">
        <v>5</v>
      </c>
      <c r="P57" s="1572">
        <f>ROUND(SUM((P56-N56)/N56),4)</f>
        <v>-6.1000000000000004E-3</v>
      </c>
      <c r="Q57" s="1572" t="s">
        <v>5</v>
      </c>
      <c r="R57" s="1572">
        <f>ROUND(SUM((R56-P56)/P56),4)</f>
        <v>-2.8E-3</v>
      </c>
      <c r="S57" s="1572" t="s">
        <v>5</v>
      </c>
      <c r="T57" s="1572">
        <f>ROUND(SUM((T56-R56)/R56),4)</f>
        <v>-2.6200000000000001E-2</v>
      </c>
      <c r="U57" s="1572" t="s">
        <v>5</v>
      </c>
      <c r="V57" s="1572">
        <f>ROUND(SUM((V56-T56)/T56),4)</f>
        <v>0.02</v>
      </c>
      <c r="W57" s="1572" t="s">
        <v>5</v>
      </c>
      <c r="X57" s="1572">
        <f>ROUND(SUM((X56-V56)/V56),4)</f>
        <v>3.3700000000000001E-2</v>
      </c>
    </row>
    <row r="58" spans="2:25">
      <c r="C58" s="1548" t="s">
        <v>2101</v>
      </c>
      <c r="D58" s="1552"/>
      <c r="E58" s="1495" t="s">
        <v>5</v>
      </c>
      <c r="F58" s="1546">
        <f>F56/19.5-2</f>
        <v>3101.6923076923076</v>
      </c>
      <c r="G58" s="1547"/>
      <c r="H58" s="1546">
        <v>3180</v>
      </c>
      <c r="I58" s="1547"/>
      <c r="J58" s="1546">
        <f>J56/19.5-1</f>
        <v>3246.5897435897436</v>
      </c>
      <c r="K58" s="1546"/>
      <c r="L58" s="1546">
        <f>L56/19.6+1</f>
        <v>3241.612244897959</v>
      </c>
      <c r="M58" s="1546"/>
      <c r="N58" s="1546">
        <f>N56/19.7</f>
        <v>3227.1573604060914</v>
      </c>
      <c r="O58" s="1546"/>
      <c r="P58" s="1546">
        <f>P56/19.7</f>
        <v>3207.5126903553301</v>
      </c>
      <c r="Q58" s="1546"/>
      <c r="R58" s="1546">
        <f>R56/19.8</f>
        <v>3182.4242424242425</v>
      </c>
      <c r="S58" s="1546"/>
      <c r="T58" s="1546">
        <f>T56/19.7+1</f>
        <v>3115.9238578680206</v>
      </c>
      <c r="U58" s="1546"/>
      <c r="V58" s="1546">
        <f>ROUND(+V51+V46+V41+V36+V31+V26+V21,0)</f>
        <v>3161</v>
      </c>
      <c r="W58" s="1546"/>
      <c r="X58" s="1546">
        <f>ROUND(+X51+X46+X41+X36+X31+X26+X21,0)</f>
        <v>3317</v>
      </c>
      <c r="Y58" s="1497">
        <f>ROUND(SUM(Y56/19.3),0)</f>
        <v>0</v>
      </c>
    </row>
    <row r="59" spans="2:25" ht="15.75" customHeight="1" thickBot="1">
      <c r="B59" s="1543"/>
      <c r="C59" s="1545"/>
      <c r="D59" s="1543"/>
      <c r="E59" s="1544"/>
      <c r="F59" s="1543"/>
      <c r="G59" s="1543"/>
      <c r="H59" s="1543"/>
      <c r="I59" s="1543"/>
      <c r="J59" s="1543"/>
      <c r="K59" s="1543"/>
      <c r="L59" s="1543"/>
      <c r="M59" s="1543"/>
      <c r="N59" s="1543"/>
      <c r="O59" s="1543"/>
      <c r="P59" s="1543"/>
      <c r="Q59" s="1543"/>
      <c r="R59" s="1543"/>
      <c r="S59" s="1543"/>
      <c r="T59" s="1543"/>
      <c r="U59" s="1543"/>
      <c r="V59" s="1543"/>
      <c r="W59" s="1543"/>
      <c r="X59" s="1543"/>
    </row>
    <row r="60" spans="2:25" ht="16" thickTop="1"/>
    <row r="61" spans="2:25" s="1537" customFormat="1">
      <c r="B61" s="2127" t="s">
        <v>2357</v>
      </c>
      <c r="E61" s="1539"/>
      <c r="F61" s="1539"/>
      <c r="G61" s="1539"/>
      <c r="H61" s="1539"/>
      <c r="I61" s="1539"/>
      <c r="J61" s="1539"/>
      <c r="K61" s="1539"/>
      <c r="L61" s="1539"/>
      <c r="M61" s="1539"/>
      <c r="N61" s="1539"/>
      <c r="O61" s="1538"/>
      <c r="P61" s="1539"/>
      <c r="Q61" s="1539"/>
      <c r="R61" s="1539"/>
      <c r="S61" s="1538"/>
      <c r="T61" s="1538"/>
      <c r="U61" s="1538"/>
      <c r="V61" s="1538"/>
      <c r="W61" s="1538"/>
      <c r="X61" s="1538"/>
    </row>
    <row r="62" spans="2:25">
      <c r="B62" s="1596"/>
    </row>
    <row r="67" spans="4:21">
      <c r="D67" s="2336"/>
      <c r="E67" s="2336"/>
      <c r="F67" s="2336"/>
      <c r="G67" s="2336"/>
      <c r="H67" s="2336"/>
      <c r="I67" s="2336"/>
      <c r="J67" s="2336"/>
      <c r="K67" s="2336"/>
      <c r="L67" s="2336"/>
      <c r="M67" s="2336"/>
      <c r="N67" s="2336"/>
      <c r="O67" s="2336"/>
      <c r="P67" s="2336"/>
      <c r="Q67" s="2336"/>
      <c r="R67" s="2336"/>
      <c r="S67" s="2336"/>
      <c r="T67" s="2336"/>
      <c r="U67" s="2336"/>
    </row>
    <row r="68" spans="4:21">
      <c r="D68" s="2336"/>
      <c r="E68" s="2336"/>
      <c r="F68" s="2336"/>
      <c r="G68" s="2336"/>
      <c r="H68" s="2336"/>
      <c r="I68" s="2336"/>
      <c r="J68" s="2336"/>
      <c r="K68" s="2336"/>
      <c r="L68" s="2336"/>
      <c r="M68" s="2336"/>
      <c r="N68" s="2336"/>
      <c r="O68" s="2336"/>
      <c r="P68" s="2336"/>
      <c r="Q68" s="2336"/>
      <c r="R68" s="2336"/>
      <c r="S68" s="2336"/>
      <c r="T68" s="2336"/>
      <c r="U68" s="2336"/>
    </row>
    <row r="69" spans="4:21">
      <c r="D69" s="2336"/>
      <c r="E69" s="2336"/>
      <c r="F69" s="2336"/>
      <c r="G69" s="2336"/>
      <c r="H69" s="2336"/>
      <c r="I69" s="2336"/>
      <c r="J69" s="2336"/>
      <c r="K69" s="2336"/>
      <c r="L69" s="2336"/>
      <c r="M69" s="2336"/>
      <c r="N69" s="2336"/>
      <c r="O69" s="2336"/>
      <c r="P69" s="2336"/>
      <c r="Q69" s="2336"/>
      <c r="R69" s="2336"/>
      <c r="S69" s="2336"/>
      <c r="T69" s="2336"/>
      <c r="U69" s="2336"/>
    </row>
    <row r="70" spans="4:21">
      <c r="D70" s="2336"/>
      <c r="E70" s="2336"/>
      <c r="F70" s="2336"/>
      <c r="G70" s="2336"/>
      <c r="H70" s="2336"/>
      <c r="I70" s="2336"/>
      <c r="J70" s="2336"/>
      <c r="K70" s="2336"/>
      <c r="L70" s="2336"/>
      <c r="M70" s="2336"/>
      <c r="N70" s="2336"/>
      <c r="O70" s="2336"/>
      <c r="P70" s="2336"/>
      <c r="Q70" s="2336"/>
      <c r="R70" s="2336"/>
      <c r="S70" s="2336"/>
      <c r="T70" s="2336"/>
      <c r="U70" s="2336"/>
    </row>
    <row r="71" spans="4:21">
      <c r="D71" s="2336"/>
      <c r="E71" s="2336"/>
      <c r="F71" s="2336"/>
      <c r="G71" s="2336"/>
      <c r="H71" s="2336"/>
      <c r="I71" s="2336"/>
      <c r="J71" s="2336"/>
      <c r="K71" s="2336"/>
      <c r="L71" s="2336"/>
      <c r="M71" s="2336"/>
      <c r="N71" s="2336"/>
      <c r="O71" s="2336"/>
      <c r="P71" s="2336"/>
      <c r="Q71" s="2336"/>
      <c r="R71" s="2336"/>
      <c r="S71" s="2336"/>
      <c r="T71" s="2336"/>
      <c r="U71" s="2336"/>
    </row>
    <row r="72" spans="4:21">
      <c r="D72" s="2336"/>
      <c r="E72" s="2336"/>
      <c r="F72" s="2336"/>
      <c r="G72" s="2336"/>
      <c r="H72" s="2336"/>
      <c r="I72" s="2336"/>
      <c r="J72" s="2336"/>
      <c r="K72" s="2336"/>
      <c r="L72" s="2336"/>
      <c r="M72" s="2336"/>
      <c r="N72" s="2336"/>
      <c r="O72" s="2336"/>
      <c r="P72" s="2336"/>
      <c r="Q72" s="2336"/>
      <c r="R72" s="2336"/>
      <c r="S72" s="2336"/>
      <c r="T72" s="2336"/>
      <c r="U72" s="2336"/>
    </row>
    <row r="73" spans="4:21">
      <c r="D73" s="2336"/>
      <c r="E73" s="2336"/>
      <c r="F73" s="2336"/>
      <c r="G73" s="2336"/>
      <c r="H73" s="2336"/>
      <c r="I73" s="2336"/>
      <c r="J73" s="2336"/>
      <c r="K73" s="2336"/>
      <c r="L73" s="2336"/>
      <c r="M73" s="2336"/>
      <c r="N73" s="2336"/>
      <c r="O73" s="2336"/>
      <c r="P73" s="2336"/>
      <c r="Q73" s="2336"/>
      <c r="R73" s="2336"/>
      <c r="S73" s="2336"/>
      <c r="T73" s="2336"/>
      <c r="U73" s="2336"/>
    </row>
    <row r="74" spans="4:21">
      <c r="D74" s="2336"/>
      <c r="E74" s="2336"/>
      <c r="F74" s="2336"/>
      <c r="G74" s="2336"/>
      <c r="H74" s="2336"/>
      <c r="I74" s="2336"/>
      <c r="J74" s="2336"/>
      <c r="K74" s="2336"/>
      <c r="L74" s="2336"/>
      <c r="M74" s="2336"/>
      <c r="N74" s="2336"/>
      <c r="O74" s="2336"/>
      <c r="P74" s="2336"/>
      <c r="Q74" s="2336"/>
      <c r="R74" s="2336"/>
      <c r="S74" s="2336"/>
      <c r="T74" s="2336"/>
      <c r="U74" s="2336"/>
    </row>
  </sheetData>
  <customSheetViews>
    <customSheetView guid="{2B65B3C9-192A-406F-81D0-33ACDA28F496}" scale="80" showPageBreaks="1" showGridLines="0" fitToPage="1" printArea="1" topLeftCell="A4">
      <selection activeCell="D24" sqref="D24"/>
      <pageMargins left="0.75" right="0.5" top="1" bottom="0.25" header="0.5" footer="0.25"/>
      <printOptions horizontalCentered="1" verticalCentered="1"/>
      <pageSetup scale="21" orientation="landscape" r:id="rId1"/>
      <headerFooter scaleWithDoc="0">
        <oddFooter>&amp;R&amp;8 105</oddFooter>
      </headerFooter>
    </customSheetView>
    <customSheetView guid="{0CC7DE5F-1794-42F9-A27A-C86EF3A9D6CB}" scale="80" showGridLines="0" fitToPage="1" topLeftCell="A4">
      <selection activeCell="D24" sqref="D24"/>
      <pageMargins left="0.75" right="0.5" top="1" bottom="0.25" header="0.5" footer="0.25"/>
      <printOptions horizontalCentered="1" verticalCentered="1"/>
      <pageSetup scale="21" orientation="landscape" r:id="rId2"/>
      <headerFooter scaleWithDoc="0">
        <oddFooter>&amp;R&amp;8 105</oddFooter>
      </headerFooter>
    </customSheetView>
    <customSheetView guid="{93806141-9DF1-4420-AFF4-7FE0DD0F8BC6}" scale="80" showPageBreaks="1" showGridLines="0" fitToPage="1" printArea="1" topLeftCell="A4">
      <selection activeCell="D24" sqref="D24"/>
      <pageMargins left="0.75" right="0.5" top="1" bottom="0.25" header="0.5" footer="0.25"/>
      <printOptions horizontalCentered="1" verticalCentered="1"/>
      <pageSetup scale="55" orientation="landscape" r:id="rId3"/>
      <headerFooter scaleWithDoc="0">
        <oddFooter>&amp;R&amp;8 105</oddFooter>
      </headerFooter>
    </customSheetView>
    <customSheetView guid="{BB82FA49-60D3-40FE-AF8E-B650FBF593CD}" scale="80" showPageBreaks="1" showGridLines="0" fitToPage="1" printArea="1" topLeftCell="A4">
      <selection activeCell="D24" sqref="D24"/>
      <pageMargins left="0.75" right="0.5" top="1" bottom="0.25" header="0.5" footer="0.25"/>
      <printOptions horizontalCentered="1" verticalCentered="1"/>
      <pageSetup scale="55" orientation="landscape" r:id="rId4"/>
      <headerFooter scaleWithDoc="0">
        <oddFooter>&amp;R&amp;8 105</oddFooter>
      </headerFooter>
    </customSheetView>
    <customSheetView guid="{3F05455D-E716-4339-B764-ED03EAF4C363}" scale="80" showPageBreaks="1" showGridLines="0" fitToPage="1" printArea="1" topLeftCell="A4">
      <selection activeCell="D24" sqref="D24"/>
      <pageMargins left="0.75" right="0.5" top="1" bottom="0.25" header="0.5" footer="0.25"/>
      <printOptions horizontalCentered="1" verticalCentered="1"/>
      <pageSetup scale="21" orientation="landscape" r:id="rId5"/>
      <headerFooter scaleWithDoc="0">
        <oddFooter>&amp;R&amp;8 105</oddFooter>
      </headerFooter>
    </customSheetView>
  </customSheetViews>
  <mergeCells count="4">
    <mergeCell ref="V4:X4"/>
    <mergeCell ref="V5:X5"/>
    <mergeCell ref="C8:W14"/>
    <mergeCell ref="D67:U74"/>
  </mergeCells>
  <printOptions horizontalCentered="1" verticalCentered="1"/>
  <pageMargins left="0.75" right="0.5" top="1" bottom="0.25" header="0.5" footer="0.25"/>
  <pageSetup scale="54" orientation="landscape" r:id="rId6"/>
  <headerFooter scaleWithDoc="0">
    <oddFooter>&amp;R&amp;8 106</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showGridLines="0" zoomScale="80" zoomScaleNormal="80" zoomScaleSheetLayoutView="75" workbookViewId="0"/>
  </sheetViews>
  <sheetFormatPr defaultColWidth="9.69140625" defaultRowHeight="15.5"/>
  <cols>
    <col min="1" max="1" width="4.23046875" style="1501" customWidth="1"/>
    <col min="2" max="2" width="18.3046875" style="1501" customWidth="1"/>
    <col min="3" max="3" width="7.53515625" style="1501" customWidth="1"/>
    <col min="4" max="4" width="1" style="1501" customWidth="1"/>
    <col min="5" max="5" width="0.765625" style="1501" customWidth="1"/>
    <col min="6" max="6" width="9.53515625" style="1501" bestFit="1" customWidth="1"/>
    <col min="7" max="7" width="1.69140625" style="1501" customWidth="1"/>
    <col min="8" max="8" width="9.53515625" style="1501" bestFit="1" customWidth="1"/>
    <col min="9" max="9" width="1.69140625" style="1501" customWidth="1"/>
    <col min="10" max="10" width="9.53515625" style="1501" bestFit="1" customWidth="1"/>
    <col min="11" max="11" width="1.69140625" style="1501" customWidth="1"/>
    <col min="12" max="12" width="9.53515625" style="1501" bestFit="1" customWidth="1"/>
    <col min="13" max="13" width="1.69140625" style="1501" customWidth="1"/>
    <col min="14" max="14" width="11" style="1501" customWidth="1"/>
    <col min="15" max="15" width="1.69140625" style="1501" customWidth="1"/>
    <col min="16" max="16" width="9.53515625" style="1501" bestFit="1" customWidth="1"/>
    <col min="17" max="17" width="1.765625" style="1501" customWidth="1"/>
    <col min="18" max="18" width="9.53515625" style="1501" customWidth="1"/>
    <col min="19" max="19" width="1.69140625" style="1501" customWidth="1"/>
    <col min="20" max="20" width="10.07421875" style="1501" customWidth="1"/>
    <col min="21" max="21" width="1.69140625" style="1501" customWidth="1"/>
    <col min="22" max="22" width="9.53515625" style="1501" customWidth="1"/>
    <col min="23" max="23" width="1.69140625" style="1501" customWidth="1"/>
    <col min="24" max="24" width="10.4609375" style="1501" customWidth="1"/>
    <col min="25" max="16384" width="9.69140625" style="1501"/>
  </cols>
  <sheetData>
    <row r="1" spans="1:24">
      <c r="A1" s="1237" t="s">
        <v>1234</v>
      </c>
    </row>
    <row r="3" spans="1:24" ht="18">
      <c r="A3" s="1500" t="s">
        <v>651</v>
      </c>
      <c r="B3" s="1494"/>
      <c r="C3" s="1500"/>
      <c r="D3" s="1500"/>
      <c r="E3" s="1500"/>
      <c r="F3" s="1500"/>
      <c r="G3" s="1500"/>
      <c r="H3" s="1500"/>
      <c r="I3" s="1500"/>
      <c r="J3" s="1500"/>
      <c r="K3" s="1500"/>
      <c r="L3" s="1500"/>
      <c r="M3" s="1495"/>
      <c r="N3" s="1495"/>
      <c r="O3" s="1495"/>
      <c r="P3" s="1495"/>
      <c r="Q3" s="1495"/>
      <c r="R3" s="1495"/>
      <c r="S3" s="1532"/>
      <c r="T3" s="1532"/>
      <c r="U3" s="1532"/>
      <c r="V3" s="1532"/>
      <c r="W3" s="1532"/>
    </row>
    <row r="4" spans="1:24" ht="18">
      <c r="A4" s="1499" t="s">
        <v>2136</v>
      </c>
      <c r="B4" s="1494"/>
      <c r="C4" s="1500"/>
      <c r="D4" s="1500"/>
      <c r="E4" s="1500"/>
      <c r="F4" s="1500"/>
      <c r="G4" s="1500"/>
      <c r="H4" s="1500"/>
      <c r="I4" s="1500"/>
      <c r="J4" s="1500"/>
      <c r="K4" s="1500"/>
      <c r="L4" s="1500"/>
      <c r="M4" s="1495"/>
      <c r="N4" s="1495"/>
      <c r="O4" s="1495"/>
      <c r="Q4" s="1495"/>
      <c r="R4" s="1534"/>
      <c r="S4" s="1535"/>
      <c r="T4" s="1535"/>
      <c r="U4" s="1534"/>
      <c r="V4" s="2314" t="s">
        <v>2274</v>
      </c>
      <c r="W4" s="2315"/>
      <c r="X4" s="2315"/>
    </row>
    <row r="5" spans="1:24" ht="18">
      <c r="A5" s="1531" t="s">
        <v>2384</v>
      </c>
      <c r="B5" s="1494"/>
      <c r="C5" s="1500"/>
      <c r="D5" s="1500"/>
      <c r="E5" s="1500"/>
      <c r="F5" s="1500"/>
      <c r="G5" s="1500"/>
      <c r="H5" s="1500"/>
      <c r="I5" s="1500"/>
      <c r="J5" s="1500"/>
      <c r="K5" s="1500"/>
      <c r="L5" s="1500"/>
      <c r="M5" s="1495"/>
      <c r="N5" s="1495"/>
      <c r="O5" s="1495"/>
      <c r="P5" s="1495"/>
      <c r="Q5" s="1495"/>
      <c r="R5" s="1495"/>
      <c r="V5" s="2316"/>
      <c r="W5" s="2317"/>
      <c r="X5" s="2317"/>
    </row>
    <row r="6" spans="1:24">
      <c r="A6" s="1533"/>
      <c r="C6" s="1495"/>
      <c r="D6" s="1495"/>
      <c r="E6" s="1495"/>
      <c r="F6" s="1495"/>
      <c r="G6" s="1495"/>
      <c r="H6" s="1495"/>
      <c r="I6" s="1495"/>
      <c r="J6" s="1495"/>
      <c r="K6" s="1495"/>
      <c r="L6" s="1495"/>
      <c r="M6" s="1495"/>
      <c r="N6" s="1495"/>
      <c r="O6" s="1495"/>
      <c r="P6" s="1495"/>
      <c r="Q6" s="1495"/>
      <c r="R6" s="1495"/>
      <c r="W6" s="1532"/>
    </row>
    <row r="7" spans="1:24" ht="16" thickBot="1">
      <c r="A7" s="1548"/>
      <c r="C7" s="1495"/>
      <c r="D7" s="1495"/>
      <c r="E7" s="1495"/>
      <c r="F7" s="1495"/>
      <c r="G7" s="1495"/>
      <c r="H7" s="1495"/>
      <c r="I7" s="1495"/>
      <c r="J7" s="1495"/>
      <c r="K7" s="1495"/>
      <c r="L7" s="1495"/>
      <c r="M7" s="1495"/>
      <c r="N7" s="1495"/>
      <c r="O7" s="1495"/>
      <c r="P7" s="1495"/>
      <c r="Q7" s="1495"/>
      <c r="R7" s="1495"/>
      <c r="W7" s="1532"/>
    </row>
    <row r="8" spans="1:24" ht="15" customHeight="1">
      <c r="C8" s="2327" t="s">
        <v>2406</v>
      </c>
      <c r="D8" s="2337"/>
      <c r="E8" s="2337"/>
      <c r="F8" s="2337"/>
      <c r="G8" s="2337"/>
      <c r="H8" s="2337"/>
      <c r="I8" s="2337"/>
      <c r="J8" s="2337"/>
      <c r="K8" s="2337"/>
      <c r="L8" s="2337"/>
      <c r="M8" s="2337"/>
      <c r="N8" s="2337"/>
      <c r="O8" s="2337"/>
      <c r="P8" s="2337"/>
      <c r="Q8" s="2337"/>
      <c r="R8" s="2337"/>
      <c r="S8" s="2337"/>
      <c r="T8" s="2338"/>
    </row>
    <row r="9" spans="1:24">
      <c r="C9" s="2339"/>
      <c r="D9" s="2340"/>
      <c r="E9" s="2340"/>
      <c r="F9" s="2340"/>
      <c r="G9" s="2340"/>
      <c r="H9" s="2340"/>
      <c r="I9" s="2340"/>
      <c r="J9" s="2340"/>
      <c r="K9" s="2340"/>
      <c r="L9" s="2340"/>
      <c r="M9" s="2340"/>
      <c r="N9" s="2340"/>
      <c r="O9" s="2340"/>
      <c r="P9" s="2340"/>
      <c r="Q9" s="2340"/>
      <c r="R9" s="2340"/>
      <c r="S9" s="2340"/>
      <c r="T9" s="2341"/>
    </row>
    <row r="10" spans="1:24">
      <c r="C10" s="2339"/>
      <c r="D10" s="2340"/>
      <c r="E10" s="2340"/>
      <c r="F10" s="2340"/>
      <c r="G10" s="2340"/>
      <c r="H10" s="2340"/>
      <c r="I10" s="2340"/>
      <c r="J10" s="2340"/>
      <c r="K10" s="2340"/>
      <c r="L10" s="2340"/>
      <c r="M10" s="2340"/>
      <c r="N10" s="2340"/>
      <c r="O10" s="2340"/>
      <c r="P10" s="2340"/>
      <c r="Q10" s="2340"/>
      <c r="R10" s="2340"/>
      <c r="S10" s="2340"/>
      <c r="T10" s="2341"/>
    </row>
    <row r="11" spans="1:24">
      <c r="C11" s="2339"/>
      <c r="D11" s="2340"/>
      <c r="E11" s="2340"/>
      <c r="F11" s="2340"/>
      <c r="G11" s="2340"/>
      <c r="H11" s="2340"/>
      <c r="I11" s="2340"/>
      <c r="J11" s="2340"/>
      <c r="K11" s="2340"/>
      <c r="L11" s="2340"/>
      <c r="M11" s="2340"/>
      <c r="N11" s="2340"/>
      <c r="O11" s="2340"/>
      <c r="P11" s="2340"/>
      <c r="Q11" s="2340"/>
      <c r="R11" s="2340"/>
      <c r="S11" s="2340"/>
      <c r="T11" s="2341"/>
    </row>
    <row r="12" spans="1:24">
      <c r="C12" s="2342"/>
      <c r="D12" s="2343"/>
      <c r="E12" s="2343"/>
      <c r="F12" s="2343"/>
      <c r="G12" s="2343"/>
      <c r="H12" s="2343"/>
      <c r="I12" s="2343"/>
      <c r="J12" s="2343"/>
      <c r="K12" s="2343"/>
      <c r="L12" s="2343"/>
      <c r="M12" s="2343"/>
      <c r="N12" s="2343"/>
      <c r="O12" s="2343"/>
      <c r="P12" s="2343"/>
      <c r="Q12" s="2343"/>
      <c r="R12" s="2343"/>
      <c r="S12" s="2343"/>
      <c r="T12" s="2344"/>
    </row>
    <row r="13" spans="1:24" ht="16" thickBot="1">
      <c r="C13" s="2345"/>
      <c r="D13" s="2346"/>
      <c r="E13" s="2346"/>
      <c r="F13" s="2346"/>
      <c r="G13" s="2346"/>
      <c r="H13" s="2346"/>
      <c r="I13" s="2346"/>
      <c r="J13" s="2346"/>
      <c r="K13" s="2346"/>
      <c r="L13" s="2346"/>
      <c r="M13" s="2346"/>
      <c r="N13" s="2346"/>
      <c r="O13" s="2346"/>
      <c r="P13" s="2346"/>
      <c r="Q13" s="2346"/>
      <c r="R13" s="2346"/>
      <c r="S13" s="2346"/>
      <c r="T13" s="2347"/>
    </row>
    <row r="14" spans="1:24">
      <c r="A14" s="1548"/>
      <c r="C14" s="1495"/>
      <c r="D14" s="1495"/>
      <c r="E14" s="1495"/>
      <c r="F14" s="1495"/>
      <c r="G14" s="1495"/>
      <c r="H14" s="1495"/>
      <c r="I14" s="1495"/>
      <c r="J14" s="1495"/>
      <c r="K14" s="1495"/>
      <c r="L14" s="1495"/>
      <c r="M14" s="1495"/>
      <c r="N14" s="1495"/>
      <c r="O14" s="1495"/>
      <c r="P14" s="1495"/>
      <c r="Q14" s="1495"/>
      <c r="R14" s="1495"/>
      <c r="W14" s="1532"/>
    </row>
    <row r="15" spans="1:24">
      <c r="B15" s="1495"/>
      <c r="C15" s="1495"/>
      <c r="D15" s="1495"/>
      <c r="E15" s="1495"/>
      <c r="F15" s="1495"/>
      <c r="G15" s="1495"/>
      <c r="H15" s="1495"/>
      <c r="I15" s="1495"/>
      <c r="J15" s="1495"/>
      <c r="K15" s="1495"/>
      <c r="L15" s="1495"/>
      <c r="M15" s="1495"/>
      <c r="N15" s="1495"/>
      <c r="O15" s="1495"/>
      <c r="P15" s="1495"/>
      <c r="Q15" s="1495"/>
      <c r="R15" s="1495"/>
      <c r="W15" s="1532"/>
    </row>
    <row r="16" spans="1:24">
      <c r="E16" s="1495"/>
      <c r="F16" s="2287" t="s">
        <v>86</v>
      </c>
      <c r="G16" s="1551"/>
      <c r="H16" s="2287" t="s">
        <v>87</v>
      </c>
      <c r="I16" s="1551"/>
      <c r="J16" s="2287" t="s">
        <v>88</v>
      </c>
      <c r="K16" s="1550"/>
      <c r="L16" s="2287" t="s">
        <v>9</v>
      </c>
      <c r="M16" s="1550"/>
      <c r="N16" s="2287" t="s">
        <v>8</v>
      </c>
      <c r="O16" s="1550"/>
      <c r="P16" s="2287" t="s">
        <v>1688</v>
      </c>
      <c r="Q16" s="1550"/>
      <c r="R16" s="2287" t="s">
        <v>2187</v>
      </c>
      <c r="S16" s="1550"/>
      <c r="T16" s="2287" t="s">
        <v>2262</v>
      </c>
      <c r="U16" s="1550"/>
      <c r="V16" s="2287" t="s">
        <v>2309</v>
      </c>
      <c r="W16" s="1550"/>
      <c r="X16" s="2287" t="s">
        <v>2363</v>
      </c>
    </row>
    <row r="17" spans="1:24" s="1537" customFormat="1">
      <c r="E17" s="1539"/>
      <c r="F17" s="1568"/>
      <c r="H17" s="1568"/>
      <c r="J17" s="1568"/>
      <c r="L17" s="1568"/>
      <c r="N17" s="1568"/>
      <c r="P17" s="1569"/>
      <c r="Q17" s="1538"/>
      <c r="R17" s="1569"/>
      <c r="S17" s="1538"/>
      <c r="T17" s="1568"/>
      <c r="U17" s="1538"/>
      <c r="V17" s="1568"/>
    </row>
    <row r="18" spans="1:24" s="1537" customFormat="1">
      <c r="A18" s="1578" t="s">
        <v>2352</v>
      </c>
      <c r="B18" s="1578"/>
      <c r="E18" s="1539"/>
      <c r="J18" s="1538"/>
      <c r="L18" s="1538"/>
      <c r="N18" s="1538"/>
      <c r="P18" s="1538"/>
      <c r="Q18" s="1538"/>
      <c r="R18" s="1538"/>
      <c r="S18" s="1538"/>
      <c r="T18" s="1538"/>
      <c r="U18" s="1538"/>
      <c r="V18" s="1538"/>
    </row>
    <row r="19" spans="1:24">
      <c r="B19" s="1501" t="s">
        <v>2135</v>
      </c>
      <c r="C19" s="1495"/>
      <c r="D19" s="1495" t="s">
        <v>5</v>
      </c>
      <c r="E19" s="1580"/>
      <c r="F19" s="1591">
        <f>'SCH 20b'!F56</f>
        <v>60522</v>
      </c>
      <c r="G19" s="1592" t="s">
        <v>5</v>
      </c>
      <c r="H19" s="1591">
        <f>'SCH 20b'!H56</f>
        <v>61700</v>
      </c>
      <c r="I19" s="1592" t="s">
        <v>5</v>
      </c>
      <c r="J19" s="1591">
        <f>'SCH 20b'!J56</f>
        <v>63328</v>
      </c>
      <c r="K19" s="1592" t="s">
        <v>5</v>
      </c>
      <c r="L19" s="1591">
        <f>'SCH 20b'!L56</f>
        <v>63516</v>
      </c>
      <c r="M19" s="1592" t="s">
        <v>5</v>
      </c>
      <c r="N19" s="1591">
        <f>'SCH 20b'!N56</f>
        <v>63575</v>
      </c>
      <c r="O19" s="1592" t="s">
        <v>5</v>
      </c>
      <c r="P19" s="1591">
        <f>'SCH 20b'!P56</f>
        <v>63188</v>
      </c>
      <c r="Q19" s="1592" t="s">
        <v>5</v>
      </c>
      <c r="R19" s="1591">
        <f>'SCH 20b'!R56</f>
        <v>63012</v>
      </c>
      <c r="S19" s="1592" t="s">
        <v>5</v>
      </c>
      <c r="T19" s="1591">
        <f>'SCH 20b'!T56</f>
        <v>61364</v>
      </c>
      <c r="U19" s="1592" t="s">
        <v>5</v>
      </c>
      <c r="V19" s="1591">
        <f>'SCH 20b'!V56</f>
        <v>62591</v>
      </c>
      <c r="W19" s="1592" t="s">
        <v>5</v>
      </c>
      <c r="X19" s="1591">
        <f>'SCH 20b'!X56</f>
        <v>64699</v>
      </c>
    </row>
    <row r="20" spans="1:24">
      <c r="B20" s="1501" t="s">
        <v>2134</v>
      </c>
      <c r="C20" s="1495"/>
      <c r="D20" s="1495" t="s">
        <v>5</v>
      </c>
      <c r="E20" s="1580"/>
      <c r="F20" s="1575">
        <f>'SCH 20b'!F57</f>
        <v>6.1499999999999999E-2</v>
      </c>
      <c r="G20" s="1576" t="s">
        <v>5</v>
      </c>
      <c r="H20" s="1575">
        <f>'SCH 20b'!H57</f>
        <v>1.95E-2</v>
      </c>
      <c r="I20" s="1576" t="s">
        <v>5</v>
      </c>
      <c r="J20" s="1575">
        <f>'SCH 20b'!J57</f>
        <v>2.64E-2</v>
      </c>
      <c r="K20" s="1576" t="s">
        <v>5</v>
      </c>
      <c r="L20" s="1575">
        <f>'SCH 20b'!L57</f>
        <v>3.0000000000000001E-3</v>
      </c>
      <c r="M20" s="1576" t="s">
        <v>5</v>
      </c>
      <c r="N20" s="1575">
        <f>'SCH 20b'!N57</f>
        <v>8.9999999999999998E-4</v>
      </c>
      <c r="O20" s="1576" t="s">
        <v>5</v>
      </c>
      <c r="P20" s="1575">
        <f>'SCH 20b'!P57</f>
        <v>-6.1000000000000004E-3</v>
      </c>
      <c r="Q20" s="1576" t="s">
        <v>5</v>
      </c>
      <c r="R20" s="1575">
        <f>'SCH 20b'!R57</f>
        <v>-2.8E-3</v>
      </c>
      <c r="S20" s="1576" t="s">
        <v>5</v>
      </c>
      <c r="T20" s="1575">
        <f>'SCH 20b'!T57</f>
        <v>-2.6200000000000001E-2</v>
      </c>
      <c r="U20" s="1576" t="s">
        <v>5</v>
      </c>
      <c r="V20" s="1575">
        <f>'SCH 20b'!V57</f>
        <v>0.02</v>
      </c>
      <c r="W20" s="1576" t="s">
        <v>5</v>
      </c>
      <c r="X20" s="1575">
        <f>'SCH 20b'!X57</f>
        <v>3.3700000000000001E-2</v>
      </c>
    </row>
    <row r="21" spans="1:24">
      <c r="B21" s="1501" t="s">
        <v>2133</v>
      </c>
      <c r="C21" s="1552"/>
      <c r="D21" s="1552" t="s">
        <v>5</v>
      </c>
      <c r="E21" s="1580"/>
      <c r="F21" s="1503">
        <f>'SCH 20b'!F58</f>
        <v>3101.6923076923076</v>
      </c>
      <c r="G21" s="1574" t="s">
        <v>5</v>
      </c>
      <c r="H21" s="1503">
        <f>'SCH 20b'!H58</f>
        <v>3180</v>
      </c>
      <c r="I21" s="1574" t="s">
        <v>5</v>
      </c>
      <c r="J21" s="1503">
        <f>'SCH 20b'!J58</f>
        <v>3246.5897435897436</v>
      </c>
      <c r="K21" s="1574" t="s">
        <v>5</v>
      </c>
      <c r="L21" s="1503">
        <f>'SCH 20b'!L58</f>
        <v>3241.612244897959</v>
      </c>
      <c r="M21" s="1574" t="s">
        <v>5</v>
      </c>
      <c r="N21" s="1503">
        <f>'SCH 20b'!N58</f>
        <v>3227.1573604060914</v>
      </c>
      <c r="O21" s="1574" t="s">
        <v>5</v>
      </c>
      <c r="P21" s="1503">
        <f>'SCH 20b'!P58</f>
        <v>3207.5126903553301</v>
      </c>
      <c r="Q21" s="1574" t="s">
        <v>5</v>
      </c>
      <c r="R21" s="1503">
        <f>'SCH 20b'!R58</f>
        <v>3182.4242424242425</v>
      </c>
      <c r="S21" s="1574" t="s">
        <v>5</v>
      </c>
      <c r="T21" s="1503">
        <f>'SCH 20b'!T58</f>
        <v>3115.9238578680206</v>
      </c>
      <c r="U21" s="1574" t="s">
        <v>5</v>
      </c>
      <c r="V21" s="1503">
        <f>'SCH 20b'!V58</f>
        <v>3161</v>
      </c>
      <c r="W21" s="1574" t="s">
        <v>5</v>
      </c>
      <c r="X21" s="1503">
        <f>'SCH 20b'!X58</f>
        <v>3317</v>
      </c>
    </row>
    <row r="22" spans="1:24">
      <c r="E22" s="1580"/>
      <c r="F22" s="1568"/>
      <c r="H22" s="1568"/>
      <c r="J22" s="1568"/>
      <c r="L22" s="1568"/>
      <c r="N22" s="1568"/>
      <c r="P22" s="1569"/>
      <c r="Q22" s="1532"/>
      <c r="R22" s="1569"/>
      <c r="S22" s="1532"/>
      <c r="T22" s="1568"/>
      <c r="U22" s="1532"/>
      <c r="V22" s="1568"/>
      <c r="X22" s="1568"/>
    </row>
    <row r="23" spans="1:24" s="1584" customFormat="1">
      <c r="A23" s="1521" t="s">
        <v>2132</v>
      </c>
      <c r="E23" s="1580"/>
      <c r="F23" s="1501"/>
      <c r="G23" s="1501"/>
      <c r="H23" s="1501"/>
      <c r="I23" s="1501"/>
      <c r="J23" s="1501"/>
      <c r="K23" s="1501"/>
      <c r="L23" s="1501"/>
      <c r="M23" s="1501"/>
      <c r="N23" s="1501"/>
      <c r="O23" s="1501"/>
      <c r="P23" s="1501"/>
      <c r="Q23" s="1532"/>
      <c r="R23" s="1501"/>
      <c r="S23" s="1532"/>
      <c r="T23" s="1501"/>
      <c r="U23" s="1532"/>
      <c r="V23" s="1590"/>
      <c r="W23" s="1501"/>
      <c r="X23" s="1501"/>
    </row>
    <row r="24" spans="1:24" s="1584" customFormat="1">
      <c r="B24" s="1501" t="s">
        <v>2131</v>
      </c>
      <c r="D24" s="1584" t="s">
        <v>5</v>
      </c>
      <c r="E24" s="1580"/>
      <c r="F24" s="1559">
        <v>30</v>
      </c>
      <c r="G24" s="1559"/>
      <c r="H24" s="1559">
        <v>26</v>
      </c>
      <c r="I24" s="1559"/>
      <c r="J24" s="1559">
        <v>20</v>
      </c>
      <c r="K24" s="1559"/>
      <c r="L24" s="1559">
        <v>12</v>
      </c>
      <c r="M24" s="1559"/>
      <c r="N24" s="1559">
        <v>7</v>
      </c>
      <c r="O24" s="1559"/>
      <c r="P24" s="1559">
        <v>2</v>
      </c>
      <c r="Q24" s="1559"/>
      <c r="R24" s="1559">
        <v>2</v>
      </c>
      <c r="S24" s="1559"/>
      <c r="T24" s="1559">
        <v>1</v>
      </c>
      <c r="U24" s="1559"/>
      <c r="V24" s="1559">
        <v>1</v>
      </c>
      <c r="W24" s="1559"/>
      <c r="X24" s="1559">
        <v>0</v>
      </c>
    </row>
    <row r="25" spans="1:24">
      <c r="B25" s="1501" t="s">
        <v>2130</v>
      </c>
      <c r="D25" s="1501" t="s">
        <v>5</v>
      </c>
      <c r="E25" s="1806"/>
      <c r="F25" s="1561">
        <v>-0.25</v>
      </c>
      <c r="G25" s="1563"/>
      <c r="H25" s="1561">
        <f>(+H24-F24)/F24</f>
        <v>-0.13333333333333333</v>
      </c>
      <c r="I25" s="2057"/>
      <c r="J25" s="1561">
        <f>(+J24-H24)/H24</f>
        <v>-0.23076923076923078</v>
      </c>
      <c r="K25" s="2057"/>
      <c r="L25" s="1561">
        <f>(+L24-J24)/J24</f>
        <v>-0.4</v>
      </c>
      <c r="M25" s="2057"/>
      <c r="N25" s="1561">
        <f>(+N24-L24)/L24</f>
        <v>-0.41666666666666669</v>
      </c>
      <c r="O25" s="2057"/>
      <c r="P25" s="1561">
        <f>(+P24-N24)/N24</f>
        <v>-0.7142857142857143</v>
      </c>
      <c r="Q25" s="2057"/>
      <c r="R25" s="1561">
        <f>(+R24-P24)/P24</f>
        <v>0</v>
      </c>
      <c r="S25" s="2057"/>
      <c r="T25" s="1561">
        <f>(+T24-R24)/R24</f>
        <v>-0.5</v>
      </c>
      <c r="U25" s="2057"/>
      <c r="V25" s="1561">
        <f>(+V24-T24)/T24</f>
        <v>0</v>
      </c>
      <c r="W25" s="2057"/>
      <c r="X25" s="1561">
        <f>(+X24-V24)/V24</f>
        <v>-1</v>
      </c>
    </row>
    <row r="26" spans="1:24" s="1584" customFormat="1">
      <c r="B26" s="1501" t="s">
        <v>2129</v>
      </c>
      <c r="D26" s="1584" t="s">
        <v>5</v>
      </c>
      <c r="E26" s="1580"/>
      <c r="F26" s="1559">
        <f>F24/19.5</f>
        <v>1.5384615384615385</v>
      </c>
      <c r="G26" s="1559"/>
      <c r="H26" s="1559">
        <f>H24/19.5</f>
        <v>1.3333333333333333</v>
      </c>
      <c r="I26" s="1559"/>
      <c r="J26" s="1559">
        <f>J24/19.4</f>
        <v>1.0309278350515465</v>
      </c>
      <c r="K26" s="1559"/>
      <c r="L26" s="1559">
        <f>L24/19.6</f>
        <v>0.61224489795918358</v>
      </c>
      <c r="M26" s="1559"/>
      <c r="N26" s="1559">
        <f>ROUND(N24/19.6,0)</f>
        <v>0</v>
      </c>
      <c r="O26" s="1559"/>
      <c r="P26" s="1559">
        <f>ROUND(P24/19.7,0)</f>
        <v>0</v>
      </c>
      <c r="Q26" s="1559"/>
      <c r="R26" s="1559">
        <f>ROUND(R24/19.7,0)</f>
        <v>0</v>
      </c>
      <c r="S26" s="1559"/>
      <c r="T26" s="1559">
        <f>ROUND(T24/19.7,0)</f>
        <v>0</v>
      </c>
      <c r="U26" s="1559"/>
      <c r="V26" s="1559">
        <f>ROUND(V24/19.7,0)</f>
        <v>0</v>
      </c>
      <c r="W26" s="1559"/>
      <c r="X26" s="1559">
        <f>ROUND(X24/19.5,0)</f>
        <v>0</v>
      </c>
    </row>
    <row r="27" spans="1:24">
      <c r="E27" s="1806"/>
      <c r="M27" s="1532"/>
      <c r="O27" s="1532"/>
      <c r="Q27" s="1532"/>
      <c r="S27" s="1584"/>
      <c r="U27" s="1584"/>
      <c r="W27" s="1584"/>
    </row>
    <row r="28" spans="1:24">
      <c r="A28" s="1495" t="s">
        <v>2231</v>
      </c>
      <c r="E28" s="1806"/>
      <c r="M28" s="1532"/>
      <c r="O28" s="1532"/>
      <c r="Q28" s="1532"/>
      <c r="S28" s="1584"/>
      <c r="U28" s="1584"/>
      <c r="W28" s="1584"/>
    </row>
    <row r="29" spans="1:24" s="1584" customFormat="1">
      <c r="B29" s="1501" t="s">
        <v>2128</v>
      </c>
      <c r="D29" s="1584" t="s">
        <v>5</v>
      </c>
      <c r="E29" s="1580"/>
      <c r="F29" s="1559">
        <v>637</v>
      </c>
      <c r="G29" s="1559"/>
      <c r="H29" s="1559">
        <v>586</v>
      </c>
      <c r="I29" s="1559"/>
      <c r="J29" s="1559">
        <v>503</v>
      </c>
      <c r="K29" s="1559"/>
      <c r="L29" s="1559">
        <v>422</v>
      </c>
      <c r="M29" s="1559"/>
      <c r="N29" s="1559">
        <v>126</v>
      </c>
      <c r="O29" s="1559"/>
      <c r="P29" s="1559">
        <v>100</v>
      </c>
      <c r="Q29" s="1559"/>
      <c r="R29" s="1559">
        <v>76</v>
      </c>
      <c r="S29" s="1559"/>
      <c r="T29" s="1559">
        <v>63</v>
      </c>
      <c r="U29" s="1559"/>
      <c r="V29" s="1559">
        <v>51</v>
      </c>
      <c r="W29" s="1559"/>
      <c r="X29" s="1559">
        <v>12</v>
      </c>
    </row>
    <row r="30" spans="1:24">
      <c r="B30" s="1501" t="s">
        <v>2127</v>
      </c>
      <c r="D30" s="1501" t="s">
        <v>5</v>
      </c>
      <c r="E30" s="1806"/>
      <c r="F30" s="1561">
        <v>-6.6000000000000003E-2</v>
      </c>
      <c r="G30" s="1563"/>
      <c r="H30" s="1561">
        <f>(+H29-F29)/F29</f>
        <v>-8.0062794348508631E-2</v>
      </c>
      <c r="I30" s="1562"/>
      <c r="J30" s="1561">
        <f>(+J29-H29)/H29</f>
        <v>-0.14163822525597269</v>
      </c>
      <c r="K30" s="1562"/>
      <c r="L30" s="1561">
        <f>(+L29-J29)/J29</f>
        <v>-0.1610337972166998</v>
      </c>
      <c r="M30" s="1562"/>
      <c r="N30" s="1561">
        <f>(+N29-L29)/L29</f>
        <v>-0.70142180094786732</v>
      </c>
      <c r="O30" s="1562"/>
      <c r="P30" s="1561">
        <f>(+P29-N29)/N29</f>
        <v>-0.20634920634920634</v>
      </c>
      <c r="Q30" s="1562"/>
      <c r="R30" s="1561">
        <f>(+R29-P29)/P29</f>
        <v>-0.24</v>
      </c>
      <c r="S30" s="1562"/>
      <c r="T30" s="1561">
        <f>(+T29-R29)/R29</f>
        <v>-0.17105263157894737</v>
      </c>
      <c r="U30" s="1562"/>
      <c r="V30" s="1561">
        <f>(+V29-T29)/T29</f>
        <v>-0.19047619047619047</v>
      </c>
      <c r="W30" s="1562"/>
      <c r="X30" s="1561">
        <f>(+X29-V29)/V29</f>
        <v>-0.76470588235294112</v>
      </c>
    </row>
    <row r="31" spans="1:24" s="1584" customFormat="1">
      <c r="B31" s="1501" t="s">
        <v>2126</v>
      </c>
      <c r="D31" s="1584" t="s">
        <v>5</v>
      </c>
      <c r="E31" s="1580"/>
      <c r="F31" s="1559">
        <f>F29/19.5</f>
        <v>32.666666666666664</v>
      </c>
      <c r="G31" s="1559"/>
      <c r="H31" s="1559">
        <f>H29/19.5</f>
        <v>30.051282051282051</v>
      </c>
      <c r="I31" s="1559"/>
      <c r="J31" s="1559">
        <f>J29/19.4</f>
        <v>25.927835051546392</v>
      </c>
      <c r="K31" s="1559"/>
      <c r="L31" s="1559">
        <f>L29/19.6</f>
        <v>21.530612244897959</v>
      </c>
      <c r="M31" s="1559"/>
      <c r="N31" s="1559">
        <f>N29/19.6</f>
        <v>6.4285714285714279</v>
      </c>
      <c r="O31" s="1559"/>
      <c r="P31" s="1559">
        <f>P29/19.7</f>
        <v>5.0761421319796955</v>
      </c>
      <c r="Q31" s="1559"/>
      <c r="R31" s="1559">
        <f>R29/19.7</f>
        <v>3.8578680203045685</v>
      </c>
      <c r="S31" s="1559"/>
      <c r="T31" s="1559">
        <f>T29/19.7</f>
        <v>3.1979695431472082</v>
      </c>
      <c r="U31" s="1559"/>
      <c r="V31" s="1559">
        <f>ROUND(V29/19.7,0)</f>
        <v>3</v>
      </c>
      <c r="W31" s="1559"/>
      <c r="X31" s="1559">
        <f>ROUND(X29/19.5,0)</f>
        <v>1</v>
      </c>
    </row>
    <row r="32" spans="1:24">
      <c r="B32" s="1542"/>
      <c r="E32" s="1806"/>
      <c r="F32" s="1565"/>
      <c r="H32" s="1565"/>
      <c r="J32" s="1565"/>
      <c r="L32" s="1565"/>
      <c r="M32" s="1532"/>
      <c r="N32" s="1565"/>
      <c r="O32" s="1532"/>
      <c r="P32" s="1565"/>
      <c r="Q32" s="1532"/>
      <c r="R32" s="1565"/>
      <c r="S32" s="1584"/>
      <c r="T32" s="1565"/>
      <c r="U32" s="1584"/>
      <c r="V32" s="1565"/>
      <c r="W32" s="1584"/>
      <c r="X32" s="1565"/>
    </row>
    <row r="33" spans="1:24">
      <c r="A33" s="1495" t="s">
        <v>2125</v>
      </c>
      <c r="E33" s="1806"/>
      <c r="M33" s="1532"/>
      <c r="O33" s="1532"/>
      <c r="Q33" s="1532"/>
      <c r="S33" s="1584"/>
      <c r="U33" s="1584"/>
      <c r="W33" s="1584"/>
    </row>
    <row r="34" spans="1:24" s="1584" customFormat="1">
      <c r="B34" s="1501" t="s">
        <v>2124</v>
      </c>
      <c r="D34" s="1584" t="s">
        <v>5</v>
      </c>
      <c r="E34" s="1580"/>
      <c r="F34" s="1559">
        <v>28</v>
      </c>
      <c r="G34" s="1559"/>
      <c r="H34" s="1559">
        <v>23</v>
      </c>
      <c r="I34" s="1559"/>
      <c r="J34" s="1559">
        <v>19</v>
      </c>
      <c r="K34" s="1559"/>
      <c r="L34" s="1559">
        <v>15</v>
      </c>
      <c r="M34" s="1559"/>
      <c r="N34" s="1559">
        <v>12</v>
      </c>
      <c r="O34" s="1559"/>
      <c r="P34" s="1559">
        <v>9</v>
      </c>
      <c r="Q34" s="1559"/>
      <c r="R34" s="1559">
        <v>6</v>
      </c>
      <c r="S34" s="1559"/>
      <c r="T34" s="1559">
        <v>3</v>
      </c>
      <c r="U34" s="1559"/>
      <c r="V34" s="1559">
        <v>0</v>
      </c>
      <c r="W34" s="1559"/>
      <c r="X34" s="1559">
        <v>0</v>
      </c>
    </row>
    <row r="35" spans="1:24">
      <c r="B35" s="1501" t="s">
        <v>2123</v>
      </c>
      <c r="D35" s="1501" t="s">
        <v>5</v>
      </c>
      <c r="E35" s="1806"/>
      <c r="F35" s="1561">
        <v>-0.1515</v>
      </c>
      <c r="G35" s="1563"/>
      <c r="H35" s="1561">
        <f>(+H34-F34)/F34</f>
        <v>-0.17857142857142858</v>
      </c>
      <c r="I35" s="2057"/>
      <c r="J35" s="1561">
        <f>(+J34-H34)/H34</f>
        <v>-0.17391304347826086</v>
      </c>
      <c r="K35" s="2057"/>
      <c r="L35" s="1561">
        <f>(+L34-J34)/J34</f>
        <v>-0.21052631578947367</v>
      </c>
      <c r="M35" s="2057"/>
      <c r="N35" s="1561">
        <f>(+N34-L34)/L34</f>
        <v>-0.2</v>
      </c>
      <c r="O35" s="2057"/>
      <c r="P35" s="1561">
        <f>(+P34-N34)/N34</f>
        <v>-0.25</v>
      </c>
      <c r="Q35" s="2057"/>
      <c r="R35" s="1561">
        <f>(+R34-P34)/P34</f>
        <v>-0.33333333333333331</v>
      </c>
      <c r="S35" s="2057"/>
      <c r="T35" s="1561">
        <f>(+T34-R34)/R34</f>
        <v>-0.5</v>
      </c>
      <c r="U35" s="2057"/>
      <c r="V35" s="1561">
        <f>(+V34-T34)/T34</f>
        <v>-1</v>
      </c>
      <c r="W35" s="2057"/>
      <c r="X35" s="1561">
        <v>0</v>
      </c>
    </row>
    <row r="36" spans="1:24" s="1584" customFormat="1">
      <c r="B36" s="1501" t="s">
        <v>2122</v>
      </c>
      <c r="D36" s="1584" t="s">
        <v>5</v>
      </c>
      <c r="E36" s="1580"/>
      <c r="F36" s="1559">
        <f>F34/19.5</f>
        <v>1.4358974358974359</v>
      </c>
      <c r="G36" s="1559"/>
      <c r="H36" s="1559">
        <f>H34/19.5</f>
        <v>1.1794871794871795</v>
      </c>
      <c r="I36" s="1559"/>
      <c r="J36" s="1559">
        <f>J34/19.4</f>
        <v>0.97938144329896915</v>
      </c>
      <c r="K36" s="1559"/>
      <c r="L36" s="1559">
        <f>L34/19.6</f>
        <v>0.76530612244897955</v>
      </c>
      <c r="M36" s="1559"/>
      <c r="N36" s="1559">
        <f>N34/19.6</f>
        <v>0.61224489795918358</v>
      </c>
      <c r="O36" s="1559"/>
      <c r="P36" s="1559">
        <v>0</v>
      </c>
      <c r="Q36" s="1559"/>
      <c r="R36" s="1559">
        <f>ROUND(R34/19.7,0)</f>
        <v>0</v>
      </c>
      <c r="S36" s="1559"/>
      <c r="T36" s="1559">
        <f>ROUND(T34/19.8,0)</f>
        <v>0</v>
      </c>
      <c r="U36" s="1559"/>
      <c r="V36" s="1559">
        <f>ROUND(V34/19.7,0)</f>
        <v>0</v>
      </c>
      <c r="W36" s="1559"/>
      <c r="X36" s="1559">
        <f>ROUND(X34/19.5,0)</f>
        <v>0</v>
      </c>
    </row>
    <row r="37" spans="1:24" s="1584" customFormat="1">
      <c r="A37" s="1586"/>
      <c r="B37" s="1589"/>
      <c r="C37" s="1586"/>
      <c r="D37" s="1588"/>
      <c r="E37" s="1580"/>
      <c r="F37" s="1585"/>
      <c r="G37" s="1585"/>
      <c r="H37" s="1585"/>
      <c r="I37" s="1557"/>
      <c r="J37" s="1585"/>
      <c r="K37" s="1557"/>
      <c r="L37" s="1585"/>
      <c r="M37" s="1557"/>
      <c r="N37" s="1585"/>
      <c r="O37" s="1557"/>
      <c r="P37" s="1585"/>
      <c r="Q37" s="1587"/>
      <c r="R37" s="1585"/>
      <c r="S37" s="1587"/>
      <c r="T37" s="1585"/>
      <c r="U37" s="1587"/>
      <c r="V37" s="1585"/>
      <c r="W37" s="1557"/>
      <c r="X37" s="1585"/>
    </row>
    <row r="38" spans="1:24">
      <c r="D38" s="1583"/>
      <c r="E38" s="1583"/>
      <c r="F38" s="1537"/>
      <c r="G38" s="1537"/>
      <c r="H38" s="1537"/>
      <c r="I38" s="1538"/>
      <c r="J38" s="1538"/>
      <c r="K38" s="1538"/>
      <c r="L38" s="1538"/>
      <c r="M38" s="1538"/>
      <c r="N38" s="1538"/>
      <c r="O38" s="1538"/>
      <c r="P38" s="1538"/>
      <c r="Q38" s="1538"/>
      <c r="R38" s="1538"/>
      <c r="S38" s="1538"/>
      <c r="T38" s="1538"/>
      <c r="U38" s="1538"/>
      <c r="V38" s="1538"/>
      <c r="X38" s="1538"/>
    </row>
    <row r="39" spans="1:24">
      <c r="A39" s="1554" t="s">
        <v>2353</v>
      </c>
      <c r="E39" s="1495"/>
      <c r="F39" s="1537"/>
      <c r="G39" s="1537"/>
      <c r="H39" s="1537"/>
      <c r="I39" s="1537"/>
      <c r="J39" s="1538"/>
      <c r="K39" s="1537"/>
      <c r="L39" s="1538"/>
      <c r="M39" s="1537"/>
      <c r="N39" s="1538"/>
      <c r="O39" s="1537"/>
      <c r="P39" s="1538"/>
      <c r="Q39" s="1538"/>
      <c r="R39" s="1538"/>
      <c r="S39" s="1538"/>
      <c r="T39" s="1538"/>
      <c r="U39" s="1538"/>
      <c r="V39" s="1538"/>
      <c r="X39" s="1538"/>
    </row>
    <row r="40" spans="1:24">
      <c r="B40" s="1495" t="s">
        <v>2121</v>
      </c>
      <c r="C40" s="1495"/>
      <c r="D40" s="1495" t="s">
        <v>5</v>
      </c>
      <c r="E40" s="1580"/>
      <c r="F40" s="1546">
        <f>SUM(F24+F29+F34+F19)</f>
        <v>61217</v>
      </c>
      <c r="G40" s="1553"/>
      <c r="H40" s="1546">
        <f>SUM(H24+H29+H34+H19)</f>
        <v>62335</v>
      </c>
      <c r="I40" s="1553"/>
      <c r="J40" s="1546">
        <f>SUM(J24+J29+J34+J19)</f>
        <v>63870</v>
      </c>
      <c r="K40" s="1553"/>
      <c r="L40" s="1546">
        <f>SUM(L24+L29+L34+L19)</f>
        <v>63965</v>
      </c>
      <c r="M40" s="1553"/>
      <c r="N40" s="1546">
        <f>SUM(N24+N29+N34+N19)</f>
        <v>63720</v>
      </c>
      <c r="O40" s="1553"/>
      <c r="P40" s="1546">
        <f>SUM(P24+P29+P34+P19)</f>
        <v>63299</v>
      </c>
      <c r="Q40" s="1553"/>
      <c r="R40" s="1546">
        <f>SUM(R24+R29+R34+R19)</f>
        <v>63096</v>
      </c>
      <c r="S40" s="1553"/>
      <c r="T40" s="1546">
        <f>SUM(T24+T29+T34+T19)</f>
        <v>61431</v>
      </c>
      <c r="U40" s="1553"/>
      <c r="V40" s="1546">
        <f>SUM(V24+V29+V34+V19)</f>
        <v>62643</v>
      </c>
      <c r="W40" s="1553"/>
      <c r="X40" s="1546">
        <f>SUM(X24+X29+X34+X19)</f>
        <v>64711</v>
      </c>
    </row>
    <row r="41" spans="1:24">
      <c r="B41" s="1495" t="s">
        <v>2120</v>
      </c>
      <c r="C41" s="1495"/>
      <c r="D41" s="1495" t="s">
        <v>5</v>
      </c>
      <c r="E41" s="1580"/>
      <c r="F41" s="1573">
        <v>5.9700000000000003E-2</v>
      </c>
      <c r="G41" s="1582"/>
      <c r="H41" s="1573">
        <f>SUM(H40-F40)/F40</f>
        <v>1.8262900828201315E-2</v>
      </c>
      <c r="I41" s="1582"/>
      <c r="J41" s="1573">
        <f>SUM(J40-H40)/H40</f>
        <v>2.4625010026469881E-2</v>
      </c>
      <c r="K41" s="1582"/>
      <c r="L41" s="1573">
        <f>SUM(L40-J40)/J40</f>
        <v>1.4873962736809143E-3</v>
      </c>
      <c r="M41" s="1582"/>
      <c r="N41" s="1573">
        <f>SUM(N40-L40)/L40</f>
        <v>-3.8302196513718438E-3</v>
      </c>
      <c r="O41" s="1581"/>
      <c r="P41" s="1573">
        <f>SUM(P40-N40)/N40</f>
        <v>-6.6070307595731325E-3</v>
      </c>
      <c r="Q41" s="1581"/>
      <c r="R41" s="1573">
        <f>SUM(R40-P40)/P40</f>
        <v>-3.2070016903900534E-3</v>
      </c>
      <c r="S41" s="1581"/>
      <c r="T41" s="1573">
        <f>SUM(T40-R40)/R40</f>
        <v>-2.6388360593381514E-2</v>
      </c>
      <c r="U41" s="1550"/>
      <c r="V41" s="1573">
        <f>SUM(V40-T40)/T40</f>
        <v>1.9729452556526837E-2</v>
      </c>
      <c r="W41" s="1550"/>
      <c r="X41" s="1573">
        <f>SUM(X40-V40)/V40</f>
        <v>3.3012467474418529E-2</v>
      </c>
    </row>
    <row r="42" spans="1:24">
      <c r="B42" s="1495" t="s">
        <v>2119</v>
      </c>
      <c r="C42" s="1552"/>
      <c r="D42" s="1552" t="s">
        <v>5</v>
      </c>
      <c r="E42" s="1580"/>
      <c r="F42" s="1546">
        <f>F40/19.5-1</f>
        <v>3138.3333333333335</v>
      </c>
      <c r="G42" s="1546"/>
      <c r="H42" s="1546">
        <f>H40/19.4-1</f>
        <v>3212.1443298969075</v>
      </c>
      <c r="I42" s="1547"/>
      <c r="J42" s="1546">
        <f>J40/19.5</f>
        <v>3275.3846153846152</v>
      </c>
      <c r="K42" s="1547"/>
      <c r="L42" s="1546">
        <f>L40/19.6+2</f>
        <v>3265.5204081632651</v>
      </c>
      <c r="M42" s="1547"/>
      <c r="N42" s="1546">
        <f>N40/19.7</f>
        <v>3234.5177664974622</v>
      </c>
      <c r="O42" s="1546"/>
      <c r="P42" s="1546">
        <f>P40/19.7</f>
        <v>3213.1472081218276</v>
      </c>
      <c r="Q42" s="1546"/>
      <c r="R42" s="1546">
        <f>R40/19.8</f>
        <v>3186.6666666666665</v>
      </c>
      <c r="S42" s="1546"/>
      <c r="T42" s="1546">
        <f>T40/19.7+1</f>
        <v>3119.3248730964469</v>
      </c>
      <c r="U42" s="1546"/>
      <c r="V42" s="1546">
        <f>ROUND(+V21+V31,0)</f>
        <v>3164</v>
      </c>
      <c r="W42" s="1546"/>
      <c r="X42" s="1546">
        <f>ROUND(+X21+X31,0)</f>
        <v>3318</v>
      </c>
    </row>
    <row r="43" spans="1:24" ht="15.75" customHeight="1" thickBot="1">
      <c r="A43" s="1543"/>
      <c r="B43" s="1545"/>
      <c r="C43" s="1543"/>
      <c r="D43" s="1543"/>
      <c r="E43" s="1544"/>
    </row>
    <row r="44" spans="1:24" ht="15.75" customHeight="1" thickTop="1">
      <c r="B44" s="1542"/>
      <c r="E44" s="1495"/>
      <c r="F44" s="1541"/>
      <c r="G44" s="1541"/>
      <c r="H44" s="1541"/>
      <c r="I44" s="1541"/>
      <c r="J44" s="1541"/>
      <c r="K44" s="1541"/>
      <c r="L44" s="1541"/>
      <c r="M44" s="1541"/>
      <c r="N44" s="1541"/>
      <c r="O44" s="1540"/>
      <c r="P44" s="1541"/>
      <c r="Q44" s="1541"/>
      <c r="R44" s="1541"/>
      <c r="S44" s="1540"/>
      <c r="T44" s="1540"/>
      <c r="U44" s="1540"/>
      <c r="V44" s="1540"/>
      <c r="W44" s="1540"/>
      <c r="X44" s="1540"/>
    </row>
    <row r="45" spans="1:24" s="1537" customFormat="1">
      <c r="A45" s="2127" t="s">
        <v>2357</v>
      </c>
      <c r="D45" s="1539"/>
      <c r="E45" s="1539"/>
      <c r="F45" s="1539"/>
      <c r="G45" s="1539"/>
      <c r="H45" s="1539"/>
      <c r="I45" s="1539"/>
      <c r="J45" s="1539"/>
      <c r="K45" s="1539"/>
      <c r="L45" s="1539"/>
      <c r="M45" s="1539"/>
      <c r="N45" s="1538"/>
      <c r="O45" s="1539"/>
      <c r="P45" s="1539"/>
      <c r="Q45" s="1539"/>
      <c r="R45" s="1538"/>
      <c r="S45" s="1538"/>
      <c r="T45" s="1538"/>
      <c r="U45" s="1538"/>
      <c r="V45" s="1538"/>
      <c r="W45" s="1538"/>
    </row>
    <row r="46" spans="1:24">
      <c r="A46" s="1596"/>
    </row>
    <row r="47" spans="1:24">
      <c r="A47" s="1596"/>
    </row>
    <row r="48" spans="1:24">
      <c r="A48" s="1597"/>
    </row>
    <row r="49" spans="1:1">
      <c r="A49" s="1597"/>
    </row>
  </sheetData>
  <customSheetViews>
    <customSheetView guid="{2B65B3C9-192A-406F-81D0-33ACDA28F496}" scale="80" showPageBreaks="1" showGridLines="0" printArea="1">
      <selection activeCell="D24" sqref="D24"/>
      <pageMargins left="0.75" right="0.5" top="1" bottom="0.25" header="0.5" footer="0.25"/>
      <printOptions horizontalCentered="1" verticalCentered="1"/>
      <pageSetup scale="68" orientation="landscape" r:id="rId1"/>
      <headerFooter scaleWithDoc="0">
        <oddFooter>&amp;R&amp;8 106</oddFooter>
      </headerFooter>
    </customSheetView>
    <customSheetView guid="{0CC7DE5F-1794-42F9-A27A-C86EF3A9D6CB}" scale="80" showGridLines="0">
      <selection activeCell="D24" sqref="D24"/>
      <pageMargins left="0.75" right="0.5" top="1" bottom="0.25" header="0.5" footer="0.25"/>
      <printOptions horizontalCentered="1" verticalCentered="1"/>
      <pageSetup scale="68" orientation="landscape" r:id="rId2"/>
      <headerFooter scaleWithDoc="0">
        <oddFooter>&amp;R&amp;8 106</oddFooter>
      </headerFooter>
    </customSheetView>
    <customSheetView guid="{93806141-9DF1-4420-AFF4-7FE0DD0F8BC6}" scale="80" showPageBreaks="1" showGridLines="0" printArea="1">
      <selection activeCell="D24" sqref="D24"/>
      <pageMargins left="0.75" right="0.5" top="1" bottom="0.25" header="0.5" footer="0.25"/>
      <printOptions horizontalCentered="1" verticalCentered="1"/>
      <pageSetup scale="68" orientation="landscape" r:id="rId3"/>
      <headerFooter scaleWithDoc="0">
        <oddFooter>&amp;R&amp;8 106</oddFooter>
      </headerFooter>
    </customSheetView>
    <customSheetView guid="{BB82FA49-60D3-40FE-AF8E-B650FBF593CD}" scale="80" showPageBreaks="1" showGridLines="0" printArea="1">
      <selection activeCell="D24" sqref="D24"/>
      <pageMargins left="0.75" right="0.5" top="1" bottom="0.25" header="0.5" footer="0.25"/>
      <printOptions horizontalCentered="1" verticalCentered="1"/>
      <pageSetup scale="68" orientation="landscape" r:id="rId4"/>
      <headerFooter scaleWithDoc="0">
        <oddFooter>&amp;R&amp;8 106</oddFooter>
      </headerFooter>
    </customSheetView>
    <customSheetView guid="{3F05455D-E716-4339-B764-ED03EAF4C363}" scale="80" showPageBreaks="1" showGridLines="0" printArea="1">
      <selection activeCell="D24" sqref="D24"/>
      <pageMargins left="0.75" right="0.5" top="1" bottom="0.25" header="0.5" footer="0.25"/>
      <printOptions horizontalCentered="1" verticalCentered="1"/>
      <pageSetup scale="68" orientation="landscape" r:id="rId5"/>
      <headerFooter scaleWithDoc="0">
        <oddFooter>&amp;R&amp;8 106</oddFooter>
      </headerFooter>
    </customSheetView>
  </customSheetViews>
  <mergeCells count="3">
    <mergeCell ref="V4:X4"/>
    <mergeCell ref="V5:X5"/>
    <mergeCell ref="C8:T13"/>
  </mergeCells>
  <printOptions horizontalCentered="1" verticalCentered="1"/>
  <pageMargins left="0.75" right="0.5" top="1" bottom="0.25" header="0.5" footer="0.25"/>
  <pageSetup scale="68" orientation="landscape" r:id="rId6"/>
  <headerFooter scaleWithDoc="0">
    <oddFooter>&amp;R&amp;8 107</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0"/>
  <sheetViews>
    <sheetView showGridLines="0" showOutlineSymbols="0" zoomScaleNormal="100" workbookViewId="0"/>
  </sheetViews>
  <sheetFormatPr defaultColWidth="9.84375" defaultRowHeight="15.5" outlineLevelRow="1"/>
  <cols>
    <col min="1" max="1" width="37.07421875" style="707" customWidth="1"/>
    <col min="2" max="2" width="1.53515625" style="707" customWidth="1"/>
    <col min="3" max="3" width="9.84375" style="707" bestFit="1" customWidth="1"/>
    <col min="4" max="4" width="1.53515625" style="707" customWidth="1"/>
    <col min="5" max="5" width="9.84375" style="707" bestFit="1" customWidth="1"/>
    <col min="6" max="6" width="1.53515625" style="707" customWidth="1"/>
    <col min="7" max="7" width="8.53515625" style="707" bestFit="1" customWidth="1"/>
    <col min="8" max="8" width="1.53515625" style="707" customWidth="1"/>
    <col min="9" max="9" width="9.23046875" style="707" bestFit="1" customWidth="1"/>
    <col min="10" max="10" width="1.53515625" style="707" customWidth="1"/>
    <col min="11" max="11" width="8.84375" style="707" bestFit="1" customWidth="1"/>
    <col min="12" max="12" width="1.53515625" style="707" customWidth="1"/>
    <col min="13" max="13" width="7.53515625" style="707" bestFit="1" customWidth="1"/>
    <col min="14" max="14" width="1.53515625" style="707" customWidth="1"/>
    <col min="15" max="15" width="10.23046875" style="707" bestFit="1" customWidth="1"/>
    <col min="16" max="16" width="1.53515625" style="707" customWidth="1"/>
    <col min="17" max="17" width="12.07421875" style="707" customWidth="1"/>
    <col min="18" max="18" width="1.53515625" style="707" customWidth="1"/>
    <col min="19" max="19" width="10" style="707" bestFit="1" customWidth="1"/>
    <col min="20" max="20" width="1.53515625" style="707" customWidth="1"/>
    <col min="21" max="21" width="9.07421875" style="707" customWidth="1"/>
    <col min="22" max="22" width="1.53515625" style="707" customWidth="1"/>
    <col min="23" max="23" width="8.53515625" style="733" bestFit="1" customWidth="1"/>
    <col min="24" max="24" width="1.53515625" style="707" customWidth="1"/>
    <col min="25" max="25" width="9.23046875" style="733" bestFit="1" customWidth="1"/>
    <col min="26" max="26" width="1.53515625" style="707" customWidth="1"/>
    <col min="27" max="27" width="8.53515625" style="707" bestFit="1" customWidth="1"/>
    <col min="28" max="28" width="1.53515625" style="707" customWidth="1"/>
    <col min="29" max="29" width="9.53515625" style="707" customWidth="1"/>
    <col min="30" max="30" width="1.53515625" style="707" customWidth="1"/>
    <col min="31" max="31" width="8.3046875" style="707" bestFit="1" customWidth="1"/>
    <col min="32" max="32" width="5" style="704" bestFit="1" customWidth="1"/>
    <col min="33" max="33" width="4.4609375" style="704" bestFit="1" customWidth="1"/>
    <col min="34" max="34" width="3.23046875" style="704" bestFit="1" customWidth="1"/>
    <col min="35" max="35" width="2.53515625" style="704" bestFit="1" customWidth="1"/>
    <col min="36" max="36" width="6.4609375" style="704" customWidth="1"/>
    <col min="37" max="16384" width="9.84375" style="707"/>
  </cols>
  <sheetData>
    <row r="1" spans="1:36">
      <c r="A1" s="1237" t="s">
        <v>1234</v>
      </c>
    </row>
    <row r="3" spans="1:36" ht="14.25" customHeight="1">
      <c r="A3" s="480" t="s">
        <v>0</v>
      </c>
      <c r="B3" s="705"/>
      <c r="C3" s="705"/>
      <c r="D3" s="705"/>
      <c r="E3" s="705"/>
      <c r="F3" s="705"/>
      <c r="G3" s="705"/>
      <c r="H3" s="705"/>
      <c r="I3" s="705"/>
      <c r="J3" s="705"/>
      <c r="K3" s="705"/>
      <c r="L3" s="202"/>
      <c r="M3" s="202"/>
      <c r="N3" s="202"/>
      <c r="O3" s="202"/>
      <c r="P3" s="202"/>
      <c r="Q3" s="202"/>
      <c r="R3" s="202"/>
      <c r="S3" s="202"/>
      <c r="T3" s="202"/>
      <c r="U3" s="202"/>
      <c r="V3" s="202"/>
      <c r="W3" s="706"/>
      <c r="X3" s="202"/>
      <c r="Y3" s="706"/>
      <c r="Z3" s="202"/>
      <c r="AA3" s="202"/>
      <c r="AB3" s="202"/>
      <c r="AC3" s="202"/>
      <c r="AD3" s="202"/>
      <c r="AE3" s="705"/>
    </row>
    <row r="4" spans="1:36" ht="16.5" customHeight="1">
      <c r="A4" s="480" t="s">
        <v>496</v>
      </c>
      <c r="B4" s="705"/>
      <c r="C4" s="705"/>
      <c r="D4" s="705"/>
      <c r="E4" s="705"/>
      <c r="F4" s="705"/>
      <c r="G4" s="705"/>
      <c r="H4" s="705"/>
      <c r="I4" s="705"/>
      <c r="J4" s="705"/>
      <c r="K4" s="705"/>
      <c r="L4" s="202"/>
      <c r="M4" s="202"/>
      <c r="N4" s="202"/>
      <c r="O4" s="202"/>
      <c r="P4" s="202"/>
      <c r="Q4" s="202"/>
      <c r="R4" s="202"/>
      <c r="S4" s="202"/>
      <c r="T4" s="202"/>
      <c r="U4" s="202"/>
      <c r="V4" s="202"/>
      <c r="W4" s="706"/>
      <c r="X4" s="202"/>
      <c r="Y4" s="706"/>
      <c r="Z4" s="202"/>
      <c r="AA4" s="202"/>
      <c r="AB4" s="202"/>
      <c r="AC4" s="428" t="s">
        <v>5</v>
      </c>
      <c r="AD4" s="428"/>
      <c r="AE4" s="428"/>
    </row>
    <row r="5" spans="1:36" ht="15.75" customHeight="1">
      <c r="A5" s="480" t="s">
        <v>652</v>
      </c>
      <c r="B5" s="705"/>
      <c r="C5" s="705"/>
      <c r="D5" s="705"/>
      <c r="E5" s="705"/>
      <c r="F5" s="705"/>
      <c r="G5" s="705"/>
      <c r="H5" s="705"/>
      <c r="I5" s="705"/>
      <c r="J5" s="705"/>
      <c r="K5" s="705"/>
      <c r="L5" s="202"/>
      <c r="M5" s="202"/>
      <c r="N5" s="202"/>
      <c r="O5" s="202"/>
      <c r="P5" s="202"/>
      <c r="Q5" s="202"/>
      <c r="R5" s="202"/>
      <c r="S5" s="202"/>
      <c r="T5" s="202"/>
      <c r="U5" s="202"/>
      <c r="V5" s="202"/>
      <c r="W5" s="706"/>
      <c r="X5" s="202"/>
      <c r="Y5" s="706"/>
      <c r="Z5" s="202"/>
      <c r="AA5" s="202"/>
      <c r="AB5" s="202"/>
      <c r="AC5" s="2350" t="s">
        <v>650</v>
      </c>
      <c r="AD5" s="2351"/>
      <c r="AE5" s="2352"/>
    </row>
    <row r="6" spans="1:36" ht="16.5" customHeight="1">
      <c r="A6" s="520" t="s">
        <v>2362</v>
      </c>
      <c r="B6" s="705"/>
      <c r="C6" s="705"/>
      <c r="D6" s="705"/>
      <c r="E6" s="705"/>
      <c r="F6" s="705"/>
      <c r="G6" s="705"/>
      <c r="H6" s="705"/>
      <c r="I6" s="705"/>
      <c r="J6" s="705"/>
      <c r="K6" s="705"/>
      <c r="L6" s="202"/>
      <c r="M6" s="202"/>
      <c r="N6" s="202"/>
      <c r="O6" s="202"/>
      <c r="P6" s="202"/>
      <c r="Q6" s="202"/>
      <c r="R6" s="202"/>
      <c r="S6" s="202"/>
      <c r="T6" s="202"/>
      <c r="U6" s="202"/>
      <c r="V6" s="202"/>
      <c r="W6" s="706"/>
      <c r="X6" s="202"/>
      <c r="Y6" s="706"/>
      <c r="Z6" s="202"/>
      <c r="AA6" s="202"/>
      <c r="AB6" s="202"/>
      <c r="AC6" s="202"/>
      <c r="AD6" s="202"/>
      <c r="AE6" s="202"/>
    </row>
    <row r="7" spans="1:36" ht="15.75" customHeight="1">
      <c r="A7" s="480" t="s">
        <v>2407</v>
      </c>
      <c r="B7" s="705"/>
      <c r="C7" s="705"/>
      <c r="D7" s="705"/>
      <c r="E7" s="705"/>
      <c r="F7" s="705"/>
      <c r="G7" s="705"/>
      <c r="H7" s="705"/>
      <c r="I7" s="705"/>
      <c r="J7" s="705"/>
      <c r="K7" s="705"/>
      <c r="L7" s="202"/>
      <c r="M7" s="202"/>
      <c r="N7" s="202"/>
      <c r="O7" s="202"/>
      <c r="P7" s="202"/>
      <c r="Q7" s="202"/>
      <c r="R7" s="202"/>
      <c r="S7" s="202"/>
      <c r="T7" s="202"/>
      <c r="U7" s="202"/>
      <c r="V7" s="202"/>
      <c r="W7" s="706"/>
      <c r="X7" s="202"/>
      <c r="Y7" s="706"/>
      <c r="Z7" s="202"/>
      <c r="AA7" s="202"/>
      <c r="AB7" s="202"/>
      <c r="AC7" s="202"/>
      <c r="AD7" s="202"/>
      <c r="AE7" s="202"/>
    </row>
    <row r="8" spans="1:36" ht="4.5" customHeight="1">
      <c r="A8" s="202" t="s">
        <v>5</v>
      </c>
      <c r="B8" s="202"/>
      <c r="C8" s="202"/>
      <c r="D8" s="202"/>
      <c r="E8" s="202"/>
      <c r="F8" s="202"/>
      <c r="G8" s="202"/>
      <c r="H8" s="202"/>
      <c r="I8" s="202"/>
      <c r="J8" s="202"/>
      <c r="K8" s="202"/>
      <c r="L8" s="202"/>
      <c r="M8" s="202"/>
      <c r="N8" s="202"/>
      <c r="O8" s="202"/>
      <c r="P8" s="202"/>
      <c r="Q8" s="202"/>
      <c r="R8" s="202"/>
      <c r="S8" s="202"/>
      <c r="T8" s="202"/>
      <c r="U8" s="202"/>
      <c r="V8" s="202"/>
      <c r="W8" s="706"/>
      <c r="X8" s="202"/>
      <c r="Y8" s="706"/>
      <c r="Z8" s="202"/>
      <c r="AA8" s="202"/>
      <c r="AB8" s="202"/>
      <c r="AC8" s="202"/>
      <c r="AD8" s="202"/>
      <c r="AE8" s="202"/>
    </row>
    <row r="9" spans="1:36" ht="15.75" customHeight="1" outlineLevel="1">
      <c r="A9" s="708"/>
      <c r="B9" s="708"/>
      <c r="C9" s="709" t="s">
        <v>654</v>
      </c>
      <c r="D9" s="709"/>
      <c r="E9" s="709"/>
      <c r="F9" s="709"/>
      <c r="G9" s="709"/>
      <c r="H9" s="709"/>
      <c r="I9" s="709"/>
      <c r="J9" s="709"/>
      <c r="K9" s="710"/>
      <c r="L9" s="709"/>
      <c r="M9" s="709"/>
      <c r="N9" s="709"/>
      <c r="O9" s="709"/>
      <c r="P9" s="709"/>
      <c r="Q9" s="709"/>
      <c r="R9" s="709"/>
      <c r="S9" s="711"/>
      <c r="T9" s="709"/>
      <c r="U9" s="709"/>
      <c r="V9" s="708"/>
      <c r="W9" s="2348" t="s">
        <v>655</v>
      </c>
      <c r="X9" s="2349"/>
      <c r="Y9" s="2349"/>
      <c r="Z9" s="712"/>
      <c r="AA9" s="480"/>
      <c r="AB9" s="708"/>
      <c r="AC9" s="711" t="s">
        <v>252</v>
      </c>
      <c r="AD9" s="711"/>
      <c r="AE9" s="711"/>
    </row>
    <row r="10" spans="1:36" ht="13.5" customHeight="1">
      <c r="A10" s="705"/>
      <c r="B10" s="705"/>
      <c r="C10" s="713" t="s">
        <v>5</v>
      </c>
      <c r="D10" s="713" t="s">
        <v>5</v>
      </c>
      <c r="E10" s="713" t="s">
        <v>5</v>
      </c>
      <c r="F10" s="713" t="s">
        <v>5</v>
      </c>
      <c r="G10" s="713"/>
      <c r="H10" s="713"/>
      <c r="I10" s="713" t="s">
        <v>5</v>
      </c>
      <c r="J10" s="713" t="s">
        <v>5</v>
      </c>
      <c r="K10" s="713" t="s">
        <v>5</v>
      </c>
      <c r="L10" s="713" t="s">
        <v>5</v>
      </c>
      <c r="M10" s="713" t="s">
        <v>5</v>
      </c>
      <c r="N10" s="713" t="s">
        <v>5</v>
      </c>
      <c r="O10" s="713" t="s">
        <v>5</v>
      </c>
      <c r="P10" s="713" t="s">
        <v>5</v>
      </c>
      <c r="Q10" s="713" t="s">
        <v>5</v>
      </c>
      <c r="R10" s="713" t="s">
        <v>5</v>
      </c>
      <c r="S10" s="714" t="s">
        <v>5</v>
      </c>
      <c r="T10" s="713"/>
      <c r="U10" s="713" t="s">
        <v>5</v>
      </c>
      <c r="V10" s="705"/>
      <c r="W10" s="715" t="s">
        <v>5</v>
      </c>
      <c r="X10" s="713" t="s">
        <v>5</v>
      </c>
      <c r="Y10" s="715" t="s">
        <v>5</v>
      </c>
      <c r="Z10" s="716" t="s">
        <v>5</v>
      </c>
      <c r="AA10" s="705" t="s">
        <v>5</v>
      </c>
      <c r="AB10" s="705"/>
      <c r="AC10" s="705"/>
      <c r="AD10" s="705"/>
      <c r="AE10" s="705"/>
    </row>
    <row r="11" spans="1:36" ht="14.15" customHeight="1">
      <c r="A11" s="708"/>
      <c r="B11" s="708"/>
      <c r="C11" s="480"/>
      <c r="D11" s="708"/>
      <c r="E11" s="714" t="s">
        <v>656</v>
      </c>
      <c r="F11" s="708"/>
      <c r="G11" s="708"/>
      <c r="H11" s="708"/>
      <c r="I11" s="708"/>
      <c r="J11" s="708"/>
      <c r="K11" s="708"/>
      <c r="L11" s="708"/>
      <c r="M11" s="708"/>
      <c r="N11" s="708"/>
      <c r="O11" s="708" t="s">
        <v>5</v>
      </c>
      <c r="P11" s="708"/>
      <c r="Q11" s="708"/>
      <c r="R11" s="708"/>
      <c r="S11" s="714" t="s">
        <v>5</v>
      </c>
      <c r="T11" s="708"/>
      <c r="U11" s="708"/>
      <c r="V11" s="708"/>
      <c r="W11" s="717"/>
      <c r="X11" s="708"/>
      <c r="Y11" s="717"/>
      <c r="Z11" s="708"/>
      <c r="AA11" s="714" t="s">
        <v>657</v>
      </c>
      <c r="AB11" s="708"/>
      <c r="AC11" s="718"/>
      <c r="AD11" s="718"/>
      <c r="AE11" s="718"/>
    </row>
    <row r="12" spans="1:36" ht="14.15" customHeight="1">
      <c r="A12" s="708"/>
      <c r="B12" s="708"/>
      <c r="C12" s="714" t="s">
        <v>5</v>
      </c>
      <c r="D12" s="708"/>
      <c r="E12" s="714" t="s">
        <v>658</v>
      </c>
      <c r="F12" s="708"/>
      <c r="G12" s="714" t="s">
        <v>659</v>
      </c>
      <c r="H12" s="708"/>
      <c r="I12" s="714" t="s">
        <v>5</v>
      </c>
      <c r="J12" s="708"/>
      <c r="K12" s="714" t="s">
        <v>660</v>
      </c>
      <c r="L12" s="708"/>
      <c r="M12" s="714" t="s">
        <v>661</v>
      </c>
      <c r="N12" s="708"/>
      <c r="O12" s="714" t="s">
        <v>661</v>
      </c>
      <c r="P12" s="708"/>
      <c r="Q12" s="714" t="s">
        <v>662</v>
      </c>
      <c r="R12" s="708"/>
      <c r="S12" s="714" t="s">
        <v>5</v>
      </c>
      <c r="T12" s="708"/>
      <c r="U12" s="714" t="s">
        <v>663</v>
      </c>
      <c r="V12" s="708"/>
      <c r="W12" s="714" t="s">
        <v>664</v>
      </c>
      <c r="X12" s="708"/>
      <c r="Y12" s="714" t="s">
        <v>665</v>
      </c>
      <c r="Z12" s="708"/>
      <c r="AA12" s="714" t="s">
        <v>666</v>
      </c>
      <c r="AB12" s="708"/>
      <c r="AC12" s="712" t="s">
        <v>5</v>
      </c>
      <c r="AD12" s="712"/>
      <c r="AE12" s="712" t="s">
        <v>5</v>
      </c>
      <c r="AF12" s="2353"/>
      <c r="AG12" s="2353"/>
      <c r="AH12" s="2353"/>
      <c r="AI12" s="2353"/>
    </row>
    <row r="13" spans="1:36" ht="14.15" customHeight="1">
      <c r="A13" s="714" t="s">
        <v>667</v>
      </c>
      <c r="B13" s="708"/>
      <c r="C13" s="714" t="s">
        <v>481</v>
      </c>
      <c r="D13" s="708"/>
      <c r="E13" s="714" t="s">
        <v>668</v>
      </c>
      <c r="F13" s="708"/>
      <c r="G13" s="719" t="s">
        <v>2228</v>
      </c>
      <c r="H13" s="708"/>
      <c r="I13" s="714" t="s">
        <v>669</v>
      </c>
      <c r="J13" s="708"/>
      <c r="K13" s="708" t="s">
        <v>670</v>
      </c>
      <c r="L13" s="708"/>
      <c r="M13" s="714" t="s">
        <v>2227</v>
      </c>
      <c r="N13" s="708"/>
      <c r="O13" s="714" t="s">
        <v>671</v>
      </c>
      <c r="P13" s="708"/>
      <c r="Q13" s="714" t="s">
        <v>672</v>
      </c>
      <c r="R13" s="708"/>
      <c r="S13" s="719" t="s">
        <v>482</v>
      </c>
      <c r="T13" s="708"/>
      <c r="U13" s="714" t="s">
        <v>673</v>
      </c>
      <c r="V13" s="708"/>
      <c r="W13" s="714" t="s">
        <v>674</v>
      </c>
      <c r="X13" s="708"/>
      <c r="Y13" s="714" t="s">
        <v>674</v>
      </c>
      <c r="Z13" s="708"/>
      <c r="AA13" s="714" t="s">
        <v>675</v>
      </c>
      <c r="AB13" s="708"/>
      <c r="AC13" s="720" t="s">
        <v>2369</v>
      </c>
      <c r="AD13" s="721"/>
      <c r="AE13" s="720" t="s">
        <v>2311</v>
      </c>
    </row>
    <row r="14" spans="1:36" ht="4" customHeight="1">
      <c r="A14" s="722"/>
      <c r="B14" s="202"/>
      <c r="C14" s="722"/>
      <c r="D14" s="202"/>
      <c r="E14" s="722"/>
      <c r="F14" s="202"/>
      <c r="G14" s="202"/>
      <c r="H14" s="202"/>
      <c r="I14" s="722"/>
      <c r="J14" s="202"/>
      <c r="K14" s="722"/>
      <c r="L14" s="202"/>
      <c r="M14" s="722"/>
      <c r="N14" s="202"/>
      <c r="O14" s="722"/>
      <c r="P14" s="202"/>
      <c r="Q14" s="722"/>
      <c r="R14" s="202"/>
      <c r="S14" s="202"/>
      <c r="T14" s="202"/>
      <c r="U14" s="722"/>
      <c r="V14" s="202"/>
      <c r="W14" s="723"/>
      <c r="X14" s="202"/>
      <c r="Y14" s="723"/>
      <c r="Z14" s="202"/>
      <c r="AA14" s="722"/>
      <c r="AB14" s="202"/>
      <c r="AC14" s="722"/>
      <c r="AD14" s="206"/>
      <c r="AE14" s="722"/>
    </row>
    <row r="15" spans="1:36" s="729" customFormat="1" ht="15" customHeight="1">
      <c r="A15" s="725" t="s">
        <v>676</v>
      </c>
      <c r="B15" s="726" t="s">
        <v>5</v>
      </c>
      <c r="C15" s="1738">
        <v>0</v>
      </c>
      <c r="D15" s="727"/>
      <c r="E15" s="1738">
        <v>0</v>
      </c>
      <c r="F15" s="727"/>
      <c r="G15" s="1738">
        <v>0</v>
      </c>
      <c r="H15" s="727"/>
      <c r="I15" s="1738">
        <v>0</v>
      </c>
      <c r="J15" s="727"/>
      <c r="K15" s="1738">
        <v>0</v>
      </c>
      <c r="L15" s="727"/>
      <c r="M15" s="1738">
        <v>0</v>
      </c>
      <c r="N15" s="727"/>
      <c r="O15" s="1738">
        <v>0</v>
      </c>
      <c r="P15" s="727"/>
      <c r="Q15" s="1738">
        <v>0</v>
      </c>
      <c r="R15" s="727"/>
      <c r="S15" s="1738">
        <v>0</v>
      </c>
      <c r="T15" s="728" t="s">
        <v>5</v>
      </c>
      <c r="U15" s="728">
        <f>ROUND(SUM(C15:S15),1)</f>
        <v>0</v>
      </c>
      <c r="V15" s="728" t="s">
        <v>5</v>
      </c>
      <c r="W15" s="1738">
        <v>3950</v>
      </c>
      <c r="X15" s="728" t="s">
        <v>5</v>
      </c>
      <c r="Y15" s="1738">
        <v>347</v>
      </c>
      <c r="Z15" s="728"/>
      <c r="AA15" s="1738">
        <v>0</v>
      </c>
      <c r="AB15" s="728" t="s">
        <v>5</v>
      </c>
      <c r="AC15" s="728">
        <f>ROUND(SUM(U15:AB15),1)</f>
        <v>4297</v>
      </c>
      <c r="AD15" s="728" t="s">
        <v>5</v>
      </c>
      <c r="AE15" s="1738">
        <v>4468</v>
      </c>
      <c r="AF15" s="724"/>
      <c r="AG15" s="724"/>
      <c r="AH15" s="724"/>
      <c r="AI15" s="724"/>
      <c r="AJ15" s="724"/>
    </row>
    <row r="16" spans="1:36" ht="15" customHeight="1">
      <c r="A16" s="730" t="s">
        <v>677</v>
      </c>
      <c r="B16" s="730" t="s">
        <v>5</v>
      </c>
      <c r="C16" s="1737">
        <v>0</v>
      </c>
      <c r="D16" s="731"/>
      <c r="E16" s="1737">
        <v>0</v>
      </c>
      <c r="F16" s="731"/>
      <c r="G16" s="1737">
        <v>6</v>
      </c>
      <c r="H16" s="731"/>
      <c r="I16" s="1737">
        <v>0</v>
      </c>
      <c r="J16" s="731"/>
      <c r="K16" s="1737">
        <v>0</v>
      </c>
      <c r="L16" s="731"/>
      <c r="M16" s="1737">
        <v>0</v>
      </c>
      <c r="N16" s="731"/>
      <c r="O16" s="1737">
        <v>0</v>
      </c>
      <c r="P16" s="731"/>
      <c r="Q16" s="1737">
        <v>0</v>
      </c>
      <c r="R16" s="731"/>
      <c r="S16" s="1737">
        <v>0</v>
      </c>
      <c r="T16" s="730"/>
      <c r="U16" s="732">
        <f t="shared" ref="U16:U59" si="0">ROUND(SUM(C16:S16),1)</f>
        <v>6</v>
      </c>
      <c r="V16" s="730"/>
      <c r="W16" s="1737">
        <v>5773</v>
      </c>
      <c r="X16" s="732" t="s">
        <v>5</v>
      </c>
      <c r="Y16" s="1737">
        <v>2570</v>
      </c>
      <c r="Z16" s="732"/>
      <c r="AA16" s="1737">
        <v>0</v>
      </c>
      <c r="AB16" s="730"/>
      <c r="AC16" s="732">
        <f t="shared" ref="AC16:AC59" si="1">ROUND(SUM(U16:AA16),1)</f>
        <v>8349</v>
      </c>
      <c r="AD16" s="726" t="s">
        <v>5</v>
      </c>
      <c r="AE16" s="1737">
        <v>7769</v>
      </c>
    </row>
    <row r="17" spans="1:31" ht="15" customHeight="1">
      <c r="A17" s="730" t="s">
        <v>678</v>
      </c>
      <c r="B17" s="730" t="s">
        <v>5</v>
      </c>
      <c r="C17" s="1737">
        <v>1520729</v>
      </c>
      <c r="D17" s="731"/>
      <c r="E17" s="1737">
        <v>0</v>
      </c>
      <c r="F17" s="731"/>
      <c r="G17" s="1737">
        <v>5</v>
      </c>
      <c r="H17" s="731"/>
      <c r="I17" s="1737">
        <v>0</v>
      </c>
      <c r="J17" s="731"/>
      <c r="K17" s="1737">
        <v>0</v>
      </c>
      <c r="L17" s="731"/>
      <c r="M17" s="1737">
        <v>0</v>
      </c>
      <c r="N17" s="731"/>
      <c r="O17" s="1737">
        <v>0</v>
      </c>
      <c r="P17" s="731"/>
      <c r="Q17" s="1737">
        <v>0</v>
      </c>
      <c r="R17" s="731"/>
      <c r="S17" s="1737">
        <v>0</v>
      </c>
      <c r="T17" s="730"/>
      <c r="U17" s="732">
        <f t="shared" si="0"/>
        <v>1520734</v>
      </c>
      <c r="V17" s="730"/>
      <c r="W17" s="1737">
        <v>0</v>
      </c>
      <c r="X17" s="732" t="s">
        <v>5</v>
      </c>
      <c r="Y17" s="1737">
        <v>346</v>
      </c>
      <c r="Z17" s="732"/>
      <c r="AA17" s="1737">
        <v>0</v>
      </c>
      <c r="AB17" s="730"/>
      <c r="AC17" s="732">
        <f t="shared" si="1"/>
        <v>1521080</v>
      </c>
      <c r="AD17" s="726"/>
      <c r="AE17" s="1737">
        <v>1465153</v>
      </c>
    </row>
    <row r="18" spans="1:31" ht="15" customHeight="1">
      <c r="A18" s="730" t="s">
        <v>1237</v>
      </c>
      <c r="B18" s="730" t="s">
        <v>5</v>
      </c>
      <c r="C18" s="1737">
        <v>0</v>
      </c>
      <c r="D18" s="731"/>
      <c r="E18" s="1737">
        <v>0</v>
      </c>
      <c r="F18" s="731"/>
      <c r="G18" s="1737">
        <v>0</v>
      </c>
      <c r="H18" s="731"/>
      <c r="I18" s="1737">
        <v>0</v>
      </c>
      <c r="J18" s="731"/>
      <c r="K18" s="1737">
        <v>0</v>
      </c>
      <c r="L18" s="731"/>
      <c r="M18" s="1737">
        <v>0</v>
      </c>
      <c r="N18" s="731"/>
      <c r="O18" s="1737">
        <v>0</v>
      </c>
      <c r="P18" s="731"/>
      <c r="Q18" s="1737">
        <v>0</v>
      </c>
      <c r="R18" s="731"/>
      <c r="S18" s="1737">
        <v>0</v>
      </c>
      <c r="T18" s="730"/>
      <c r="U18" s="732">
        <f t="shared" si="0"/>
        <v>0</v>
      </c>
      <c r="V18" s="730"/>
      <c r="W18" s="1737">
        <v>0</v>
      </c>
      <c r="X18" s="732" t="s">
        <v>5</v>
      </c>
      <c r="Y18" s="1737">
        <v>0</v>
      </c>
      <c r="Z18" s="732"/>
      <c r="AA18" s="1737">
        <v>0</v>
      </c>
      <c r="AB18" s="730"/>
      <c r="AC18" s="732">
        <f t="shared" si="1"/>
        <v>0</v>
      </c>
      <c r="AD18" s="726"/>
      <c r="AE18" s="1737">
        <v>0</v>
      </c>
    </row>
    <row r="19" spans="1:31" ht="15" customHeight="1">
      <c r="A19" s="730" t="s">
        <v>679</v>
      </c>
      <c r="B19" s="730" t="s">
        <v>5</v>
      </c>
      <c r="C19" s="1737">
        <v>39248</v>
      </c>
      <c r="D19" s="731"/>
      <c r="E19" s="1737">
        <v>0</v>
      </c>
      <c r="F19" s="731"/>
      <c r="G19" s="1737">
        <v>0</v>
      </c>
      <c r="H19" s="731"/>
      <c r="I19" s="1737">
        <v>0</v>
      </c>
      <c r="J19" s="731"/>
      <c r="K19" s="1737">
        <v>0</v>
      </c>
      <c r="L19" s="731"/>
      <c r="M19" s="1737">
        <v>0</v>
      </c>
      <c r="N19" s="731"/>
      <c r="O19" s="1737">
        <v>0</v>
      </c>
      <c r="P19" s="731"/>
      <c r="Q19" s="1737">
        <v>0</v>
      </c>
      <c r="R19" s="731"/>
      <c r="S19" s="1737">
        <v>0</v>
      </c>
      <c r="T19" s="730" t="s">
        <v>5</v>
      </c>
      <c r="U19" s="732">
        <f t="shared" si="0"/>
        <v>39248</v>
      </c>
      <c r="V19" s="730"/>
      <c r="W19" s="1737">
        <v>2636</v>
      </c>
      <c r="X19" s="732" t="s">
        <v>5</v>
      </c>
      <c r="Y19" s="1737">
        <v>1632</v>
      </c>
      <c r="Z19" s="732"/>
      <c r="AA19" s="1737">
        <v>0</v>
      </c>
      <c r="AB19" s="730"/>
      <c r="AC19" s="732">
        <f t="shared" si="1"/>
        <v>43516</v>
      </c>
      <c r="AD19" s="726"/>
      <c r="AE19" s="1737">
        <v>39209</v>
      </c>
    </row>
    <row r="20" spans="1:31" ht="15" customHeight="1">
      <c r="A20" s="730" t="s">
        <v>2245</v>
      </c>
      <c r="B20" s="707" t="s">
        <v>5</v>
      </c>
      <c r="C20" s="1737">
        <v>0</v>
      </c>
      <c r="D20" s="731"/>
      <c r="E20" s="1737">
        <v>0</v>
      </c>
      <c r="F20" s="731"/>
      <c r="G20" s="1737">
        <v>40</v>
      </c>
      <c r="H20" s="731"/>
      <c r="I20" s="1737">
        <v>0</v>
      </c>
      <c r="J20" s="731"/>
      <c r="K20" s="1737">
        <v>200</v>
      </c>
      <c r="L20" s="731"/>
      <c r="M20" s="1737">
        <v>0</v>
      </c>
      <c r="N20" s="731"/>
      <c r="O20" s="1737">
        <v>0</v>
      </c>
      <c r="P20" s="731"/>
      <c r="Q20" s="1737">
        <v>32787</v>
      </c>
      <c r="R20" s="731"/>
      <c r="S20" s="1737">
        <v>0</v>
      </c>
      <c r="U20" s="732">
        <f>ROUND(SUM(C20:S20),1)</f>
        <v>33027</v>
      </c>
      <c r="W20" s="1737">
        <v>27105</v>
      </c>
      <c r="X20" s="732" t="s">
        <v>5</v>
      </c>
      <c r="Y20" s="1737">
        <v>5247</v>
      </c>
      <c r="Z20" s="732"/>
      <c r="AA20" s="1737">
        <v>0</v>
      </c>
      <c r="AC20" s="732">
        <f>ROUND(SUM(U20:AA20),1)</f>
        <v>65379</v>
      </c>
      <c r="AD20" s="733"/>
      <c r="AE20" s="1737">
        <v>65365</v>
      </c>
    </row>
    <row r="21" spans="1:31" ht="15" customHeight="1">
      <c r="A21" s="730" t="s">
        <v>680</v>
      </c>
      <c r="B21" s="730" t="s">
        <v>5</v>
      </c>
      <c r="C21" s="1737">
        <v>0</v>
      </c>
      <c r="D21" s="731"/>
      <c r="E21" s="1737">
        <v>0</v>
      </c>
      <c r="F21" s="731"/>
      <c r="G21" s="1737">
        <v>567</v>
      </c>
      <c r="H21" s="731"/>
      <c r="I21" s="1737">
        <v>0</v>
      </c>
      <c r="J21" s="731"/>
      <c r="K21" s="1737">
        <v>0</v>
      </c>
      <c r="L21" s="731"/>
      <c r="M21" s="1737">
        <v>0</v>
      </c>
      <c r="N21" s="731"/>
      <c r="O21" s="1737">
        <v>0</v>
      </c>
      <c r="P21" s="731"/>
      <c r="Q21" s="1737">
        <v>0</v>
      </c>
      <c r="R21" s="731"/>
      <c r="S21" s="1737">
        <v>0</v>
      </c>
      <c r="T21" s="730"/>
      <c r="U21" s="732">
        <f t="shared" si="0"/>
        <v>567</v>
      </c>
      <c r="V21" s="730"/>
      <c r="W21" s="1737">
        <v>14874</v>
      </c>
      <c r="X21" s="732" t="s">
        <v>5</v>
      </c>
      <c r="Y21" s="1737">
        <v>352</v>
      </c>
      <c r="Z21" s="732"/>
      <c r="AA21" s="1737">
        <v>0</v>
      </c>
      <c r="AB21" s="730"/>
      <c r="AC21" s="732">
        <f t="shared" si="1"/>
        <v>15793</v>
      </c>
      <c r="AD21" s="726"/>
      <c r="AE21" s="1737">
        <v>14117</v>
      </c>
    </row>
    <row r="22" spans="1:31" ht="15" customHeight="1">
      <c r="A22" s="730" t="s">
        <v>681</v>
      </c>
      <c r="B22" s="730" t="s">
        <v>5</v>
      </c>
      <c r="C22" s="1737">
        <v>0</v>
      </c>
      <c r="D22" s="731"/>
      <c r="E22" s="1737">
        <v>0</v>
      </c>
      <c r="F22" s="731"/>
      <c r="G22" s="1737">
        <v>0</v>
      </c>
      <c r="H22" s="731"/>
      <c r="I22" s="1737">
        <v>0</v>
      </c>
      <c r="J22" s="731"/>
      <c r="K22" s="1737">
        <v>0</v>
      </c>
      <c r="L22" s="731"/>
      <c r="M22" s="1737">
        <v>3434</v>
      </c>
      <c r="N22" s="731"/>
      <c r="O22" s="1737">
        <v>0</v>
      </c>
      <c r="P22" s="731"/>
      <c r="Q22" s="1737">
        <v>0</v>
      </c>
      <c r="R22" s="731"/>
      <c r="S22" s="1737">
        <v>0</v>
      </c>
      <c r="T22" s="730"/>
      <c r="U22" s="732">
        <f t="shared" si="0"/>
        <v>3434</v>
      </c>
      <c r="V22" s="730"/>
      <c r="W22" s="1737">
        <v>2111030</v>
      </c>
      <c r="X22" s="732" t="s">
        <v>5</v>
      </c>
      <c r="Y22" s="1737">
        <v>487298</v>
      </c>
      <c r="Z22" s="732"/>
      <c r="AA22" s="1737">
        <v>16</v>
      </c>
      <c r="AB22" s="730"/>
      <c r="AC22" s="732">
        <f t="shared" si="1"/>
        <v>2601778</v>
      </c>
      <c r="AD22" s="726"/>
      <c r="AE22" s="1737">
        <v>2632396</v>
      </c>
    </row>
    <row r="23" spans="1:31" ht="15" customHeight="1">
      <c r="A23" s="730" t="s">
        <v>682</v>
      </c>
      <c r="B23" s="730" t="s">
        <v>5</v>
      </c>
      <c r="C23" s="1737">
        <v>0</v>
      </c>
      <c r="D23" s="731"/>
      <c r="E23" s="1737">
        <v>0</v>
      </c>
      <c r="F23" s="731"/>
      <c r="G23" s="1737">
        <v>193</v>
      </c>
      <c r="H23" s="731"/>
      <c r="I23" s="1737">
        <v>0</v>
      </c>
      <c r="J23" s="731"/>
      <c r="K23" s="1737">
        <v>2134</v>
      </c>
      <c r="L23" s="731"/>
      <c r="M23" s="1737">
        <v>0</v>
      </c>
      <c r="N23" s="731"/>
      <c r="O23" s="1737">
        <v>0</v>
      </c>
      <c r="P23" s="731"/>
      <c r="Q23" s="1737">
        <v>53432</v>
      </c>
      <c r="R23" s="731"/>
      <c r="S23" s="1737">
        <v>0</v>
      </c>
      <c r="T23" s="730"/>
      <c r="U23" s="732">
        <f t="shared" si="0"/>
        <v>55759</v>
      </c>
      <c r="V23" s="730"/>
      <c r="W23" s="1737">
        <v>12090</v>
      </c>
      <c r="X23" s="732" t="s">
        <v>5</v>
      </c>
      <c r="Y23" s="1737">
        <v>2845</v>
      </c>
      <c r="Z23" s="732"/>
      <c r="AA23" s="1737">
        <v>0</v>
      </c>
      <c r="AB23" s="730"/>
      <c r="AC23" s="732">
        <f t="shared" si="1"/>
        <v>70694</v>
      </c>
      <c r="AD23" s="726"/>
      <c r="AE23" s="1737">
        <v>69790</v>
      </c>
    </row>
    <row r="24" spans="1:31" ht="15" customHeight="1">
      <c r="A24" s="730" t="s">
        <v>683</v>
      </c>
      <c r="B24" s="730" t="s">
        <v>5</v>
      </c>
      <c r="C24" s="1737">
        <v>0</v>
      </c>
      <c r="D24" s="731"/>
      <c r="E24" s="1737">
        <v>2326</v>
      </c>
      <c r="F24" s="731"/>
      <c r="G24" s="1737">
        <v>106</v>
      </c>
      <c r="H24" s="731"/>
      <c r="I24" s="1737">
        <v>0</v>
      </c>
      <c r="J24" s="731"/>
      <c r="K24" s="1737">
        <v>0</v>
      </c>
      <c r="L24" s="731"/>
      <c r="M24" s="1737">
        <v>0</v>
      </c>
      <c r="N24" s="731"/>
      <c r="O24" s="1737">
        <v>0</v>
      </c>
      <c r="P24" s="731"/>
      <c r="Q24" s="1737">
        <v>0</v>
      </c>
      <c r="R24" s="731"/>
      <c r="S24" s="1737">
        <v>0</v>
      </c>
      <c r="T24" s="730"/>
      <c r="U24" s="732">
        <f t="shared" si="0"/>
        <v>2432</v>
      </c>
      <c r="V24" s="730"/>
      <c r="W24" s="1737">
        <v>90087</v>
      </c>
      <c r="X24" s="732" t="s">
        <v>5</v>
      </c>
      <c r="Y24" s="1737">
        <v>12938</v>
      </c>
      <c r="Z24" s="732"/>
      <c r="AA24" s="1737">
        <v>0</v>
      </c>
      <c r="AB24" s="730"/>
      <c r="AC24" s="732">
        <f t="shared" si="1"/>
        <v>105457</v>
      </c>
      <c r="AD24" s="726"/>
      <c r="AE24" s="1737">
        <v>96795</v>
      </c>
    </row>
    <row r="25" spans="1:31" ht="15" customHeight="1">
      <c r="A25" s="730" t="s">
        <v>684</v>
      </c>
      <c r="B25" s="428" t="s">
        <v>5</v>
      </c>
      <c r="C25" s="1737">
        <v>0</v>
      </c>
      <c r="D25" s="731"/>
      <c r="E25" s="1737">
        <v>0</v>
      </c>
      <c r="F25" s="731"/>
      <c r="G25" s="1737">
        <v>212</v>
      </c>
      <c r="H25" s="731"/>
      <c r="I25" s="1737">
        <v>13727122</v>
      </c>
      <c r="J25" s="731"/>
      <c r="K25" s="1737">
        <v>659195</v>
      </c>
      <c r="L25" s="731"/>
      <c r="M25" s="1737">
        <v>0</v>
      </c>
      <c r="N25" s="731"/>
      <c r="O25" s="1737">
        <v>0</v>
      </c>
      <c r="P25" s="731"/>
      <c r="Q25" s="1737">
        <v>0</v>
      </c>
      <c r="R25" s="731"/>
      <c r="S25" s="1737">
        <v>0</v>
      </c>
      <c r="T25" s="730"/>
      <c r="U25" s="732">
        <f t="shared" si="0"/>
        <v>14386529</v>
      </c>
      <c r="V25" s="730"/>
      <c r="W25" s="1737">
        <v>134049</v>
      </c>
      <c r="X25" s="732" t="s">
        <v>5</v>
      </c>
      <c r="Y25" s="1737">
        <v>333419</v>
      </c>
      <c r="Z25" s="732"/>
      <c r="AA25" s="1737">
        <v>0</v>
      </c>
      <c r="AB25" s="730"/>
      <c r="AC25" s="732">
        <f t="shared" si="1"/>
        <v>14853997</v>
      </c>
      <c r="AD25" s="726"/>
      <c r="AE25" s="1737">
        <v>14143146</v>
      </c>
    </row>
    <row r="26" spans="1:31" ht="15" customHeight="1">
      <c r="A26" s="730" t="s">
        <v>685</v>
      </c>
      <c r="B26" s="730" t="s">
        <v>5</v>
      </c>
      <c r="C26" s="1737">
        <v>0</v>
      </c>
      <c r="D26" s="731"/>
      <c r="E26" s="1737">
        <v>0</v>
      </c>
      <c r="F26" s="731"/>
      <c r="G26" s="1737">
        <v>82</v>
      </c>
      <c r="H26" s="731"/>
      <c r="I26" s="1737">
        <v>0</v>
      </c>
      <c r="J26" s="731"/>
      <c r="K26" s="1737">
        <v>0</v>
      </c>
      <c r="L26" s="731"/>
      <c r="M26" s="1737">
        <v>0</v>
      </c>
      <c r="N26" s="731"/>
      <c r="O26" s="1737">
        <v>15292</v>
      </c>
      <c r="P26" s="731"/>
      <c r="Q26" s="1737">
        <v>0</v>
      </c>
      <c r="R26" s="731"/>
      <c r="S26" s="1737">
        <v>0</v>
      </c>
      <c r="T26" s="730"/>
      <c r="U26" s="732">
        <f t="shared" si="0"/>
        <v>15374</v>
      </c>
      <c r="V26" s="730"/>
      <c r="W26" s="1737">
        <v>137</v>
      </c>
      <c r="X26" s="732" t="s">
        <v>5</v>
      </c>
      <c r="Y26" s="1737">
        <v>259</v>
      </c>
      <c r="Z26" s="732"/>
      <c r="AA26" s="1737">
        <v>0</v>
      </c>
      <c r="AB26" s="730"/>
      <c r="AC26" s="732">
        <f t="shared" si="1"/>
        <v>15770</v>
      </c>
      <c r="AD26" s="726"/>
      <c r="AE26" s="1737">
        <v>12922</v>
      </c>
    </row>
    <row r="27" spans="1:31" ht="15" customHeight="1">
      <c r="A27" s="730" t="s">
        <v>686</v>
      </c>
      <c r="B27" s="730" t="s">
        <v>5</v>
      </c>
      <c r="C27" s="1737">
        <v>0</v>
      </c>
      <c r="D27" s="731"/>
      <c r="E27" s="1737">
        <v>0</v>
      </c>
      <c r="F27" s="731"/>
      <c r="G27" s="1737">
        <v>0</v>
      </c>
      <c r="H27" s="731"/>
      <c r="I27" s="1737">
        <v>0</v>
      </c>
      <c r="J27" s="731"/>
      <c r="K27" s="1737">
        <v>0</v>
      </c>
      <c r="L27" s="731"/>
      <c r="M27" s="1737">
        <v>0</v>
      </c>
      <c r="N27" s="731"/>
      <c r="O27" s="1737">
        <v>0</v>
      </c>
      <c r="P27" s="731"/>
      <c r="Q27" s="1737">
        <v>0</v>
      </c>
      <c r="R27" s="731"/>
      <c r="S27" s="1737">
        <v>0</v>
      </c>
      <c r="T27" s="730"/>
      <c r="U27" s="732">
        <f t="shared" si="0"/>
        <v>0</v>
      </c>
      <c r="V27" s="730"/>
      <c r="W27" s="1737">
        <v>97853</v>
      </c>
      <c r="X27" s="732" t="s">
        <v>5</v>
      </c>
      <c r="Y27" s="1737">
        <v>10102</v>
      </c>
      <c r="Z27" s="732"/>
      <c r="AA27" s="1737">
        <v>0</v>
      </c>
      <c r="AB27" s="730"/>
      <c r="AC27" s="732">
        <f t="shared" si="1"/>
        <v>107955</v>
      </c>
      <c r="AD27" s="726"/>
      <c r="AE27" s="1737">
        <v>106010</v>
      </c>
    </row>
    <row r="28" spans="1:31" ht="15" customHeight="1">
      <c r="A28" s="730" t="s">
        <v>2313</v>
      </c>
      <c r="B28" s="730" t="s">
        <v>5</v>
      </c>
      <c r="C28" s="1737">
        <v>0</v>
      </c>
      <c r="D28" s="731"/>
      <c r="E28" s="1737">
        <v>0</v>
      </c>
      <c r="F28" s="731"/>
      <c r="G28" s="1737">
        <v>0</v>
      </c>
      <c r="H28" s="731"/>
      <c r="I28" s="1737">
        <v>0</v>
      </c>
      <c r="J28" s="731"/>
      <c r="K28" s="1737">
        <v>0</v>
      </c>
      <c r="L28" s="731"/>
      <c r="M28" s="1737">
        <v>0</v>
      </c>
      <c r="N28" s="731"/>
      <c r="O28" s="1737">
        <v>0</v>
      </c>
      <c r="P28" s="731"/>
      <c r="Q28" s="1737">
        <v>0</v>
      </c>
      <c r="R28" s="731"/>
      <c r="S28" s="1737">
        <v>375</v>
      </c>
      <c r="T28" s="730"/>
      <c r="U28" s="732">
        <f t="shared" ref="U28" si="2">ROUND(SUM(C28:S28),1)</f>
        <v>375</v>
      </c>
      <c r="V28" s="730"/>
      <c r="W28" s="1737">
        <v>8318</v>
      </c>
      <c r="X28" s="732" t="s">
        <v>5</v>
      </c>
      <c r="Y28" s="1737">
        <v>1984</v>
      </c>
      <c r="Z28" s="732"/>
      <c r="AA28" s="1737">
        <v>0</v>
      </c>
      <c r="AB28" s="730"/>
      <c r="AC28" s="732">
        <f t="shared" ref="AC28" si="3">ROUND(SUM(U28:AA28),1)</f>
        <v>10677</v>
      </c>
      <c r="AD28" s="726"/>
      <c r="AE28" s="1737">
        <v>1600</v>
      </c>
    </row>
    <row r="29" spans="1:31" ht="15" customHeight="1">
      <c r="A29" s="730" t="s">
        <v>687</v>
      </c>
      <c r="B29" s="730" t="s">
        <v>5</v>
      </c>
      <c r="C29" s="1737">
        <v>0</v>
      </c>
      <c r="D29" s="731"/>
      <c r="E29" s="1737">
        <v>0</v>
      </c>
      <c r="F29" s="731"/>
      <c r="G29" s="1737">
        <v>11939</v>
      </c>
      <c r="H29" s="731"/>
      <c r="I29" s="1737">
        <v>0</v>
      </c>
      <c r="J29" s="731"/>
      <c r="K29" s="1737">
        <v>0</v>
      </c>
      <c r="L29" s="731"/>
      <c r="M29" s="1737">
        <v>0</v>
      </c>
      <c r="N29" s="731"/>
      <c r="O29" s="1737">
        <v>449</v>
      </c>
      <c r="P29" s="731"/>
      <c r="Q29" s="1737">
        <v>0</v>
      </c>
      <c r="R29" s="731"/>
      <c r="S29" s="1737">
        <v>0</v>
      </c>
      <c r="T29" s="730"/>
      <c r="U29" s="732">
        <f t="shared" si="0"/>
        <v>12388</v>
      </c>
      <c r="V29" s="730"/>
      <c r="W29" s="1737">
        <v>10302</v>
      </c>
      <c r="X29" s="732" t="s">
        <v>5</v>
      </c>
      <c r="Y29" s="1737">
        <v>332</v>
      </c>
      <c r="Z29" s="732"/>
      <c r="AA29" s="1737">
        <v>0</v>
      </c>
      <c r="AB29" s="730"/>
      <c r="AC29" s="732">
        <f t="shared" si="1"/>
        <v>23022</v>
      </c>
      <c r="AD29" s="730"/>
      <c r="AE29" s="1737">
        <v>19871</v>
      </c>
    </row>
    <row r="30" spans="1:31" ht="15" customHeight="1">
      <c r="A30" s="730" t="s">
        <v>688</v>
      </c>
      <c r="B30" s="730" t="s">
        <v>5</v>
      </c>
      <c r="C30" s="1737">
        <v>0</v>
      </c>
      <c r="D30" s="731"/>
      <c r="E30" s="1737">
        <v>0</v>
      </c>
      <c r="F30" s="731"/>
      <c r="G30" s="1737">
        <v>921</v>
      </c>
      <c r="H30" s="731"/>
      <c r="I30" s="1737">
        <v>0</v>
      </c>
      <c r="J30" s="731"/>
      <c r="K30" s="1737">
        <v>0</v>
      </c>
      <c r="L30" s="731"/>
      <c r="M30" s="1737">
        <v>0</v>
      </c>
      <c r="N30" s="731"/>
      <c r="O30" s="1737">
        <v>0</v>
      </c>
      <c r="P30" s="731"/>
      <c r="Q30" s="1737">
        <v>0</v>
      </c>
      <c r="R30" s="731"/>
      <c r="S30" s="1737">
        <v>0</v>
      </c>
      <c r="T30" s="730"/>
      <c r="U30" s="732">
        <f t="shared" si="0"/>
        <v>921</v>
      </c>
      <c r="V30" s="730"/>
      <c r="W30" s="1737">
        <v>262755</v>
      </c>
      <c r="X30" s="732" t="s">
        <v>5</v>
      </c>
      <c r="Y30" s="1737">
        <v>40840</v>
      </c>
      <c r="Z30" s="732"/>
      <c r="AA30" s="1737">
        <v>24</v>
      </c>
      <c r="AB30" s="730"/>
      <c r="AC30" s="732">
        <f t="shared" si="1"/>
        <v>304540</v>
      </c>
      <c r="AD30" s="734"/>
      <c r="AE30" s="1737">
        <v>307306</v>
      </c>
    </row>
    <row r="31" spans="1:31" ht="15" customHeight="1">
      <c r="A31" s="730" t="s">
        <v>689</v>
      </c>
      <c r="B31" s="730" t="s">
        <v>5</v>
      </c>
      <c r="C31" s="1737">
        <v>0</v>
      </c>
      <c r="D31" s="731"/>
      <c r="E31" s="1737">
        <v>0</v>
      </c>
      <c r="F31" s="731"/>
      <c r="G31" s="1737">
        <v>0</v>
      </c>
      <c r="H31" s="731"/>
      <c r="I31" s="1737">
        <v>0</v>
      </c>
      <c r="J31" s="731"/>
      <c r="K31" s="1737">
        <v>0</v>
      </c>
      <c r="L31" s="731"/>
      <c r="M31" s="1737">
        <v>0</v>
      </c>
      <c r="N31" s="731"/>
      <c r="O31" s="1737">
        <v>0</v>
      </c>
      <c r="P31" s="731"/>
      <c r="Q31" s="1737">
        <v>0</v>
      </c>
      <c r="R31" s="731"/>
      <c r="S31" s="1737">
        <v>303461</v>
      </c>
      <c r="T31" s="730"/>
      <c r="U31" s="732">
        <f t="shared" si="0"/>
        <v>303461</v>
      </c>
      <c r="V31" s="730"/>
      <c r="W31" s="1737">
        <v>153653</v>
      </c>
      <c r="X31" s="732" t="s">
        <v>5</v>
      </c>
      <c r="Y31" s="1737">
        <v>138562</v>
      </c>
      <c r="Z31" s="732"/>
      <c r="AA31" s="1737">
        <v>0</v>
      </c>
      <c r="AB31" s="730"/>
      <c r="AC31" s="732">
        <f t="shared" si="1"/>
        <v>595676</v>
      </c>
      <c r="AD31" s="726"/>
      <c r="AE31" s="1737">
        <v>115877</v>
      </c>
    </row>
    <row r="32" spans="1:31" ht="15" customHeight="1">
      <c r="A32" s="730" t="s">
        <v>2275</v>
      </c>
      <c r="B32" s="730" t="s">
        <v>5</v>
      </c>
      <c r="C32" s="1737">
        <v>0</v>
      </c>
      <c r="D32" s="731"/>
      <c r="E32" s="1737">
        <v>0</v>
      </c>
      <c r="F32" s="731"/>
      <c r="G32" s="1737">
        <v>0</v>
      </c>
      <c r="H32" s="731"/>
      <c r="I32" s="1737">
        <v>0</v>
      </c>
      <c r="J32" s="731"/>
      <c r="K32" s="1737">
        <v>0</v>
      </c>
      <c r="L32" s="731"/>
      <c r="M32" s="1737">
        <v>0</v>
      </c>
      <c r="N32" s="731"/>
      <c r="O32" s="1737">
        <v>0</v>
      </c>
      <c r="P32" s="731"/>
      <c r="Q32" s="1737">
        <v>0</v>
      </c>
      <c r="R32" s="731"/>
      <c r="S32" s="1737">
        <v>0</v>
      </c>
      <c r="T32" s="730"/>
      <c r="U32" s="732">
        <f t="shared" ref="U32" si="4">ROUND(SUM(C32:S32),1)</f>
        <v>0</v>
      </c>
      <c r="V32" s="730"/>
      <c r="W32" s="1737">
        <v>8166</v>
      </c>
      <c r="X32" s="732" t="s">
        <v>5</v>
      </c>
      <c r="Y32" s="1737">
        <v>3381</v>
      </c>
      <c r="Z32" s="732"/>
      <c r="AA32" s="1737">
        <v>0</v>
      </c>
      <c r="AB32" s="730"/>
      <c r="AC32" s="732">
        <f t="shared" ref="AC32" si="5">ROUND(SUM(U32:AA32),1)</f>
        <v>11547</v>
      </c>
      <c r="AD32" s="726"/>
      <c r="AE32" s="1737">
        <v>11820</v>
      </c>
    </row>
    <row r="33" spans="1:31" ht="15" customHeight="1">
      <c r="A33" s="730" t="s">
        <v>690</v>
      </c>
      <c r="B33" s="730" t="s">
        <v>5</v>
      </c>
      <c r="C33" s="1737">
        <v>0</v>
      </c>
      <c r="D33" s="731"/>
      <c r="E33" s="1737">
        <v>0</v>
      </c>
      <c r="F33" s="731"/>
      <c r="G33" s="1737">
        <v>0</v>
      </c>
      <c r="H33" s="731"/>
      <c r="I33" s="1737">
        <v>0</v>
      </c>
      <c r="J33" s="731"/>
      <c r="K33" s="1737">
        <v>0</v>
      </c>
      <c r="L33" s="731"/>
      <c r="M33" s="1737">
        <v>0</v>
      </c>
      <c r="N33" s="731"/>
      <c r="O33" s="1737">
        <v>0</v>
      </c>
      <c r="P33" s="731"/>
      <c r="Q33" s="1737">
        <v>0</v>
      </c>
      <c r="R33" s="731"/>
      <c r="S33" s="1737">
        <v>0</v>
      </c>
      <c r="T33" s="2135"/>
      <c r="U33" s="732">
        <f t="shared" si="0"/>
        <v>0</v>
      </c>
      <c r="V33" s="730"/>
      <c r="W33" s="1737">
        <v>20534</v>
      </c>
      <c r="X33" s="732" t="s">
        <v>5</v>
      </c>
      <c r="Y33" s="1737">
        <v>1897</v>
      </c>
      <c r="Z33" s="732"/>
      <c r="AA33" s="1737">
        <v>0</v>
      </c>
      <c r="AB33" s="730"/>
      <c r="AC33" s="732">
        <f t="shared" si="1"/>
        <v>22431</v>
      </c>
      <c r="AD33" s="726"/>
      <c r="AE33" s="1737">
        <v>23931</v>
      </c>
    </row>
    <row r="34" spans="1:31" ht="15" customHeight="1">
      <c r="A34" s="730" t="s">
        <v>691</v>
      </c>
      <c r="B34" s="730" t="s">
        <v>5</v>
      </c>
      <c r="C34" s="1737">
        <v>0</v>
      </c>
      <c r="D34" s="731"/>
      <c r="E34" s="1737">
        <v>0</v>
      </c>
      <c r="F34" s="731"/>
      <c r="G34" s="1737">
        <v>182</v>
      </c>
      <c r="H34" s="731"/>
      <c r="I34" s="1737">
        <v>0</v>
      </c>
      <c r="J34" s="731"/>
      <c r="K34" s="1737">
        <v>943</v>
      </c>
      <c r="L34" s="731"/>
      <c r="M34" s="1737">
        <v>159459</v>
      </c>
      <c r="N34" s="731"/>
      <c r="O34" s="1737">
        <v>383</v>
      </c>
      <c r="P34" s="731"/>
      <c r="Q34" s="1737">
        <v>0</v>
      </c>
      <c r="R34" s="731"/>
      <c r="S34" s="1737">
        <v>0</v>
      </c>
      <c r="T34" s="730"/>
      <c r="U34" s="732">
        <f t="shared" si="0"/>
        <v>160967</v>
      </c>
      <c r="V34" s="730"/>
      <c r="W34" s="1737">
        <v>28029</v>
      </c>
      <c r="X34" s="732" t="s">
        <v>5</v>
      </c>
      <c r="Y34" s="1737">
        <v>5941</v>
      </c>
      <c r="Z34" s="732"/>
      <c r="AA34" s="1737">
        <v>51</v>
      </c>
      <c r="AB34" s="730"/>
      <c r="AC34" s="732">
        <f t="shared" si="1"/>
        <v>194988</v>
      </c>
      <c r="AD34" s="734"/>
      <c r="AE34" s="1737">
        <v>170445</v>
      </c>
    </row>
    <row r="35" spans="1:31" ht="15" customHeight="1">
      <c r="A35" s="730" t="s">
        <v>692</v>
      </c>
      <c r="B35" s="428" t="s">
        <v>5</v>
      </c>
      <c r="C35" s="1737">
        <v>0</v>
      </c>
      <c r="D35" s="731"/>
      <c r="E35" s="1737">
        <v>0</v>
      </c>
      <c r="F35" s="731"/>
      <c r="G35" s="1737">
        <v>233</v>
      </c>
      <c r="H35" s="731"/>
      <c r="I35" s="1737">
        <v>0</v>
      </c>
      <c r="J35" s="731"/>
      <c r="K35" s="1737">
        <v>0</v>
      </c>
      <c r="L35" s="731"/>
      <c r="M35" s="1737">
        <v>3955</v>
      </c>
      <c r="N35" s="731"/>
      <c r="O35" s="1737">
        <v>0</v>
      </c>
      <c r="P35" s="731"/>
      <c r="Q35" s="1737">
        <v>0</v>
      </c>
      <c r="R35" s="731"/>
      <c r="S35" s="1737">
        <v>0</v>
      </c>
      <c r="T35" s="730"/>
      <c r="U35" s="732">
        <f t="shared" si="0"/>
        <v>4188</v>
      </c>
      <c r="V35" s="730"/>
      <c r="W35" s="1737">
        <v>1000</v>
      </c>
      <c r="X35" s="732" t="s">
        <v>5</v>
      </c>
      <c r="Y35" s="1737">
        <v>1</v>
      </c>
      <c r="Z35" s="732"/>
      <c r="AA35" s="1737">
        <v>0</v>
      </c>
      <c r="AB35" s="730"/>
      <c r="AC35" s="732">
        <f t="shared" si="1"/>
        <v>5189</v>
      </c>
      <c r="AD35" s="726"/>
      <c r="AE35" s="1737">
        <v>4956</v>
      </c>
    </row>
    <row r="36" spans="1:31" ht="15" customHeight="1">
      <c r="A36" s="730" t="s">
        <v>693</v>
      </c>
      <c r="B36" s="730" t="s">
        <v>5</v>
      </c>
      <c r="C36" s="1737">
        <v>0</v>
      </c>
      <c r="D36" s="731"/>
      <c r="E36" s="1737">
        <v>0</v>
      </c>
      <c r="F36" s="731"/>
      <c r="G36" s="1737">
        <v>287</v>
      </c>
      <c r="H36" s="731"/>
      <c r="I36" s="1737">
        <v>0</v>
      </c>
      <c r="J36" s="731"/>
      <c r="K36" s="1737">
        <v>1842</v>
      </c>
      <c r="L36" s="731"/>
      <c r="M36" s="1737">
        <v>0</v>
      </c>
      <c r="N36" s="731"/>
      <c r="O36" s="1737">
        <v>9405</v>
      </c>
      <c r="P36" s="731"/>
      <c r="Q36" s="1737">
        <v>0</v>
      </c>
      <c r="R36" s="731"/>
      <c r="S36" s="1737">
        <v>0</v>
      </c>
      <c r="T36" s="730"/>
      <c r="U36" s="732">
        <f t="shared" si="0"/>
        <v>11534</v>
      </c>
      <c r="V36" s="730"/>
      <c r="W36" s="1737">
        <v>3049</v>
      </c>
      <c r="X36" s="732" t="s">
        <v>5</v>
      </c>
      <c r="Y36" s="1737">
        <v>1138</v>
      </c>
      <c r="Z36" s="732"/>
      <c r="AA36" s="1737">
        <v>0</v>
      </c>
      <c r="AB36" s="730"/>
      <c r="AC36" s="732">
        <f t="shared" si="1"/>
        <v>15721</v>
      </c>
      <c r="AD36" s="726"/>
      <c r="AE36" s="1737">
        <v>11754</v>
      </c>
    </row>
    <row r="37" spans="1:31" ht="15" customHeight="1">
      <c r="A37" s="730" t="s">
        <v>694</v>
      </c>
      <c r="B37" s="730" t="s">
        <v>5</v>
      </c>
      <c r="C37" s="1737">
        <v>0</v>
      </c>
      <c r="D37" s="731"/>
      <c r="E37" s="1737">
        <v>0</v>
      </c>
      <c r="F37" s="731"/>
      <c r="G37" s="1737">
        <v>0</v>
      </c>
      <c r="H37" s="731"/>
      <c r="I37" s="1737">
        <v>0</v>
      </c>
      <c r="J37" s="731"/>
      <c r="K37" s="1737">
        <v>0</v>
      </c>
      <c r="L37" s="731"/>
      <c r="M37" s="1737">
        <v>0</v>
      </c>
      <c r="N37" s="731"/>
      <c r="O37" s="1737">
        <v>0</v>
      </c>
      <c r="P37" s="731"/>
      <c r="Q37" s="1737">
        <v>0</v>
      </c>
      <c r="R37" s="731"/>
      <c r="S37" s="1737">
        <v>0</v>
      </c>
      <c r="T37" s="730"/>
      <c r="U37" s="732">
        <f t="shared" si="0"/>
        <v>0</v>
      </c>
      <c r="V37" s="730"/>
      <c r="W37" s="1737">
        <v>8933</v>
      </c>
      <c r="X37" s="732" t="s">
        <v>5</v>
      </c>
      <c r="Y37" s="1737">
        <v>1061</v>
      </c>
      <c r="Z37" s="732"/>
      <c r="AA37" s="1737">
        <v>0</v>
      </c>
      <c r="AB37" s="730"/>
      <c r="AC37" s="732">
        <f t="shared" si="1"/>
        <v>9994</v>
      </c>
      <c r="AD37" s="726"/>
      <c r="AE37" s="1737">
        <v>9467</v>
      </c>
    </row>
    <row r="38" spans="1:31" ht="15" customHeight="1">
      <c r="A38" s="730" t="s">
        <v>695</v>
      </c>
      <c r="B38" s="730" t="s">
        <v>5</v>
      </c>
      <c r="C38" s="1737">
        <v>0</v>
      </c>
      <c r="D38" s="731"/>
      <c r="E38" s="1737">
        <v>0</v>
      </c>
      <c r="F38" s="731"/>
      <c r="G38" s="1737">
        <v>0</v>
      </c>
      <c r="H38" s="731"/>
      <c r="I38" s="1737">
        <v>0</v>
      </c>
      <c r="J38" s="731"/>
      <c r="K38" s="1737">
        <v>0</v>
      </c>
      <c r="L38" s="731"/>
      <c r="M38" s="1737">
        <v>885</v>
      </c>
      <c r="N38" s="731"/>
      <c r="O38" s="1737">
        <v>0</v>
      </c>
      <c r="P38" s="731"/>
      <c r="Q38" s="1737">
        <v>0</v>
      </c>
      <c r="R38" s="731"/>
      <c r="S38" s="1737">
        <v>0</v>
      </c>
      <c r="T38" s="730"/>
      <c r="U38" s="732">
        <f t="shared" si="0"/>
        <v>885</v>
      </c>
      <c r="V38" s="730"/>
      <c r="W38" s="1737">
        <v>14335</v>
      </c>
      <c r="X38" s="732" t="s">
        <v>5</v>
      </c>
      <c r="Y38" s="1737">
        <v>6110</v>
      </c>
      <c r="Z38" s="732"/>
      <c r="AA38" s="1737">
        <v>0</v>
      </c>
      <c r="AB38" s="730"/>
      <c r="AC38" s="732">
        <f t="shared" si="1"/>
        <v>21330</v>
      </c>
      <c r="AD38" s="726"/>
      <c r="AE38" s="1737">
        <v>23741</v>
      </c>
    </row>
    <row r="39" spans="1:31" ht="14.25" customHeight="1">
      <c r="A39" s="730" t="s">
        <v>696</v>
      </c>
      <c r="B39" s="730" t="s">
        <v>5</v>
      </c>
      <c r="C39" s="1737">
        <v>0</v>
      </c>
      <c r="D39" s="731"/>
      <c r="E39" s="1737">
        <v>0</v>
      </c>
      <c r="F39" s="731"/>
      <c r="G39" s="1737">
        <v>0</v>
      </c>
      <c r="H39" s="731"/>
      <c r="I39" s="1737">
        <v>0</v>
      </c>
      <c r="J39" s="731"/>
      <c r="K39" s="1737">
        <v>0</v>
      </c>
      <c r="L39" s="731"/>
      <c r="M39" s="1737">
        <v>0</v>
      </c>
      <c r="N39" s="731"/>
      <c r="O39" s="1737">
        <v>0</v>
      </c>
      <c r="P39" s="731"/>
      <c r="Q39" s="1737">
        <v>0</v>
      </c>
      <c r="R39" s="731"/>
      <c r="S39" s="1737">
        <v>0</v>
      </c>
      <c r="T39" s="730"/>
      <c r="U39" s="732">
        <f t="shared" si="0"/>
        <v>0</v>
      </c>
      <c r="V39" s="730"/>
      <c r="W39" s="1737">
        <v>611673</v>
      </c>
      <c r="X39" s="732" t="s">
        <v>5</v>
      </c>
      <c r="Y39" s="1737">
        <v>28524</v>
      </c>
      <c r="Z39" s="732"/>
      <c r="AA39" s="1737">
        <v>6</v>
      </c>
      <c r="AB39" s="730"/>
      <c r="AC39" s="732">
        <f t="shared" si="1"/>
        <v>640203</v>
      </c>
      <c r="AD39" s="726"/>
      <c r="AE39" s="1737">
        <v>664647</v>
      </c>
    </row>
    <row r="40" spans="1:31" ht="15" customHeight="1">
      <c r="A40" s="730" t="s">
        <v>697</v>
      </c>
      <c r="B40" s="730" t="s">
        <v>5</v>
      </c>
      <c r="C40" s="1737">
        <v>0</v>
      </c>
      <c r="D40" s="731"/>
      <c r="E40" s="1737">
        <v>0</v>
      </c>
      <c r="F40" s="731"/>
      <c r="G40" s="1737">
        <v>0</v>
      </c>
      <c r="H40" s="731"/>
      <c r="I40" s="1737">
        <v>0</v>
      </c>
      <c r="J40" s="731"/>
      <c r="K40" s="1737">
        <v>0</v>
      </c>
      <c r="L40" s="731"/>
      <c r="M40" s="1737">
        <v>0</v>
      </c>
      <c r="N40" s="731"/>
      <c r="O40" s="1737">
        <v>0</v>
      </c>
      <c r="P40" s="731"/>
      <c r="Q40" s="1737">
        <v>0</v>
      </c>
      <c r="R40" s="731"/>
      <c r="S40" s="1737">
        <v>0</v>
      </c>
      <c r="T40" s="730"/>
      <c r="U40" s="732">
        <f t="shared" si="0"/>
        <v>0</v>
      </c>
      <c r="V40" s="730"/>
      <c r="W40" s="1737">
        <v>2513</v>
      </c>
      <c r="X40" s="732" t="s">
        <v>5</v>
      </c>
      <c r="Y40" s="1737">
        <v>308</v>
      </c>
      <c r="Z40" s="732"/>
      <c r="AA40" s="1737">
        <v>0</v>
      </c>
      <c r="AB40" s="730"/>
      <c r="AC40" s="732">
        <f t="shared" si="1"/>
        <v>2821</v>
      </c>
      <c r="AD40" s="730"/>
      <c r="AE40" s="1737">
        <v>2689</v>
      </c>
    </row>
    <row r="41" spans="1:31" ht="15" customHeight="1">
      <c r="A41" s="730" t="s">
        <v>698</v>
      </c>
      <c r="B41" s="730" t="s">
        <v>5</v>
      </c>
      <c r="C41" s="1737">
        <v>0</v>
      </c>
      <c r="D41" s="731"/>
      <c r="E41" s="1737">
        <v>0</v>
      </c>
      <c r="F41" s="731"/>
      <c r="G41" s="1737">
        <v>199</v>
      </c>
      <c r="H41" s="731"/>
      <c r="I41" s="1737">
        <v>0</v>
      </c>
      <c r="J41" s="731"/>
      <c r="K41" s="1737">
        <v>0</v>
      </c>
      <c r="L41" s="731"/>
      <c r="M41" s="1737">
        <v>0</v>
      </c>
      <c r="N41" s="731"/>
      <c r="O41" s="1737">
        <v>10301</v>
      </c>
      <c r="P41" s="731"/>
      <c r="Q41" s="1737">
        <v>0</v>
      </c>
      <c r="R41" s="731"/>
      <c r="S41" s="1737">
        <v>0</v>
      </c>
      <c r="T41" s="730"/>
      <c r="U41" s="732">
        <f t="shared" si="0"/>
        <v>10500</v>
      </c>
      <c r="V41" s="730"/>
      <c r="W41" s="1737">
        <v>5161</v>
      </c>
      <c r="X41" s="732" t="s">
        <v>5</v>
      </c>
      <c r="Y41" s="1737">
        <v>558</v>
      </c>
      <c r="Z41" s="732"/>
      <c r="AA41" s="1737">
        <v>0</v>
      </c>
      <c r="AB41" s="730"/>
      <c r="AC41" s="732">
        <f t="shared" si="1"/>
        <v>16219</v>
      </c>
      <c r="AD41" s="726"/>
      <c r="AE41" s="1737">
        <v>13792</v>
      </c>
    </row>
    <row r="42" spans="1:31" ht="15" customHeight="1">
      <c r="A42" s="730" t="s">
        <v>699</v>
      </c>
      <c r="B42" s="707" t="s">
        <v>5</v>
      </c>
      <c r="C42" s="1737">
        <v>0</v>
      </c>
      <c r="D42" s="731"/>
      <c r="E42" s="1737">
        <v>0</v>
      </c>
      <c r="F42" s="731"/>
      <c r="G42" s="1737">
        <v>0</v>
      </c>
      <c r="H42" s="731"/>
      <c r="I42" s="1737">
        <v>0</v>
      </c>
      <c r="J42" s="731"/>
      <c r="K42" s="1737">
        <v>0</v>
      </c>
      <c r="L42" s="731"/>
      <c r="M42" s="1737">
        <v>0</v>
      </c>
      <c r="N42" s="731"/>
      <c r="O42" s="1737">
        <v>0</v>
      </c>
      <c r="P42" s="731"/>
      <c r="Q42" s="1737">
        <v>0</v>
      </c>
      <c r="R42" s="731"/>
      <c r="S42" s="1737">
        <v>0</v>
      </c>
      <c r="T42" s="730"/>
      <c r="U42" s="732">
        <f t="shared" si="0"/>
        <v>0</v>
      </c>
      <c r="V42" s="730"/>
      <c r="W42" s="1737">
        <v>9135</v>
      </c>
      <c r="X42" s="732" t="s">
        <v>5</v>
      </c>
      <c r="Y42" s="1737">
        <v>3542</v>
      </c>
      <c r="Z42" s="732"/>
      <c r="AA42" s="1737">
        <v>0</v>
      </c>
      <c r="AB42" s="730"/>
      <c r="AC42" s="732">
        <f t="shared" si="1"/>
        <v>12677</v>
      </c>
      <c r="AD42" s="730"/>
      <c r="AE42" s="1737">
        <v>13588</v>
      </c>
    </row>
    <row r="43" spans="1:31" ht="15" customHeight="1">
      <c r="A43" s="735" t="s">
        <v>700</v>
      </c>
      <c r="B43" s="730" t="s">
        <v>5</v>
      </c>
      <c r="C43" s="1737">
        <v>0</v>
      </c>
      <c r="D43" s="731"/>
      <c r="E43" s="1737">
        <v>0</v>
      </c>
      <c r="F43" s="731"/>
      <c r="G43" s="1737">
        <v>0</v>
      </c>
      <c r="H43" s="731"/>
      <c r="I43" s="1737">
        <v>0</v>
      </c>
      <c r="J43" s="731"/>
      <c r="K43" s="1737">
        <v>0</v>
      </c>
      <c r="L43" s="731"/>
      <c r="M43" s="1737">
        <v>0</v>
      </c>
      <c r="N43" s="731"/>
      <c r="O43" s="1737">
        <v>0</v>
      </c>
      <c r="P43" s="731"/>
      <c r="Q43" s="1737">
        <v>0</v>
      </c>
      <c r="R43" s="731"/>
      <c r="S43" s="1737">
        <v>0</v>
      </c>
      <c r="T43" s="730"/>
      <c r="U43" s="732">
        <f t="shared" ref="U43:U53" si="6">ROUND(SUM(C43:S43),1)</f>
        <v>0</v>
      </c>
      <c r="V43" s="730"/>
      <c r="W43" s="1737">
        <v>0</v>
      </c>
      <c r="X43" s="732" t="s">
        <v>5</v>
      </c>
      <c r="Y43" s="1737">
        <v>166</v>
      </c>
      <c r="Z43" s="732"/>
      <c r="AA43" s="1737">
        <v>0</v>
      </c>
      <c r="AB43" s="730"/>
      <c r="AC43" s="732">
        <f t="shared" ref="AC43:AC53" si="7">ROUND(SUM(U43:AA43),1)</f>
        <v>166</v>
      </c>
      <c r="AD43" s="726"/>
      <c r="AE43" s="1737">
        <v>166</v>
      </c>
    </row>
    <row r="44" spans="1:31" ht="15" customHeight="1">
      <c r="A44" s="730" t="s">
        <v>701</v>
      </c>
      <c r="B44" s="428" t="s">
        <v>5</v>
      </c>
      <c r="C44" s="1737">
        <v>984334</v>
      </c>
      <c r="D44" s="731"/>
      <c r="E44" s="1737">
        <v>0</v>
      </c>
      <c r="F44" s="731"/>
      <c r="G44" s="1737">
        <v>0</v>
      </c>
      <c r="H44" s="731"/>
      <c r="I44" s="1737">
        <v>0</v>
      </c>
      <c r="J44" s="731"/>
      <c r="K44" s="1737">
        <v>0</v>
      </c>
      <c r="L44" s="731"/>
      <c r="M44" s="1737">
        <v>0</v>
      </c>
      <c r="N44" s="731"/>
      <c r="O44" s="1737">
        <v>0</v>
      </c>
      <c r="P44" s="731"/>
      <c r="Q44" s="1737">
        <v>0</v>
      </c>
      <c r="R44" s="731"/>
      <c r="S44" s="1737">
        <v>0</v>
      </c>
      <c r="T44" s="730"/>
      <c r="U44" s="732">
        <f t="shared" si="6"/>
        <v>984334</v>
      </c>
      <c r="V44" s="730"/>
      <c r="W44" s="1737">
        <v>0</v>
      </c>
      <c r="X44" s="732" t="s">
        <v>5</v>
      </c>
      <c r="Y44" s="1737">
        <v>0</v>
      </c>
      <c r="Z44" s="732"/>
      <c r="AA44" s="1737">
        <v>0</v>
      </c>
      <c r="AB44" s="730"/>
      <c r="AC44" s="732">
        <f t="shared" si="7"/>
        <v>984334</v>
      </c>
      <c r="AD44" s="726"/>
      <c r="AE44" s="1737">
        <v>879322</v>
      </c>
    </row>
    <row r="45" spans="1:31" ht="15" customHeight="1">
      <c r="A45" s="730" t="s">
        <v>702</v>
      </c>
      <c r="B45" s="730" t="s">
        <v>5</v>
      </c>
      <c r="C45" s="1737">
        <v>0</v>
      </c>
      <c r="D45" s="731"/>
      <c r="E45" s="1737">
        <v>92</v>
      </c>
      <c r="F45" s="731"/>
      <c r="G45" s="1737">
        <v>0</v>
      </c>
      <c r="H45" s="731"/>
      <c r="I45" s="1737">
        <v>0</v>
      </c>
      <c r="J45" s="731"/>
      <c r="K45" s="1737">
        <v>0</v>
      </c>
      <c r="L45" s="731"/>
      <c r="M45" s="1737">
        <v>0</v>
      </c>
      <c r="N45" s="731"/>
      <c r="O45" s="1737">
        <v>0</v>
      </c>
      <c r="P45" s="731"/>
      <c r="Q45" s="1737">
        <v>0</v>
      </c>
      <c r="R45" s="731"/>
      <c r="S45" s="1737">
        <v>0</v>
      </c>
      <c r="T45" s="730"/>
      <c r="U45" s="732">
        <f t="shared" si="6"/>
        <v>92</v>
      </c>
      <c r="V45" s="730"/>
      <c r="W45" s="1737">
        <v>65</v>
      </c>
      <c r="X45" s="732" t="s">
        <v>5</v>
      </c>
      <c r="Y45" s="1737">
        <v>35</v>
      </c>
      <c r="Z45" s="732"/>
      <c r="AA45" s="1737">
        <v>0</v>
      </c>
      <c r="AB45" s="730"/>
      <c r="AC45" s="732">
        <f t="shared" si="7"/>
        <v>192</v>
      </c>
      <c r="AD45" s="726"/>
      <c r="AE45" s="1737">
        <v>202</v>
      </c>
    </row>
    <row r="46" spans="1:31" ht="15" customHeight="1">
      <c r="A46" s="730" t="s">
        <v>2460</v>
      </c>
      <c r="B46" s="730" t="s">
        <v>5</v>
      </c>
      <c r="C46" s="1737">
        <v>0</v>
      </c>
      <c r="D46" s="731"/>
      <c r="E46" s="1737">
        <v>0</v>
      </c>
      <c r="F46" s="731"/>
      <c r="G46" s="1737">
        <v>0</v>
      </c>
      <c r="H46" s="731"/>
      <c r="I46" s="1737">
        <v>0</v>
      </c>
      <c r="J46" s="731"/>
      <c r="K46" s="1737">
        <v>0</v>
      </c>
      <c r="L46" s="731"/>
      <c r="M46" s="1737">
        <v>14229</v>
      </c>
      <c r="N46" s="731"/>
      <c r="O46" s="1737">
        <v>0</v>
      </c>
      <c r="P46" s="731"/>
      <c r="Q46" s="1737">
        <v>0</v>
      </c>
      <c r="R46" s="731"/>
      <c r="S46" s="1737">
        <v>0</v>
      </c>
      <c r="T46" s="730"/>
      <c r="U46" s="732">
        <f t="shared" si="6"/>
        <v>14229</v>
      </c>
      <c r="V46" s="730"/>
      <c r="W46" s="1737">
        <v>0</v>
      </c>
      <c r="X46" s="732" t="s">
        <v>5</v>
      </c>
      <c r="Y46" s="1737">
        <v>0</v>
      </c>
      <c r="Z46" s="732"/>
      <c r="AA46" s="1737">
        <v>0</v>
      </c>
      <c r="AB46" s="730"/>
      <c r="AC46" s="732">
        <f t="shared" si="7"/>
        <v>14229</v>
      </c>
      <c r="AD46" s="726"/>
      <c r="AE46" s="1737">
        <v>14822</v>
      </c>
    </row>
    <row r="47" spans="1:31" ht="15" customHeight="1">
      <c r="A47" s="730" t="s">
        <v>2461</v>
      </c>
      <c r="B47" s="730" t="s">
        <v>5</v>
      </c>
      <c r="C47" s="1737">
        <v>0</v>
      </c>
      <c r="D47" s="731"/>
      <c r="E47" s="1737">
        <v>0</v>
      </c>
      <c r="F47" s="731"/>
      <c r="G47" s="1737">
        <v>0</v>
      </c>
      <c r="H47" s="731"/>
      <c r="I47" s="1737">
        <v>0</v>
      </c>
      <c r="J47" s="731"/>
      <c r="K47" s="1737">
        <v>0</v>
      </c>
      <c r="L47" s="731"/>
      <c r="M47" s="1737">
        <v>0</v>
      </c>
      <c r="N47" s="731"/>
      <c r="O47" s="1737">
        <v>0</v>
      </c>
      <c r="P47" s="731"/>
      <c r="Q47" s="1737">
        <v>0</v>
      </c>
      <c r="R47" s="731"/>
      <c r="S47" s="1737">
        <v>0</v>
      </c>
      <c r="T47" s="730"/>
      <c r="U47" s="732">
        <f t="shared" si="6"/>
        <v>0</v>
      </c>
      <c r="V47" s="730"/>
      <c r="W47" s="1737">
        <v>3959</v>
      </c>
      <c r="X47" s="732" t="s">
        <v>5</v>
      </c>
      <c r="Y47" s="1737">
        <v>1464</v>
      </c>
      <c r="Z47" s="732"/>
      <c r="AA47" s="1737">
        <v>0</v>
      </c>
      <c r="AB47" s="730"/>
      <c r="AC47" s="732">
        <f t="shared" si="7"/>
        <v>5423</v>
      </c>
      <c r="AD47" s="730"/>
      <c r="AE47" s="1737">
        <v>5552</v>
      </c>
    </row>
    <row r="48" spans="1:31" ht="15" customHeight="1">
      <c r="A48" s="730" t="s">
        <v>1943</v>
      </c>
      <c r="B48" s="730" t="s">
        <v>5</v>
      </c>
      <c r="C48" s="1737">
        <v>0</v>
      </c>
      <c r="D48" s="731"/>
      <c r="E48" s="1737">
        <v>0</v>
      </c>
      <c r="F48" s="731"/>
      <c r="G48" s="1737">
        <v>0</v>
      </c>
      <c r="H48" s="731"/>
      <c r="I48" s="1737">
        <v>0</v>
      </c>
      <c r="J48" s="731"/>
      <c r="K48" s="1737">
        <v>0</v>
      </c>
      <c r="L48" s="731"/>
      <c r="M48" s="1737">
        <v>0</v>
      </c>
      <c r="N48" s="731"/>
      <c r="O48" s="1737">
        <v>0</v>
      </c>
      <c r="P48" s="731"/>
      <c r="Q48" s="1737">
        <v>0</v>
      </c>
      <c r="R48" s="731"/>
      <c r="S48" s="1737">
        <v>0</v>
      </c>
      <c r="T48" s="730"/>
      <c r="U48" s="732">
        <f t="shared" si="6"/>
        <v>0</v>
      </c>
      <c r="V48" s="730"/>
      <c r="W48" s="1737">
        <v>0</v>
      </c>
      <c r="X48" s="732" t="s">
        <v>5</v>
      </c>
      <c r="Y48" s="1737">
        <v>7</v>
      </c>
      <c r="Z48" s="732"/>
      <c r="AA48" s="1737">
        <v>0</v>
      </c>
      <c r="AB48" s="730"/>
      <c r="AC48" s="732">
        <f t="shared" si="7"/>
        <v>7</v>
      </c>
      <c r="AD48" s="730"/>
      <c r="AE48" s="1737">
        <v>14</v>
      </c>
    </row>
    <row r="49" spans="1:31" ht="15" customHeight="1">
      <c r="A49" s="730" t="s">
        <v>703</v>
      </c>
      <c r="B49" s="730" t="s">
        <v>5</v>
      </c>
      <c r="C49" s="1737">
        <v>0</v>
      </c>
      <c r="D49" s="731"/>
      <c r="E49" s="1737">
        <v>0</v>
      </c>
      <c r="F49" s="731"/>
      <c r="G49" s="1737">
        <v>0</v>
      </c>
      <c r="H49" s="731"/>
      <c r="I49" s="1737">
        <v>0</v>
      </c>
      <c r="J49" s="731"/>
      <c r="K49" s="1737">
        <v>0</v>
      </c>
      <c r="L49" s="731"/>
      <c r="M49" s="1737">
        <v>0</v>
      </c>
      <c r="N49" s="731"/>
      <c r="O49" s="1737">
        <v>0</v>
      </c>
      <c r="P49" s="731"/>
      <c r="Q49" s="1737">
        <v>0</v>
      </c>
      <c r="R49" s="731"/>
      <c r="S49" s="1737">
        <v>0</v>
      </c>
      <c r="T49" s="730"/>
      <c r="U49" s="732">
        <f t="shared" si="6"/>
        <v>0</v>
      </c>
      <c r="V49" s="730"/>
      <c r="W49" s="1737">
        <v>0</v>
      </c>
      <c r="X49" s="732" t="s">
        <v>5</v>
      </c>
      <c r="Y49" s="1737">
        <v>0</v>
      </c>
      <c r="Z49" s="732"/>
      <c r="AA49" s="1737">
        <v>0</v>
      </c>
      <c r="AB49" s="730"/>
      <c r="AC49" s="732">
        <f t="shared" si="7"/>
        <v>0</v>
      </c>
      <c r="AD49" s="726"/>
      <c r="AE49" s="1737">
        <v>10</v>
      </c>
    </row>
    <row r="50" spans="1:31" ht="15" customHeight="1">
      <c r="A50" s="730" t="s">
        <v>1716</v>
      </c>
      <c r="B50" s="730" t="s">
        <v>5</v>
      </c>
      <c r="C50" s="1737">
        <v>0</v>
      </c>
      <c r="D50" s="731"/>
      <c r="E50" s="1737">
        <v>0</v>
      </c>
      <c r="F50" s="731"/>
      <c r="G50" s="1737">
        <v>0</v>
      </c>
      <c r="H50" s="731"/>
      <c r="I50" s="1737">
        <v>0</v>
      </c>
      <c r="J50" s="731"/>
      <c r="K50" s="1737">
        <v>170</v>
      </c>
      <c r="L50" s="731"/>
      <c r="M50" s="1737">
        <v>0</v>
      </c>
      <c r="N50" s="731"/>
      <c r="O50" s="1737">
        <v>0</v>
      </c>
      <c r="P50" s="731"/>
      <c r="Q50" s="1737">
        <v>0</v>
      </c>
      <c r="R50" s="731"/>
      <c r="S50" s="1737">
        <v>0</v>
      </c>
      <c r="T50" s="730"/>
      <c r="U50" s="732">
        <f t="shared" si="6"/>
        <v>170</v>
      </c>
      <c r="V50" s="730"/>
      <c r="W50" s="1737">
        <v>31149</v>
      </c>
      <c r="X50" s="732" t="s">
        <v>5</v>
      </c>
      <c r="Y50" s="1737">
        <v>9031</v>
      </c>
      <c r="Z50" s="732"/>
      <c r="AA50" s="1737">
        <v>0</v>
      </c>
      <c r="AB50" s="730"/>
      <c r="AC50" s="732">
        <f t="shared" si="7"/>
        <v>40350</v>
      </c>
      <c r="AD50" s="726"/>
      <c r="AE50" s="1737">
        <v>37799</v>
      </c>
    </row>
    <row r="51" spans="1:31" ht="15" customHeight="1">
      <c r="A51" s="730" t="s">
        <v>704</v>
      </c>
      <c r="B51" s="730" t="s">
        <v>5</v>
      </c>
      <c r="C51" s="1737">
        <v>0</v>
      </c>
      <c r="D51" s="731"/>
      <c r="E51" s="1737">
        <v>0</v>
      </c>
      <c r="F51" s="731"/>
      <c r="G51" s="1737">
        <v>0</v>
      </c>
      <c r="H51" s="731"/>
      <c r="I51" s="1737">
        <v>0</v>
      </c>
      <c r="J51" s="731"/>
      <c r="K51" s="1737">
        <v>0</v>
      </c>
      <c r="L51" s="731"/>
      <c r="M51" s="1737">
        <v>0</v>
      </c>
      <c r="N51" s="731"/>
      <c r="O51" s="1737">
        <v>0</v>
      </c>
      <c r="P51" s="731"/>
      <c r="Q51" s="1737">
        <v>0</v>
      </c>
      <c r="R51" s="731"/>
      <c r="S51" s="1737">
        <v>0</v>
      </c>
      <c r="T51" s="730"/>
      <c r="U51" s="732">
        <f t="shared" si="6"/>
        <v>0</v>
      </c>
      <c r="V51" s="730"/>
      <c r="W51" s="1737">
        <v>175021</v>
      </c>
      <c r="X51" s="732" t="s">
        <v>5</v>
      </c>
      <c r="Y51" s="1737">
        <v>47705</v>
      </c>
      <c r="Z51" s="732"/>
      <c r="AA51" s="1737">
        <v>0</v>
      </c>
      <c r="AB51" s="730"/>
      <c r="AC51" s="732">
        <f t="shared" si="7"/>
        <v>222726</v>
      </c>
      <c r="AD51" s="726"/>
      <c r="AE51" s="1737">
        <v>221929</v>
      </c>
    </row>
    <row r="52" spans="1:31" ht="15" customHeight="1">
      <c r="A52" s="730" t="s">
        <v>2176</v>
      </c>
      <c r="B52" s="730" t="s">
        <v>5</v>
      </c>
      <c r="C52" s="1737">
        <v>0</v>
      </c>
      <c r="D52" s="731"/>
      <c r="E52" s="1737">
        <v>0</v>
      </c>
      <c r="F52" s="731"/>
      <c r="G52" s="1737">
        <v>0</v>
      </c>
      <c r="H52" s="731"/>
      <c r="I52" s="1737">
        <v>0</v>
      </c>
      <c r="J52" s="731"/>
      <c r="K52" s="1737">
        <v>0</v>
      </c>
      <c r="L52" s="731"/>
      <c r="M52" s="1737">
        <v>0</v>
      </c>
      <c r="N52" s="731"/>
      <c r="O52" s="1737">
        <v>0</v>
      </c>
      <c r="P52" s="731"/>
      <c r="Q52" s="1737">
        <v>0</v>
      </c>
      <c r="R52" s="731"/>
      <c r="S52" s="1737">
        <v>0</v>
      </c>
      <c r="T52" s="730"/>
      <c r="U52" s="732">
        <f t="shared" si="6"/>
        <v>0</v>
      </c>
      <c r="V52" s="730"/>
      <c r="W52" s="1737">
        <v>696</v>
      </c>
      <c r="X52" s="732" t="s">
        <v>5</v>
      </c>
      <c r="Y52" s="1737">
        <v>115</v>
      </c>
      <c r="Z52" s="732"/>
      <c r="AA52" s="1737">
        <v>0</v>
      </c>
      <c r="AB52" s="730"/>
      <c r="AC52" s="732">
        <f t="shared" si="7"/>
        <v>811</v>
      </c>
      <c r="AD52" s="726"/>
      <c r="AE52" s="1737">
        <v>776</v>
      </c>
    </row>
    <row r="53" spans="1:31" ht="15" customHeight="1">
      <c r="A53" s="730" t="s">
        <v>705</v>
      </c>
      <c r="B53" s="730" t="s">
        <v>5</v>
      </c>
      <c r="C53" s="1737">
        <v>0</v>
      </c>
      <c r="D53" s="731"/>
      <c r="E53" s="1737">
        <v>0</v>
      </c>
      <c r="F53" s="731"/>
      <c r="G53" s="1737">
        <v>0</v>
      </c>
      <c r="H53" s="731"/>
      <c r="I53" s="1737">
        <v>0</v>
      </c>
      <c r="J53" s="731"/>
      <c r="K53" s="1737">
        <v>0</v>
      </c>
      <c r="L53" s="731"/>
      <c r="M53" s="1737">
        <v>0</v>
      </c>
      <c r="N53" s="731"/>
      <c r="O53" s="1737">
        <v>270</v>
      </c>
      <c r="P53" s="731"/>
      <c r="Q53" s="1737">
        <v>0</v>
      </c>
      <c r="R53" s="731"/>
      <c r="S53" s="1737">
        <v>0</v>
      </c>
      <c r="T53" s="730"/>
      <c r="U53" s="732">
        <f t="shared" si="6"/>
        <v>270</v>
      </c>
      <c r="V53" s="730"/>
      <c r="W53" s="1737">
        <v>288</v>
      </c>
      <c r="X53" s="732" t="s">
        <v>5</v>
      </c>
      <c r="Y53" s="1737">
        <v>2</v>
      </c>
      <c r="Z53" s="732"/>
      <c r="AA53" s="1737">
        <v>0</v>
      </c>
      <c r="AB53" s="730"/>
      <c r="AC53" s="732">
        <f t="shared" si="7"/>
        <v>560</v>
      </c>
      <c r="AD53" s="726"/>
      <c r="AE53" s="1737">
        <v>769</v>
      </c>
    </row>
    <row r="54" spans="1:31" ht="15" customHeight="1">
      <c r="A54" s="730" t="s">
        <v>2516</v>
      </c>
      <c r="B54" s="730" t="s">
        <v>5</v>
      </c>
      <c r="C54" s="1737">
        <v>0</v>
      </c>
      <c r="D54" s="731"/>
      <c r="E54" s="1737">
        <v>0</v>
      </c>
      <c r="F54" s="731"/>
      <c r="G54" s="1737">
        <v>0</v>
      </c>
      <c r="H54" s="731"/>
      <c r="I54" s="1737">
        <v>0</v>
      </c>
      <c r="J54" s="731"/>
      <c r="K54" s="1737">
        <v>0</v>
      </c>
      <c r="L54" s="731"/>
      <c r="M54" s="1737">
        <v>0</v>
      </c>
      <c r="N54" s="731"/>
      <c r="O54" s="1737">
        <v>0</v>
      </c>
      <c r="P54" s="731"/>
      <c r="Q54" s="1737">
        <v>0</v>
      </c>
      <c r="R54" s="731"/>
      <c r="S54" s="1737">
        <v>0</v>
      </c>
      <c r="T54" s="730"/>
      <c r="U54" s="732">
        <f>ROUND(SUM(C54:S54),1)</f>
        <v>0</v>
      </c>
      <c r="V54" s="730"/>
      <c r="W54" s="1737">
        <v>3177</v>
      </c>
      <c r="X54" s="732" t="s">
        <v>5</v>
      </c>
      <c r="Y54" s="1737">
        <v>1361</v>
      </c>
      <c r="Z54" s="732"/>
      <c r="AA54" s="1737">
        <v>0</v>
      </c>
      <c r="AB54" s="730"/>
      <c r="AC54" s="732">
        <f>ROUND(SUM(U54:AA54),1)</f>
        <v>4538</v>
      </c>
      <c r="AD54" s="726"/>
      <c r="AE54" s="1737">
        <v>4373</v>
      </c>
    </row>
    <row r="55" spans="1:31" ht="15" customHeight="1">
      <c r="A55" s="730" t="s">
        <v>706</v>
      </c>
      <c r="B55" s="730" t="s">
        <v>5</v>
      </c>
      <c r="C55" s="1737">
        <v>0</v>
      </c>
      <c r="D55" s="731"/>
      <c r="E55" s="1737">
        <v>0</v>
      </c>
      <c r="F55" s="731"/>
      <c r="G55" s="1737">
        <v>0</v>
      </c>
      <c r="H55" s="731"/>
      <c r="I55" s="1737">
        <v>0</v>
      </c>
      <c r="J55" s="731"/>
      <c r="K55" s="1737">
        <v>0</v>
      </c>
      <c r="L55" s="731"/>
      <c r="M55" s="1737">
        <v>0</v>
      </c>
      <c r="N55" s="731"/>
      <c r="O55" s="1737">
        <v>0</v>
      </c>
      <c r="P55" s="731"/>
      <c r="Q55" s="1737">
        <v>0</v>
      </c>
      <c r="R55" s="731"/>
      <c r="S55" s="1737">
        <v>0</v>
      </c>
      <c r="T55" s="730"/>
      <c r="U55" s="732">
        <f t="shared" si="0"/>
        <v>0</v>
      </c>
      <c r="V55" s="730"/>
      <c r="W55" s="1737">
        <v>4516</v>
      </c>
      <c r="X55" s="732" t="s">
        <v>5</v>
      </c>
      <c r="Y55" s="1737">
        <v>707</v>
      </c>
      <c r="Z55" s="732"/>
      <c r="AA55" s="1737">
        <v>0</v>
      </c>
      <c r="AB55" s="730"/>
      <c r="AC55" s="732">
        <f t="shared" si="1"/>
        <v>5223</v>
      </c>
      <c r="AD55" s="726"/>
      <c r="AE55" s="1737">
        <v>5115</v>
      </c>
    </row>
    <row r="56" spans="1:31" ht="15" customHeight="1">
      <c r="A56" s="730" t="s">
        <v>707</v>
      </c>
      <c r="B56" s="730" t="s">
        <v>5</v>
      </c>
      <c r="C56" s="1737">
        <v>0</v>
      </c>
      <c r="D56" s="731"/>
      <c r="E56" s="1737">
        <v>0</v>
      </c>
      <c r="F56" s="731"/>
      <c r="G56" s="1737">
        <v>52</v>
      </c>
      <c r="H56" s="731"/>
      <c r="I56" s="1737">
        <v>131150</v>
      </c>
      <c r="J56" s="731"/>
      <c r="K56" s="1737">
        <v>389385</v>
      </c>
      <c r="L56" s="731"/>
      <c r="M56" s="1737">
        <v>0</v>
      </c>
      <c r="N56" s="731"/>
      <c r="O56" s="1737">
        <v>45</v>
      </c>
      <c r="P56" s="731"/>
      <c r="Q56" s="1737">
        <v>0</v>
      </c>
      <c r="R56" s="731"/>
      <c r="S56" s="1737">
        <v>0</v>
      </c>
      <c r="T56" s="730"/>
      <c r="U56" s="732">
        <f t="shared" si="0"/>
        <v>520632</v>
      </c>
      <c r="V56" s="730"/>
      <c r="W56" s="1737">
        <v>1142604</v>
      </c>
      <c r="X56" s="732" t="s">
        <v>5</v>
      </c>
      <c r="Y56" s="1737">
        <v>187801</v>
      </c>
      <c r="Z56" s="732"/>
      <c r="AA56" s="1737">
        <v>15</v>
      </c>
      <c r="AB56" s="730"/>
      <c r="AC56" s="732">
        <f t="shared" si="1"/>
        <v>1851052</v>
      </c>
      <c r="AD56" s="726"/>
      <c r="AE56" s="1737">
        <v>438206</v>
      </c>
    </row>
    <row r="57" spans="1:31" ht="15" customHeight="1">
      <c r="A57" s="730" t="s">
        <v>708</v>
      </c>
      <c r="B57" s="730" t="s">
        <v>5</v>
      </c>
      <c r="C57" s="1737">
        <v>198</v>
      </c>
      <c r="D57" s="731"/>
      <c r="E57" s="1737">
        <v>0</v>
      </c>
      <c r="F57" s="731"/>
      <c r="G57" s="1737">
        <v>40</v>
      </c>
      <c r="H57" s="731"/>
      <c r="I57" s="1737">
        <v>26063</v>
      </c>
      <c r="J57" s="731"/>
      <c r="K57" s="1737">
        <v>323963</v>
      </c>
      <c r="L57" s="731"/>
      <c r="M57" s="1737">
        <v>0</v>
      </c>
      <c r="N57" s="731"/>
      <c r="O57" s="1737">
        <v>0</v>
      </c>
      <c r="P57" s="731"/>
      <c r="Q57" s="1737">
        <v>0</v>
      </c>
      <c r="R57" s="731"/>
      <c r="S57" s="1737">
        <v>0</v>
      </c>
      <c r="T57" s="2135"/>
      <c r="U57" s="732">
        <f t="shared" si="0"/>
        <v>350264</v>
      </c>
      <c r="V57" s="730"/>
      <c r="W57" s="1737">
        <v>60203</v>
      </c>
      <c r="X57" s="732" t="s">
        <v>5</v>
      </c>
      <c r="Y57" s="1737">
        <v>20469</v>
      </c>
      <c r="Z57" s="732"/>
      <c r="AA57" s="1737">
        <v>0</v>
      </c>
      <c r="AB57" s="730"/>
      <c r="AC57" s="732">
        <f t="shared" si="1"/>
        <v>430936</v>
      </c>
      <c r="AD57" s="726"/>
      <c r="AE57" s="1737">
        <v>41142</v>
      </c>
    </row>
    <row r="58" spans="1:31" ht="15" customHeight="1">
      <c r="A58" s="736" t="s">
        <v>709</v>
      </c>
      <c r="B58" s="730" t="s">
        <v>5</v>
      </c>
      <c r="C58" s="1737">
        <v>11149</v>
      </c>
      <c r="D58" s="731"/>
      <c r="E58" s="1737">
        <v>0</v>
      </c>
      <c r="F58" s="731"/>
      <c r="G58" s="1737">
        <v>20478</v>
      </c>
      <c r="H58" s="731"/>
      <c r="I58" s="1737">
        <v>27684</v>
      </c>
      <c r="J58" s="731"/>
      <c r="K58" s="1737">
        <v>0</v>
      </c>
      <c r="L58" s="731"/>
      <c r="M58" s="1737">
        <v>0</v>
      </c>
      <c r="N58" s="731"/>
      <c r="O58" s="1737">
        <v>1597133</v>
      </c>
      <c r="P58" s="731"/>
      <c r="Q58" s="1737">
        <v>0</v>
      </c>
      <c r="R58" s="731"/>
      <c r="S58" s="1737">
        <v>0</v>
      </c>
      <c r="T58" s="730"/>
      <c r="U58" s="732">
        <f t="shared" si="0"/>
        <v>1656444</v>
      </c>
      <c r="V58" s="730"/>
      <c r="W58" s="1737">
        <v>172552</v>
      </c>
      <c r="X58" s="732" t="s">
        <v>5</v>
      </c>
      <c r="Y58" s="1737">
        <v>72163</v>
      </c>
      <c r="Z58" s="732"/>
      <c r="AA58" s="1737">
        <v>45</v>
      </c>
      <c r="AB58" s="730"/>
      <c r="AC58" s="732">
        <f t="shared" si="1"/>
        <v>1901204</v>
      </c>
      <c r="AD58" s="730"/>
      <c r="AE58" s="1737">
        <v>1832336</v>
      </c>
    </row>
    <row r="59" spans="1:31" ht="15" customHeight="1">
      <c r="A59" s="730" t="s">
        <v>710</v>
      </c>
      <c r="B59" s="737" t="s">
        <v>5</v>
      </c>
      <c r="C59" s="1737">
        <v>0</v>
      </c>
      <c r="D59" s="731"/>
      <c r="E59" s="1737">
        <v>0</v>
      </c>
      <c r="F59" s="731"/>
      <c r="G59" s="1737">
        <v>0</v>
      </c>
      <c r="H59" s="731"/>
      <c r="I59" s="1737">
        <v>0</v>
      </c>
      <c r="J59" s="731"/>
      <c r="K59" s="1737">
        <v>0</v>
      </c>
      <c r="L59" s="731"/>
      <c r="M59" s="1737">
        <v>0</v>
      </c>
      <c r="N59" s="731"/>
      <c r="O59" s="1737">
        <v>0</v>
      </c>
      <c r="P59" s="731"/>
      <c r="Q59" s="1737">
        <v>0</v>
      </c>
      <c r="R59" s="731"/>
      <c r="S59" s="1737">
        <v>0</v>
      </c>
      <c r="T59" s="737" t="s">
        <v>5</v>
      </c>
      <c r="U59" s="732">
        <f t="shared" si="0"/>
        <v>0</v>
      </c>
      <c r="V59" s="737" t="s">
        <v>5</v>
      </c>
      <c r="W59" s="1737">
        <v>9055</v>
      </c>
      <c r="X59" s="732" t="s">
        <v>5</v>
      </c>
      <c r="Y59" s="1737">
        <v>20076</v>
      </c>
      <c r="Z59" s="732"/>
      <c r="AA59" s="1737">
        <v>5821</v>
      </c>
      <c r="AB59" s="738" t="s">
        <v>5</v>
      </c>
      <c r="AC59" s="732">
        <f t="shared" si="1"/>
        <v>34952</v>
      </c>
      <c r="AD59" s="732" t="s">
        <v>5</v>
      </c>
      <c r="AE59" s="1737">
        <v>32560</v>
      </c>
    </row>
    <row r="60" spans="1:31" ht="15" customHeight="1">
      <c r="W60" s="707"/>
      <c r="Y60" s="707"/>
    </row>
    <row r="61" spans="1:31" ht="15" customHeight="1"/>
    <row r="62" spans="1:31" ht="15" customHeight="1">
      <c r="W62" s="707"/>
      <c r="Y62" s="707"/>
    </row>
    <row r="63" spans="1:31" ht="15" customHeight="1">
      <c r="A63" s="480" t="s">
        <v>0</v>
      </c>
      <c r="B63" s="705"/>
      <c r="C63" s="705"/>
      <c r="D63" s="705"/>
      <c r="E63" s="705"/>
      <c r="F63" s="705"/>
      <c r="G63" s="705"/>
      <c r="H63" s="705"/>
      <c r="I63" s="705"/>
      <c r="J63" s="705"/>
      <c r="K63" s="705"/>
      <c r="L63" s="202"/>
      <c r="M63" s="202"/>
      <c r="N63" s="202"/>
      <c r="O63" s="202"/>
      <c r="P63" s="202"/>
      <c r="Q63" s="202"/>
      <c r="R63" s="202"/>
      <c r="S63" s="202"/>
      <c r="T63" s="202"/>
      <c r="U63" s="202"/>
      <c r="V63" s="202"/>
      <c r="W63" s="706"/>
      <c r="X63" s="202"/>
      <c r="Y63" s="706"/>
      <c r="Z63" s="202"/>
      <c r="AA63" s="202"/>
      <c r="AB63" s="202"/>
      <c r="AC63" s="202"/>
      <c r="AD63" s="202"/>
      <c r="AE63" s="705"/>
    </row>
    <row r="64" spans="1:31" ht="15" customHeight="1">
      <c r="A64" s="480" t="s">
        <v>496</v>
      </c>
      <c r="B64" s="705"/>
      <c r="C64" s="705"/>
      <c r="D64" s="705"/>
      <c r="E64" s="705"/>
      <c r="F64" s="705"/>
      <c r="G64" s="705"/>
      <c r="H64" s="705"/>
      <c r="I64" s="705"/>
      <c r="J64" s="705"/>
      <c r="K64" s="705"/>
      <c r="L64" s="202"/>
      <c r="M64" s="202"/>
      <c r="N64" s="202"/>
      <c r="O64" s="202"/>
      <c r="P64" s="202"/>
      <c r="Q64" s="202"/>
      <c r="R64" s="202"/>
      <c r="S64" s="202"/>
      <c r="T64" s="202"/>
      <c r="U64" s="202"/>
      <c r="V64" s="202"/>
      <c r="W64" s="706"/>
      <c r="X64" s="202"/>
      <c r="Y64" s="706"/>
      <c r="Z64" s="202"/>
      <c r="AA64" s="202"/>
      <c r="AB64" s="202"/>
      <c r="AC64" s="2135" t="s">
        <v>5</v>
      </c>
      <c r="AD64" s="2135"/>
      <c r="AE64" s="2135"/>
    </row>
    <row r="65" spans="1:31" ht="15" customHeight="1">
      <c r="A65" s="480" t="s">
        <v>652</v>
      </c>
      <c r="B65" s="705"/>
      <c r="C65" s="705"/>
      <c r="D65" s="705"/>
      <c r="E65" s="705"/>
      <c r="F65" s="705"/>
      <c r="G65" s="705"/>
      <c r="H65" s="705"/>
      <c r="I65" s="705"/>
      <c r="J65" s="705"/>
      <c r="K65" s="705"/>
      <c r="L65" s="202"/>
      <c r="M65" s="202"/>
      <c r="N65" s="202"/>
      <c r="O65" s="202"/>
      <c r="P65" s="202"/>
      <c r="Q65" s="202"/>
      <c r="R65" s="202"/>
      <c r="S65" s="202"/>
      <c r="T65" s="202"/>
      <c r="U65" s="202"/>
      <c r="V65" s="202"/>
      <c r="W65" s="706"/>
      <c r="X65" s="202"/>
      <c r="Y65" s="706"/>
      <c r="Z65" s="202"/>
      <c r="AA65" s="202"/>
      <c r="AB65" s="202"/>
      <c r="AC65" s="2350" t="s">
        <v>650</v>
      </c>
      <c r="AD65" s="2351"/>
      <c r="AE65" s="2352"/>
    </row>
    <row r="66" spans="1:31" ht="15" customHeight="1">
      <c r="A66" s="520" t="s">
        <v>2370</v>
      </c>
      <c r="B66" s="705"/>
      <c r="C66" s="705"/>
      <c r="D66" s="705"/>
      <c r="E66" s="705"/>
      <c r="F66" s="705"/>
      <c r="G66" s="705"/>
      <c r="H66" s="705"/>
      <c r="I66" s="705"/>
      <c r="J66" s="705"/>
      <c r="K66" s="705"/>
      <c r="L66" s="202"/>
      <c r="M66" s="202"/>
      <c r="N66" s="202"/>
      <c r="O66" s="202"/>
      <c r="P66" s="202"/>
      <c r="Q66" s="202"/>
      <c r="R66" s="202"/>
      <c r="S66" s="202"/>
      <c r="T66" s="202"/>
      <c r="U66" s="202"/>
      <c r="V66" s="202"/>
      <c r="W66" s="706"/>
      <c r="X66" s="202"/>
      <c r="Y66" s="706"/>
      <c r="Z66" s="202"/>
      <c r="AA66" s="202"/>
      <c r="AB66" s="202"/>
      <c r="AC66" s="202"/>
      <c r="AD66" s="202"/>
      <c r="AE66" s="739" t="s">
        <v>121</v>
      </c>
    </row>
    <row r="67" spans="1:31" ht="15" customHeight="1">
      <c r="A67" s="480" t="s">
        <v>2407</v>
      </c>
      <c r="B67" s="705"/>
      <c r="C67" s="705"/>
      <c r="D67" s="705"/>
      <c r="E67" s="705"/>
      <c r="F67" s="705"/>
      <c r="G67" s="705"/>
      <c r="H67" s="705"/>
      <c r="I67" s="705"/>
      <c r="J67" s="705"/>
      <c r="K67" s="705"/>
      <c r="L67" s="202"/>
      <c r="M67" s="202"/>
      <c r="N67" s="202"/>
      <c r="O67" s="202"/>
      <c r="P67" s="202"/>
      <c r="Q67" s="202"/>
      <c r="R67" s="202"/>
      <c r="S67" s="202"/>
      <c r="T67" s="202"/>
      <c r="U67" s="202"/>
      <c r="V67" s="202"/>
      <c r="W67" s="706"/>
      <c r="X67" s="202"/>
      <c r="Y67" s="706"/>
      <c r="Z67" s="202"/>
      <c r="AA67" s="202"/>
      <c r="AB67" s="202"/>
      <c r="AC67" s="202"/>
      <c r="AD67" s="202"/>
      <c r="AE67" s="202"/>
    </row>
    <row r="68" spans="1:31" ht="15" customHeight="1">
      <c r="A68" s="202" t="s">
        <v>5</v>
      </c>
      <c r="B68" s="202"/>
      <c r="C68" s="202"/>
      <c r="D68" s="202"/>
      <c r="E68" s="202"/>
      <c r="F68" s="202"/>
      <c r="G68" s="202"/>
      <c r="H68" s="202"/>
      <c r="I68" s="202"/>
      <c r="J68" s="202"/>
      <c r="K68" s="202"/>
      <c r="L68" s="202"/>
      <c r="M68" s="202"/>
      <c r="N68" s="202"/>
      <c r="O68" s="202"/>
      <c r="P68" s="202"/>
      <c r="Q68" s="202"/>
      <c r="R68" s="202"/>
      <c r="S68" s="202"/>
      <c r="T68" s="202"/>
      <c r="U68" s="202"/>
      <c r="V68" s="202"/>
      <c r="W68" s="706"/>
      <c r="X68" s="202"/>
      <c r="Y68" s="706"/>
      <c r="Z68" s="202"/>
      <c r="AA68" s="202"/>
      <c r="AB68" s="202"/>
      <c r="AC68" s="202"/>
      <c r="AD68" s="202"/>
      <c r="AE68" s="202"/>
    </row>
    <row r="69" spans="1:31" ht="15" customHeight="1">
      <c r="A69" s="708"/>
      <c r="B69" s="708"/>
      <c r="C69" s="709" t="s">
        <v>654</v>
      </c>
      <c r="D69" s="709"/>
      <c r="E69" s="709"/>
      <c r="F69" s="709"/>
      <c r="G69" s="709"/>
      <c r="H69" s="709"/>
      <c r="I69" s="709"/>
      <c r="J69" s="709"/>
      <c r="K69" s="710"/>
      <c r="L69" s="709"/>
      <c r="M69" s="709"/>
      <c r="N69" s="709"/>
      <c r="O69" s="709"/>
      <c r="P69" s="709"/>
      <c r="Q69" s="709"/>
      <c r="R69" s="709"/>
      <c r="S69" s="711"/>
      <c r="T69" s="709"/>
      <c r="U69" s="709"/>
      <c r="V69" s="708"/>
      <c r="W69" s="2348" t="s">
        <v>655</v>
      </c>
      <c r="X69" s="2349"/>
      <c r="Y69" s="2349"/>
      <c r="Z69" s="712"/>
      <c r="AA69" s="480"/>
      <c r="AB69" s="708"/>
      <c r="AC69" s="711" t="s">
        <v>252</v>
      </c>
      <c r="AD69" s="711"/>
      <c r="AE69" s="711"/>
    </row>
    <row r="70" spans="1:31" ht="15" customHeight="1">
      <c r="A70" s="705"/>
      <c r="B70" s="705"/>
      <c r="C70" s="713" t="s">
        <v>5</v>
      </c>
      <c r="D70" s="713" t="s">
        <v>5</v>
      </c>
      <c r="E70" s="713" t="s">
        <v>5</v>
      </c>
      <c r="F70" s="713" t="s">
        <v>5</v>
      </c>
      <c r="G70" s="713"/>
      <c r="H70" s="713"/>
      <c r="I70" s="713" t="s">
        <v>5</v>
      </c>
      <c r="J70" s="713" t="s">
        <v>5</v>
      </c>
      <c r="K70" s="713" t="s">
        <v>5</v>
      </c>
      <c r="L70" s="713" t="s">
        <v>5</v>
      </c>
      <c r="M70" s="713" t="s">
        <v>5</v>
      </c>
      <c r="N70" s="713" t="s">
        <v>5</v>
      </c>
      <c r="O70" s="713" t="s">
        <v>5</v>
      </c>
      <c r="P70" s="713" t="s">
        <v>5</v>
      </c>
      <c r="Q70" s="713" t="s">
        <v>5</v>
      </c>
      <c r="R70" s="713" t="s">
        <v>5</v>
      </c>
      <c r="S70" s="2136" t="s">
        <v>5</v>
      </c>
      <c r="T70" s="713"/>
      <c r="U70" s="713" t="s">
        <v>5</v>
      </c>
      <c r="V70" s="705"/>
      <c r="W70" s="715" t="s">
        <v>5</v>
      </c>
      <c r="X70" s="713" t="s">
        <v>5</v>
      </c>
      <c r="Y70" s="715" t="s">
        <v>5</v>
      </c>
      <c r="Z70" s="716" t="s">
        <v>5</v>
      </c>
      <c r="AA70" s="705" t="s">
        <v>5</v>
      </c>
      <c r="AB70" s="705"/>
      <c r="AC70" s="705"/>
      <c r="AD70" s="705"/>
      <c r="AE70" s="705"/>
    </row>
    <row r="71" spans="1:31" ht="15" customHeight="1">
      <c r="A71" s="708"/>
      <c r="B71" s="708"/>
      <c r="C71" s="480"/>
      <c r="D71" s="708"/>
      <c r="E71" s="708"/>
      <c r="F71" s="708"/>
      <c r="G71" s="708"/>
      <c r="H71" s="708"/>
      <c r="I71" s="708"/>
      <c r="J71" s="708"/>
      <c r="K71" s="708"/>
      <c r="L71" s="708"/>
      <c r="M71" s="708"/>
      <c r="N71" s="708"/>
      <c r="O71" s="708" t="s">
        <v>5</v>
      </c>
      <c r="P71" s="708"/>
      <c r="Q71" s="708"/>
      <c r="R71" s="708"/>
      <c r="S71" s="2136" t="s">
        <v>5</v>
      </c>
      <c r="T71" s="708"/>
      <c r="U71" s="708"/>
      <c r="V71" s="708"/>
      <c r="W71" s="717"/>
      <c r="X71" s="708"/>
      <c r="Y71" s="717"/>
      <c r="Z71" s="708"/>
      <c r="AA71" s="2136" t="s">
        <v>657</v>
      </c>
      <c r="AB71" s="708"/>
      <c r="AC71" s="718"/>
      <c r="AD71" s="718"/>
      <c r="AE71" s="718"/>
    </row>
    <row r="72" spans="1:31" ht="15" customHeight="1">
      <c r="A72" s="708"/>
      <c r="B72" s="708"/>
      <c r="C72" s="2136" t="s">
        <v>5</v>
      </c>
      <c r="D72" s="708"/>
      <c r="E72" s="2136" t="s">
        <v>711</v>
      </c>
      <c r="F72" s="708"/>
      <c r="G72" s="2136" t="s">
        <v>659</v>
      </c>
      <c r="H72" s="708"/>
      <c r="I72" s="2136" t="s">
        <v>5</v>
      </c>
      <c r="J72" s="708"/>
      <c r="K72" s="2136" t="s">
        <v>660</v>
      </c>
      <c r="L72" s="708"/>
      <c r="M72" s="2136" t="s">
        <v>661</v>
      </c>
      <c r="N72" s="708"/>
      <c r="O72" s="2136" t="s">
        <v>661</v>
      </c>
      <c r="P72" s="708"/>
      <c r="Q72" s="2136" t="s">
        <v>662</v>
      </c>
      <c r="R72" s="708"/>
      <c r="S72" s="2136" t="s">
        <v>5</v>
      </c>
      <c r="T72" s="708"/>
      <c r="U72" s="2136" t="s">
        <v>663</v>
      </c>
      <c r="V72" s="708"/>
      <c r="W72" s="2136" t="s">
        <v>664</v>
      </c>
      <c r="X72" s="708"/>
      <c r="Y72" s="2136" t="s">
        <v>665</v>
      </c>
      <c r="Z72" s="708"/>
      <c r="AA72" s="2136" t="s">
        <v>666</v>
      </c>
      <c r="AB72" s="708"/>
      <c r="AC72" s="712" t="s">
        <v>5</v>
      </c>
      <c r="AD72" s="712"/>
      <c r="AE72" s="712" t="s">
        <v>5</v>
      </c>
    </row>
    <row r="73" spans="1:31" ht="15" customHeight="1">
      <c r="A73" s="719" t="s">
        <v>667</v>
      </c>
      <c r="B73" s="708"/>
      <c r="C73" s="2136" t="s">
        <v>481</v>
      </c>
      <c r="D73" s="708"/>
      <c r="E73" s="2136" t="s">
        <v>668</v>
      </c>
      <c r="F73" s="708"/>
      <c r="G73" s="719" t="s">
        <v>2228</v>
      </c>
      <c r="H73" s="708"/>
      <c r="I73" s="2136" t="s">
        <v>669</v>
      </c>
      <c r="J73" s="708"/>
      <c r="K73" s="708" t="s">
        <v>670</v>
      </c>
      <c r="L73" s="708"/>
      <c r="M73" s="2136" t="s">
        <v>2227</v>
      </c>
      <c r="N73" s="708"/>
      <c r="O73" s="2136" t="s">
        <v>671</v>
      </c>
      <c r="P73" s="708"/>
      <c r="Q73" s="2136" t="s">
        <v>672</v>
      </c>
      <c r="R73" s="708"/>
      <c r="S73" s="719" t="s">
        <v>482</v>
      </c>
      <c r="T73" s="708"/>
      <c r="U73" s="719" t="s">
        <v>673</v>
      </c>
      <c r="V73" s="708"/>
      <c r="W73" s="719" t="s">
        <v>674</v>
      </c>
      <c r="X73" s="708"/>
      <c r="Y73" s="719" t="s">
        <v>674</v>
      </c>
      <c r="Z73" s="708"/>
      <c r="AA73" s="719" t="s">
        <v>675</v>
      </c>
      <c r="AB73" s="708"/>
      <c r="AC73" s="740" t="s">
        <v>2369</v>
      </c>
      <c r="AD73" s="721"/>
      <c r="AE73" s="740" t="s">
        <v>2311</v>
      </c>
    </row>
    <row r="74" spans="1:31" ht="4.5" customHeight="1">
      <c r="A74" s="714"/>
      <c r="B74" s="708"/>
      <c r="C74" s="741"/>
      <c r="D74" s="708"/>
      <c r="E74" s="741"/>
      <c r="F74" s="708"/>
      <c r="G74" s="721"/>
      <c r="H74" s="708"/>
      <c r="I74" s="741"/>
      <c r="J74" s="708"/>
      <c r="K74" s="742"/>
      <c r="L74" s="708"/>
      <c r="M74" s="741"/>
      <c r="N74" s="708"/>
      <c r="O74" s="741"/>
      <c r="P74" s="708"/>
      <c r="Q74" s="741"/>
      <c r="R74" s="708"/>
      <c r="S74" s="721"/>
      <c r="T74" s="708"/>
      <c r="U74" s="2136"/>
      <c r="V74" s="708"/>
      <c r="W74" s="2136"/>
      <c r="X74" s="708"/>
      <c r="Y74" s="2136"/>
      <c r="Z74" s="708"/>
      <c r="AA74" s="2136"/>
      <c r="AB74" s="708"/>
      <c r="AC74" s="720"/>
      <c r="AD74" s="721"/>
      <c r="AE74" s="720"/>
    </row>
    <row r="75" spans="1:31" ht="15" customHeight="1">
      <c r="A75" s="730" t="s">
        <v>712</v>
      </c>
      <c r="B75" s="730" t="s">
        <v>5</v>
      </c>
      <c r="C75" s="1738">
        <v>0</v>
      </c>
      <c r="D75" s="727"/>
      <c r="E75" s="1738">
        <v>0</v>
      </c>
      <c r="F75" s="727"/>
      <c r="G75" s="1738">
        <v>0</v>
      </c>
      <c r="H75" s="727"/>
      <c r="I75" s="1738">
        <v>0</v>
      </c>
      <c r="J75" s="727"/>
      <c r="K75" s="1738">
        <v>0</v>
      </c>
      <c r="L75" s="727"/>
      <c r="M75" s="1738">
        <v>0</v>
      </c>
      <c r="N75" s="727"/>
      <c r="O75" s="1738">
        <v>0</v>
      </c>
      <c r="P75" s="727"/>
      <c r="Q75" s="1738">
        <v>0</v>
      </c>
      <c r="R75" s="727"/>
      <c r="S75" s="1738">
        <v>0</v>
      </c>
      <c r="T75" s="737" t="s">
        <v>5</v>
      </c>
      <c r="U75" s="728">
        <f>ROUND(SUM(C75:S75),1)</f>
        <v>0</v>
      </c>
      <c r="V75" s="730"/>
      <c r="W75" s="1738">
        <v>57199</v>
      </c>
      <c r="X75" s="728" t="s">
        <v>5</v>
      </c>
      <c r="Y75" s="1738">
        <v>78476</v>
      </c>
      <c r="Z75" s="728"/>
      <c r="AA75" s="1738">
        <v>0</v>
      </c>
      <c r="AB75" s="730"/>
      <c r="AC75" s="728">
        <f>ROUND(SUM(U75:AA75),1)</f>
        <v>135675</v>
      </c>
      <c r="AD75" s="726"/>
      <c r="AE75" s="1738">
        <v>138448</v>
      </c>
    </row>
    <row r="76" spans="1:31" ht="15" customHeight="1">
      <c r="A76" s="730" t="s">
        <v>713</v>
      </c>
      <c r="B76" s="730" t="s">
        <v>5</v>
      </c>
      <c r="C76" s="1737">
        <v>0</v>
      </c>
      <c r="D76" s="731"/>
      <c r="E76" s="1737">
        <v>0</v>
      </c>
      <c r="F76" s="731"/>
      <c r="G76" s="1737">
        <v>0</v>
      </c>
      <c r="H76" s="731"/>
      <c r="I76" s="1737">
        <v>0</v>
      </c>
      <c r="J76" s="731"/>
      <c r="K76" s="1737">
        <v>0</v>
      </c>
      <c r="L76" s="731"/>
      <c r="M76" s="1737">
        <v>0</v>
      </c>
      <c r="N76" s="731"/>
      <c r="O76" s="1737">
        <v>0</v>
      </c>
      <c r="P76" s="731"/>
      <c r="Q76" s="1737">
        <v>0</v>
      </c>
      <c r="R76" s="731"/>
      <c r="S76" s="1737">
        <v>0</v>
      </c>
      <c r="T76" s="730"/>
      <c r="U76" s="732">
        <f>ROUND(SUM(C76:S76),1)</f>
        <v>0</v>
      </c>
      <c r="V76" s="730"/>
      <c r="W76" s="1737">
        <v>299018</v>
      </c>
      <c r="X76" s="732" t="s">
        <v>5</v>
      </c>
      <c r="Y76" s="1737">
        <v>245523</v>
      </c>
      <c r="Z76" s="732"/>
      <c r="AA76" s="1737">
        <v>0</v>
      </c>
      <c r="AB76" s="730"/>
      <c r="AC76" s="732">
        <f>ROUND(SUM(U76:AA76),1)</f>
        <v>544541</v>
      </c>
      <c r="AD76" s="730"/>
      <c r="AE76" s="1737">
        <v>535980</v>
      </c>
    </row>
    <row r="77" spans="1:31" ht="15" customHeight="1">
      <c r="A77" s="730" t="s">
        <v>714</v>
      </c>
      <c r="B77" s="730" t="s">
        <v>5</v>
      </c>
      <c r="C77" s="1737">
        <v>0</v>
      </c>
      <c r="D77" s="731"/>
      <c r="E77" s="1737">
        <v>0</v>
      </c>
      <c r="F77" s="731"/>
      <c r="G77" s="1737">
        <v>0</v>
      </c>
      <c r="H77" s="731"/>
      <c r="I77" s="1737">
        <v>0</v>
      </c>
      <c r="J77" s="731"/>
      <c r="K77" s="1737">
        <v>0</v>
      </c>
      <c r="L77" s="731"/>
      <c r="M77" s="1737">
        <v>0</v>
      </c>
      <c r="N77" s="731"/>
      <c r="O77" s="1737">
        <v>0</v>
      </c>
      <c r="P77" s="731"/>
      <c r="Q77" s="1737">
        <v>0</v>
      </c>
      <c r="R77" s="731"/>
      <c r="S77" s="1737">
        <v>0</v>
      </c>
      <c r="T77" s="730"/>
      <c r="U77" s="732">
        <f t="shared" ref="U77:U98" si="8">ROUND(SUM(C77:S77),1)</f>
        <v>0</v>
      </c>
      <c r="V77" s="730"/>
      <c r="W77" s="1737">
        <v>15204</v>
      </c>
      <c r="X77" s="732" t="s">
        <v>5</v>
      </c>
      <c r="Y77" s="1737">
        <v>2912</v>
      </c>
      <c r="Z77" s="732"/>
      <c r="AA77" s="1737">
        <v>0</v>
      </c>
      <c r="AB77" s="730"/>
      <c r="AC77" s="732">
        <f t="shared" ref="AC77:AC97" si="9">ROUND(SUM(U77:AA77),1)</f>
        <v>18116</v>
      </c>
      <c r="AD77" s="726"/>
      <c r="AE77" s="1737">
        <v>18281</v>
      </c>
    </row>
    <row r="78" spans="1:31" ht="15" customHeight="1">
      <c r="A78" s="730" t="s">
        <v>715</v>
      </c>
      <c r="B78" s="730" t="s">
        <v>5</v>
      </c>
      <c r="C78" s="1737">
        <v>0</v>
      </c>
      <c r="D78" s="731"/>
      <c r="E78" s="1737">
        <v>0</v>
      </c>
      <c r="F78" s="731"/>
      <c r="G78" s="1737">
        <v>21</v>
      </c>
      <c r="H78" s="731"/>
      <c r="I78" s="1737">
        <v>292029</v>
      </c>
      <c r="J78" s="731"/>
      <c r="K78" s="1737">
        <v>1001565</v>
      </c>
      <c r="L78" s="731"/>
      <c r="M78" s="1737">
        <v>0</v>
      </c>
      <c r="N78" s="731"/>
      <c r="O78" s="1737">
        <v>5408</v>
      </c>
      <c r="P78" s="731"/>
      <c r="Q78" s="1737">
        <v>0</v>
      </c>
      <c r="R78" s="731"/>
      <c r="S78" s="1737">
        <v>0</v>
      </c>
      <c r="T78" s="730"/>
      <c r="U78" s="732">
        <f t="shared" si="8"/>
        <v>1299023</v>
      </c>
      <c r="V78" s="730"/>
      <c r="W78" s="1737">
        <v>1086775</v>
      </c>
      <c r="X78" s="732" t="s">
        <v>5</v>
      </c>
      <c r="Y78" s="1737">
        <v>258143</v>
      </c>
      <c r="Z78" s="732"/>
      <c r="AA78" s="1737">
        <v>0</v>
      </c>
      <c r="AB78" s="730"/>
      <c r="AC78" s="732">
        <f t="shared" si="9"/>
        <v>2643941</v>
      </c>
      <c r="AD78" s="726"/>
      <c r="AE78" s="1737">
        <v>285412</v>
      </c>
    </row>
    <row r="79" spans="1:31" ht="15" customHeight="1">
      <c r="A79" s="730" t="s">
        <v>716</v>
      </c>
      <c r="B79" s="730" t="s">
        <v>5</v>
      </c>
      <c r="C79" s="1737">
        <v>0</v>
      </c>
      <c r="D79" s="731"/>
      <c r="E79" s="1737">
        <v>1181</v>
      </c>
      <c r="F79" s="731"/>
      <c r="G79" s="1737">
        <v>1008</v>
      </c>
      <c r="H79" s="731"/>
      <c r="I79" s="1737">
        <v>0</v>
      </c>
      <c r="J79" s="731"/>
      <c r="K79" s="1737">
        <v>0</v>
      </c>
      <c r="L79" s="731"/>
      <c r="M79" s="1737">
        <v>0</v>
      </c>
      <c r="N79" s="731"/>
      <c r="O79" s="1737">
        <v>0</v>
      </c>
      <c r="P79" s="731"/>
      <c r="Q79" s="1737">
        <v>0</v>
      </c>
      <c r="R79" s="731"/>
      <c r="S79" s="1737">
        <v>0</v>
      </c>
      <c r="T79" s="730"/>
      <c r="U79" s="732">
        <f t="shared" si="8"/>
        <v>2189</v>
      </c>
      <c r="V79" s="730"/>
      <c r="W79" s="1737">
        <v>99678</v>
      </c>
      <c r="X79" s="732" t="s">
        <v>5</v>
      </c>
      <c r="Y79" s="1737">
        <v>6211</v>
      </c>
      <c r="Z79" s="732"/>
      <c r="AA79" s="1737">
        <v>0</v>
      </c>
      <c r="AB79" s="730"/>
      <c r="AC79" s="732">
        <f t="shared" si="9"/>
        <v>108078</v>
      </c>
      <c r="AD79" s="726"/>
      <c r="AE79" s="1737">
        <v>105258</v>
      </c>
    </row>
    <row r="80" spans="1:31" ht="15" customHeight="1">
      <c r="A80" s="730" t="s">
        <v>717</v>
      </c>
      <c r="B80" s="730" t="s">
        <v>5</v>
      </c>
      <c r="C80" s="1737">
        <v>0</v>
      </c>
      <c r="D80" s="731"/>
      <c r="E80" s="1737">
        <v>0</v>
      </c>
      <c r="F80" s="731"/>
      <c r="G80" s="1737">
        <v>0</v>
      </c>
      <c r="H80" s="731"/>
      <c r="I80" s="1737">
        <v>0</v>
      </c>
      <c r="J80" s="731"/>
      <c r="K80" s="1737">
        <v>0</v>
      </c>
      <c r="L80" s="731"/>
      <c r="M80" s="1737">
        <v>0</v>
      </c>
      <c r="N80" s="731"/>
      <c r="O80" s="1737">
        <v>1260</v>
      </c>
      <c r="P80" s="731"/>
      <c r="Q80" s="1737">
        <v>0</v>
      </c>
      <c r="R80" s="731"/>
      <c r="S80" s="1737">
        <v>0</v>
      </c>
      <c r="T80" s="730"/>
      <c r="U80" s="732">
        <f t="shared" si="8"/>
        <v>1260</v>
      </c>
      <c r="V80" s="730"/>
      <c r="W80" s="1737">
        <v>1395</v>
      </c>
      <c r="X80" s="732" t="s">
        <v>5</v>
      </c>
      <c r="Y80" s="1737">
        <v>162</v>
      </c>
      <c r="Z80" s="732"/>
      <c r="AA80" s="1737">
        <v>0</v>
      </c>
      <c r="AB80" s="730"/>
      <c r="AC80" s="732">
        <f t="shared" si="9"/>
        <v>2817</v>
      </c>
      <c r="AD80" s="726"/>
      <c r="AE80" s="1737">
        <v>2348</v>
      </c>
    </row>
    <row r="81" spans="1:31" ht="15" customHeight="1">
      <c r="A81" s="730" t="s">
        <v>718</v>
      </c>
      <c r="B81" s="730" t="s">
        <v>5</v>
      </c>
      <c r="C81" s="1737">
        <v>0</v>
      </c>
      <c r="D81" s="731"/>
      <c r="E81" s="1737">
        <v>0</v>
      </c>
      <c r="F81" s="731"/>
      <c r="G81" s="1737">
        <v>0</v>
      </c>
      <c r="H81" s="731"/>
      <c r="I81" s="1737">
        <v>0</v>
      </c>
      <c r="J81" s="731"/>
      <c r="K81" s="1737">
        <v>0</v>
      </c>
      <c r="L81" s="731"/>
      <c r="M81" s="1737">
        <v>0</v>
      </c>
      <c r="N81" s="731"/>
      <c r="O81" s="1737">
        <v>0</v>
      </c>
      <c r="P81" s="731"/>
      <c r="Q81" s="1737">
        <v>0</v>
      </c>
      <c r="R81" s="731"/>
      <c r="S81" s="1737">
        <v>0</v>
      </c>
      <c r="T81" s="730"/>
      <c r="U81" s="732">
        <f t="shared" si="8"/>
        <v>0</v>
      </c>
      <c r="V81" s="730"/>
      <c r="W81" s="1737">
        <v>5909</v>
      </c>
      <c r="X81" s="732" t="s">
        <v>5</v>
      </c>
      <c r="Y81" s="1737">
        <v>935</v>
      </c>
      <c r="Z81" s="732"/>
      <c r="AA81" s="1737">
        <v>0</v>
      </c>
      <c r="AB81" s="730"/>
      <c r="AC81" s="732">
        <f t="shared" si="9"/>
        <v>6844</v>
      </c>
      <c r="AD81" s="726"/>
      <c r="AE81" s="1737">
        <v>7166</v>
      </c>
    </row>
    <row r="82" spans="1:31" ht="16.5" customHeight="1">
      <c r="A82" s="730" t="s">
        <v>719</v>
      </c>
      <c r="B82" s="730" t="s">
        <v>5</v>
      </c>
      <c r="C82" s="1737">
        <v>0</v>
      </c>
      <c r="D82" s="731"/>
      <c r="E82" s="1737">
        <v>0</v>
      </c>
      <c r="F82" s="731"/>
      <c r="G82" s="1737">
        <v>0</v>
      </c>
      <c r="H82" s="731"/>
      <c r="I82" s="1737">
        <v>462996</v>
      </c>
      <c r="J82" s="731"/>
      <c r="K82" s="1737">
        <v>7200</v>
      </c>
      <c r="L82" s="731"/>
      <c r="M82" s="1737">
        <v>0</v>
      </c>
      <c r="N82" s="731"/>
      <c r="O82" s="1737">
        <v>1139030</v>
      </c>
      <c r="P82" s="731"/>
      <c r="Q82" s="1737">
        <v>0</v>
      </c>
      <c r="R82" s="731"/>
      <c r="S82" s="1737">
        <v>0</v>
      </c>
      <c r="T82" s="730"/>
      <c r="U82" s="732">
        <f t="shared" si="8"/>
        <v>1609226</v>
      </c>
      <c r="V82" s="730"/>
      <c r="W82" s="1737">
        <v>68003</v>
      </c>
      <c r="X82" s="732" t="s">
        <v>5</v>
      </c>
      <c r="Y82" s="1737">
        <v>55820</v>
      </c>
      <c r="Z82" s="732"/>
      <c r="AA82" s="1737">
        <v>0</v>
      </c>
      <c r="AB82" s="730"/>
      <c r="AC82" s="732">
        <f t="shared" si="9"/>
        <v>1733049</v>
      </c>
      <c r="AD82" s="730"/>
      <c r="AE82" s="1737">
        <v>1598708</v>
      </c>
    </row>
    <row r="83" spans="1:31" ht="15" customHeight="1">
      <c r="A83" s="730" t="s">
        <v>720</v>
      </c>
      <c r="B83" s="730" t="s">
        <v>5</v>
      </c>
      <c r="C83" s="1737">
        <v>0</v>
      </c>
      <c r="D83" s="731"/>
      <c r="E83" s="1737">
        <v>0</v>
      </c>
      <c r="F83" s="731"/>
      <c r="G83" s="1737">
        <v>32025</v>
      </c>
      <c r="H83" s="731"/>
      <c r="I83" s="1737">
        <v>0</v>
      </c>
      <c r="J83" s="731"/>
      <c r="K83" s="1737">
        <v>0</v>
      </c>
      <c r="L83" s="731"/>
      <c r="M83" s="1737">
        <v>0</v>
      </c>
      <c r="N83" s="731"/>
      <c r="O83" s="1737">
        <v>0</v>
      </c>
      <c r="P83" s="731"/>
      <c r="Q83" s="1737">
        <v>0</v>
      </c>
      <c r="R83" s="731"/>
      <c r="S83" s="1737">
        <v>0</v>
      </c>
      <c r="T83" s="730"/>
      <c r="U83" s="732">
        <f t="shared" si="8"/>
        <v>32025</v>
      </c>
      <c r="V83" s="730"/>
      <c r="W83" s="1737">
        <v>108085</v>
      </c>
      <c r="X83" s="732" t="s">
        <v>5</v>
      </c>
      <c r="Y83" s="1737">
        <v>26697</v>
      </c>
      <c r="Z83" s="732"/>
      <c r="AA83" s="1737">
        <v>0</v>
      </c>
      <c r="AB83" s="730"/>
      <c r="AC83" s="732">
        <f t="shared" si="9"/>
        <v>166807</v>
      </c>
      <c r="AD83" s="726"/>
      <c r="AE83" s="1737">
        <v>164354</v>
      </c>
    </row>
    <row r="84" spans="1:31" ht="15" customHeight="1">
      <c r="A84" s="730" t="s">
        <v>721</v>
      </c>
      <c r="B84" s="730" t="s">
        <v>5</v>
      </c>
      <c r="C84" s="1737">
        <v>0</v>
      </c>
      <c r="D84" s="731"/>
      <c r="E84" s="1737">
        <v>0</v>
      </c>
      <c r="F84" s="731"/>
      <c r="G84" s="1737">
        <v>20</v>
      </c>
      <c r="H84" s="731"/>
      <c r="I84" s="1737">
        <v>0</v>
      </c>
      <c r="J84" s="731"/>
      <c r="K84" s="1737">
        <v>0</v>
      </c>
      <c r="L84" s="731"/>
      <c r="M84" s="1737">
        <v>0</v>
      </c>
      <c r="N84" s="731"/>
      <c r="O84" s="1737">
        <v>0</v>
      </c>
      <c r="P84" s="731"/>
      <c r="Q84" s="1737">
        <v>0</v>
      </c>
      <c r="R84" s="731"/>
      <c r="S84" s="1737">
        <v>0</v>
      </c>
      <c r="T84" s="730"/>
      <c r="U84" s="732">
        <f t="shared" si="8"/>
        <v>20</v>
      </c>
      <c r="V84" s="730"/>
      <c r="W84" s="1737">
        <v>0</v>
      </c>
      <c r="X84" s="732" t="s">
        <v>5</v>
      </c>
      <c r="Y84" s="1737">
        <v>0</v>
      </c>
      <c r="Z84" s="732"/>
      <c r="AA84" s="1737">
        <v>0</v>
      </c>
      <c r="AB84" s="730"/>
      <c r="AC84" s="732">
        <f t="shared" si="9"/>
        <v>20</v>
      </c>
      <c r="AD84" s="726"/>
      <c r="AE84" s="1737">
        <v>-514</v>
      </c>
    </row>
    <row r="85" spans="1:31" ht="15" customHeight="1">
      <c r="A85" s="730" t="s">
        <v>722</v>
      </c>
      <c r="B85" s="730" t="s">
        <v>5</v>
      </c>
      <c r="C85" s="1737">
        <v>0</v>
      </c>
      <c r="D85" s="731"/>
      <c r="E85" s="1737">
        <v>0</v>
      </c>
      <c r="F85" s="731"/>
      <c r="G85" s="1737">
        <v>0</v>
      </c>
      <c r="H85" s="731"/>
      <c r="I85" s="1737">
        <v>0</v>
      </c>
      <c r="J85" s="731"/>
      <c r="K85" s="1737">
        <v>0</v>
      </c>
      <c r="L85" s="731"/>
      <c r="M85" s="1737">
        <v>0</v>
      </c>
      <c r="N85" s="731"/>
      <c r="O85" s="1737">
        <v>0</v>
      </c>
      <c r="P85" s="731"/>
      <c r="Q85" s="1737">
        <v>0</v>
      </c>
      <c r="R85" s="731"/>
      <c r="S85" s="1737">
        <v>0</v>
      </c>
      <c r="T85" s="730"/>
      <c r="U85" s="732">
        <f t="shared" si="8"/>
        <v>0</v>
      </c>
      <c r="V85" s="730"/>
      <c r="W85" s="1737">
        <v>616</v>
      </c>
      <c r="X85" s="732" t="s">
        <v>5</v>
      </c>
      <c r="Y85" s="1737">
        <v>14</v>
      </c>
      <c r="Z85" s="732"/>
      <c r="AA85" s="1737">
        <v>0</v>
      </c>
      <c r="AB85" s="730"/>
      <c r="AC85" s="732">
        <f t="shared" si="9"/>
        <v>630</v>
      </c>
      <c r="AD85" s="726"/>
      <c r="AE85" s="1737">
        <v>670</v>
      </c>
    </row>
    <row r="86" spans="1:31" ht="15" customHeight="1">
      <c r="A86" s="730" t="s">
        <v>723</v>
      </c>
      <c r="B86" s="730" t="s">
        <v>5</v>
      </c>
      <c r="C86" s="743" t="s">
        <v>5</v>
      </c>
      <c r="D86" s="730"/>
      <c r="E86" s="743" t="s">
        <v>5</v>
      </c>
      <c r="F86" s="730"/>
      <c r="G86" s="743" t="s">
        <v>5</v>
      </c>
      <c r="H86" s="730"/>
      <c r="I86" s="743" t="s">
        <v>5</v>
      </c>
      <c r="J86" s="730"/>
      <c r="K86" s="743" t="s">
        <v>5</v>
      </c>
      <c r="L86" s="730"/>
      <c r="M86" s="743" t="s">
        <v>5</v>
      </c>
      <c r="N86" s="730"/>
      <c r="O86" s="743" t="s">
        <v>5</v>
      </c>
      <c r="P86" s="730"/>
      <c r="Q86" s="743" t="s">
        <v>5</v>
      </c>
      <c r="R86" s="730"/>
      <c r="S86" s="731"/>
      <c r="T86" s="730"/>
      <c r="U86" s="732"/>
      <c r="V86" s="730"/>
      <c r="W86" s="1737" t="s">
        <v>11</v>
      </c>
      <c r="X86" s="732" t="s">
        <v>5</v>
      </c>
      <c r="Y86" s="1737" t="s">
        <v>5</v>
      </c>
      <c r="Z86" s="732"/>
      <c r="AA86" s="1737" t="s">
        <v>5</v>
      </c>
      <c r="AB86" s="730"/>
      <c r="AC86" s="732"/>
      <c r="AD86" s="726"/>
      <c r="AE86" s="1737" t="s">
        <v>5</v>
      </c>
    </row>
    <row r="87" spans="1:31" ht="15" customHeight="1">
      <c r="A87" s="730" t="s">
        <v>2494</v>
      </c>
      <c r="B87" s="730" t="s">
        <v>5</v>
      </c>
      <c r="C87" s="1737">
        <v>0</v>
      </c>
      <c r="D87" s="731"/>
      <c r="E87" s="1737">
        <v>0</v>
      </c>
      <c r="F87" s="731"/>
      <c r="G87" s="1737">
        <v>600</v>
      </c>
      <c r="H87" s="731"/>
      <c r="I87" s="1737">
        <v>0</v>
      </c>
      <c r="J87" s="731"/>
      <c r="K87" s="1737">
        <v>0</v>
      </c>
      <c r="L87" s="731"/>
      <c r="M87" s="1737">
        <v>0</v>
      </c>
      <c r="N87" s="731"/>
      <c r="O87" s="1737">
        <v>0</v>
      </c>
      <c r="P87" s="731"/>
      <c r="Q87" s="1737">
        <v>0</v>
      </c>
      <c r="R87" s="731"/>
      <c r="S87" s="1737">
        <v>0</v>
      </c>
      <c r="T87" s="730"/>
      <c r="U87" s="732">
        <f t="shared" si="8"/>
        <v>600</v>
      </c>
      <c r="V87" s="730"/>
      <c r="W87" s="1737">
        <v>0</v>
      </c>
      <c r="X87" s="732" t="s">
        <v>5</v>
      </c>
      <c r="Y87" s="1737">
        <v>0</v>
      </c>
      <c r="Z87" s="732"/>
      <c r="AA87" s="1737">
        <v>0</v>
      </c>
      <c r="AB87" s="730"/>
      <c r="AC87" s="732">
        <f t="shared" si="9"/>
        <v>600</v>
      </c>
      <c r="AD87" s="730"/>
      <c r="AE87" s="1737">
        <v>0</v>
      </c>
    </row>
    <row r="88" spans="1:31" ht="15" customHeight="1">
      <c r="A88" s="730" t="s">
        <v>724</v>
      </c>
      <c r="B88" s="730" t="s">
        <v>5</v>
      </c>
      <c r="C88" s="1737">
        <v>0</v>
      </c>
      <c r="D88" s="731"/>
      <c r="E88" s="1737">
        <v>0</v>
      </c>
      <c r="F88" s="731"/>
      <c r="G88" s="1737">
        <v>0</v>
      </c>
      <c r="H88" s="731"/>
      <c r="I88" s="1737">
        <v>0</v>
      </c>
      <c r="J88" s="731"/>
      <c r="K88" s="1737">
        <v>0</v>
      </c>
      <c r="L88" s="731"/>
      <c r="M88" s="1737">
        <v>0</v>
      </c>
      <c r="N88" s="731"/>
      <c r="O88" s="1737">
        <v>0</v>
      </c>
      <c r="P88" s="731"/>
      <c r="Q88" s="1737">
        <v>2360</v>
      </c>
      <c r="R88" s="731"/>
      <c r="S88" s="1737">
        <v>0</v>
      </c>
      <c r="T88" s="730"/>
      <c r="U88" s="732">
        <f t="shared" si="8"/>
        <v>2360</v>
      </c>
      <c r="V88" s="730"/>
      <c r="W88" s="1737">
        <v>5595</v>
      </c>
      <c r="X88" s="732" t="s">
        <v>5</v>
      </c>
      <c r="Y88" s="1737">
        <v>3188</v>
      </c>
      <c r="Z88" s="732"/>
      <c r="AA88" s="1737">
        <v>1157</v>
      </c>
      <c r="AB88" s="730"/>
      <c r="AC88" s="732">
        <f t="shared" si="9"/>
        <v>12300</v>
      </c>
      <c r="AD88" s="726"/>
      <c r="AE88" s="1737">
        <v>3893</v>
      </c>
    </row>
    <row r="89" spans="1:31" ht="15" customHeight="1">
      <c r="A89" s="730" t="s">
        <v>2314</v>
      </c>
      <c r="B89" s="730" t="s">
        <v>5</v>
      </c>
      <c r="C89" s="1737">
        <v>0</v>
      </c>
      <c r="D89" s="731"/>
      <c r="E89" s="1737">
        <v>0</v>
      </c>
      <c r="F89" s="731"/>
      <c r="G89" s="1737">
        <v>0</v>
      </c>
      <c r="H89" s="731"/>
      <c r="I89" s="1737">
        <v>0</v>
      </c>
      <c r="J89" s="731"/>
      <c r="K89" s="1737">
        <v>0</v>
      </c>
      <c r="L89" s="731"/>
      <c r="M89" s="1737">
        <v>0</v>
      </c>
      <c r="N89" s="731"/>
      <c r="O89" s="1737">
        <v>0</v>
      </c>
      <c r="P89" s="731"/>
      <c r="Q89" s="1737">
        <v>0</v>
      </c>
      <c r="R89" s="731"/>
      <c r="S89" s="1737">
        <v>0</v>
      </c>
      <c r="T89" s="730"/>
      <c r="U89" s="732">
        <f t="shared" ref="U89" si="10">ROUND(SUM(C89:S89),1)</f>
        <v>0</v>
      </c>
      <c r="V89" s="730"/>
      <c r="W89" s="1737">
        <v>0</v>
      </c>
      <c r="X89" s="732" t="s">
        <v>5</v>
      </c>
      <c r="Y89" s="1737">
        <v>43000</v>
      </c>
      <c r="Z89" s="732"/>
      <c r="AA89" s="1737">
        <v>0</v>
      </c>
      <c r="AB89" s="730"/>
      <c r="AC89" s="732">
        <f t="shared" ref="AC89" si="11">ROUND(SUM(U89:AA89),1)</f>
        <v>43000</v>
      </c>
      <c r="AD89" s="726"/>
      <c r="AE89" s="1737">
        <v>43000</v>
      </c>
    </row>
    <row r="90" spans="1:31" ht="15" customHeight="1">
      <c r="A90" s="730" t="s">
        <v>725</v>
      </c>
      <c r="B90" s="730" t="s">
        <v>5</v>
      </c>
      <c r="C90" s="1737">
        <v>0</v>
      </c>
      <c r="D90" s="731"/>
      <c r="E90" s="1737">
        <v>0</v>
      </c>
      <c r="F90" s="731"/>
      <c r="G90" s="1737">
        <v>3939</v>
      </c>
      <c r="H90" s="731"/>
      <c r="I90" s="1737">
        <v>0</v>
      </c>
      <c r="J90" s="731"/>
      <c r="K90" s="1737">
        <v>0</v>
      </c>
      <c r="L90" s="731"/>
      <c r="M90" s="1737">
        <v>1067</v>
      </c>
      <c r="N90" s="731"/>
      <c r="O90" s="1737">
        <v>0</v>
      </c>
      <c r="P90" s="731"/>
      <c r="Q90" s="1737">
        <v>80171</v>
      </c>
      <c r="R90" s="731"/>
      <c r="S90" s="1737">
        <v>0</v>
      </c>
      <c r="T90" s="725"/>
      <c r="U90" s="732">
        <f t="shared" si="8"/>
        <v>85177</v>
      </c>
      <c r="V90" s="725"/>
      <c r="W90" s="1737">
        <v>1000</v>
      </c>
      <c r="X90" s="732" t="s">
        <v>5</v>
      </c>
      <c r="Y90" s="1737">
        <v>0</v>
      </c>
      <c r="Z90" s="732"/>
      <c r="AA90" s="1737">
        <v>0</v>
      </c>
      <c r="AB90" s="725"/>
      <c r="AC90" s="732">
        <f t="shared" si="9"/>
        <v>86177</v>
      </c>
      <c r="AD90" s="744"/>
      <c r="AE90" s="1737">
        <v>125880</v>
      </c>
    </row>
    <row r="91" spans="1:31" ht="15" customHeight="1">
      <c r="A91" s="730" t="s">
        <v>726</v>
      </c>
      <c r="B91" s="730" t="s">
        <v>5</v>
      </c>
      <c r="C91" s="1737">
        <v>0</v>
      </c>
      <c r="D91" s="731"/>
      <c r="E91" s="1737">
        <v>0</v>
      </c>
      <c r="F91" s="731"/>
      <c r="G91" s="1737">
        <v>0</v>
      </c>
      <c r="H91" s="731"/>
      <c r="I91" s="1737">
        <v>0</v>
      </c>
      <c r="J91" s="731"/>
      <c r="K91" s="1737">
        <v>0</v>
      </c>
      <c r="L91" s="731"/>
      <c r="M91" s="1737">
        <v>0</v>
      </c>
      <c r="N91" s="731"/>
      <c r="O91" s="1737">
        <v>0</v>
      </c>
      <c r="P91" s="731"/>
      <c r="Q91" s="1737">
        <v>0</v>
      </c>
      <c r="R91" s="731"/>
      <c r="S91" s="1737">
        <v>0</v>
      </c>
      <c r="T91" s="730"/>
      <c r="U91" s="732">
        <f t="shared" si="8"/>
        <v>0</v>
      </c>
      <c r="V91" s="730"/>
      <c r="W91" s="1737">
        <v>3175</v>
      </c>
      <c r="X91" s="732" t="s">
        <v>5</v>
      </c>
      <c r="Y91" s="1737">
        <v>218</v>
      </c>
      <c r="Z91" s="732"/>
      <c r="AA91" s="1737">
        <v>0</v>
      </c>
      <c r="AB91" s="730"/>
      <c r="AC91" s="732">
        <f t="shared" si="9"/>
        <v>3393</v>
      </c>
      <c r="AD91" s="726"/>
      <c r="AE91" s="1737">
        <v>3232</v>
      </c>
    </row>
    <row r="92" spans="1:31" ht="15" customHeight="1">
      <c r="A92" s="730" t="s">
        <v>727</v>
      </c>
      <c r="B92" s="730" t="s">
        <v>5</v>
      </c>
      <c r="C92" s="1737">
        <v>0</v>
      </c>
      <c r="D92" s="731"/>
      <c r="E92" s="1737">
        <v>0</v>
      </c>
      <c r="F92" s="731"/>
      <c r="G92" s="1737">
        <v>0</v>
      </c>
      <c r="H92" s="731"/>
      <c r="I92" s="1737">
        <v>0</v>
      </c>
      <c r="J92" s="731"/>
      <c r="K92" s="1737">
        <v>0</v>
      </c>
      <c r="L92" s="731"/>
      <c r="M92" s="1737">
        <v>0</v>
      </c>
      <c r="N92" s="731"/>
      <c r="O92" s="1737">
        <v>0</v>
      </c>
      <c r="P92" s="731"/>
      <c r="Q92" s="1737">
        <v>0</v>
      </c>
      <c r="R92" s="731"/>
      <c r="S92" s="1737">
        <v>0</v>
      </c>
      <c r="T92" s="730"/>
      <c r="U92" s="732">
        <f t="shared" si="8"/>
        <v>0</v>
      </c>
      <c r="V92" s="730"/>
      <c r="W92" s="1737">
        <v>2276</v>
      </c>
      <c r="X92" s="732" t="s">
        <v>5</v>
      </c>
      <c r="Y92" s="1737">
        <v>263</v>
      </c>
      <c r="Z92" s="732"/>
      <c r="AA92" s="1737">
        <v>0</v>
      </c>
      <c r="AB92" s="730"/>
      <c r="AC92" s="732">
        <f t="shared" si="9"/>
        <v>2539</v>
      </c>
      <c r="AD92" s="726"/>
      <c r="AE92" s="1737">
        <v>2594</v>
      </c>
    </row>
    <row r="93" spans="1:31" ht="15" customHeight="1">
      <c r="A93" s="730" t="s">
        <v>728</v>
      </c>
      <c r="B93" s="730" t="s">
        <v>5</v>
      </c>
      <c r="C93" s="1737">
        <v>25033441</v>
      </c>
      <c r="D93" s="731"/>
      <c r="E93" s="1737">
        <v>0</v>
      </c>
      <c r="F93" s="731"/>
      <c r="G93" s="1737">
        <v>869</v>
      </c>
      <c r="H93" s="731"/>
      <c r="I93" s="1737">
        <v>0</v>
      </c>
      <c r="J93" s="731"/>
      <c r="K93" s="1737">
        <v>0</v>
      </c>
      <c r="L93" s="731"/>
      <c r="M93" s="1737">
        <v>0</v>
      </c>
      <c r="N93" s="731"/>
      <c r="O93" s="1737">
        <v>0</v>
      </c>
      <c r="P93" s="731"/>
      <c r="Q93" s="1737">
        <v>0</v>
      </c>
      <c r="R93" s="731"/>
      <c r="S93" s="1737">
        <v>0</v>
      </c>
      <c r="T93" s="730"/>
      <c r="U93" s="732">
        <f t="shared" si="8"/>
        <v>25034310</v>
      </c>
      <c r="V93" s="730"/>
      <c r="W93" s="1737">
        <v>30847</v>
      </c>
      <c r="X93" s="732" t="s">
        <v>5</v>
      </c>
      <c r="Y93" s="1737">
        <v>25189</v>
      </c>
      <c r="Z93" s="732"/>
      <c r="AA93" s="1737">
        <v>0</v>
      </c>
      <c r="AB93" s="730"/>
      <c r="AC93" s="732">
        <f t="shared" si="9"/>
        <v>25090346</v>
      </c>
      <c r="AD93" s="726"/>
      <c r="AE93" s="1737">
        <v>24134555</v>
      </c>
    </row>
    <row r="94" spans="1:31" ht="15" customHeight="1">
      <c r="A94" s="730" t="s">
        <v>729</v>
      </c>
      <c r="B94" s="730" t="s">
        <v>5</v>
      </c>
      <c r="C94" s="1737">
        <v>0</v>
      </c>
      <c r="D94" s="731"/>
      <c r="E94" s="1737">
        <v>0</v>
      </c>
      <c r="F94" s="731"/>
      <c r="G94" s="1737">
        <v>895</v>
      </c>
      <c r="H94" s="731"/>
      <c r="I94" s="1737">
        <v>22699</v>
      </c>
      <c r="J94" s="731"/>
      <c r="K94" s="1737">
        <v>129245</v>
      </c>
      <c r="L94" s="731"/>
      <c r="M94" s="1737">
        <v>0</v>
      </c>
      <c r="N94" s="731"/>
      <c r="O94" s="1737">
        <v>0</v>
      </c>
      <c r="P94" s="731"/>
      <c r="Q94" s="1737">
        <v>0</v>
      </c>
      <c r="R94" s="731"/>
      <c r="S94" s="1737">
        <v>0</v>
      </c>
      <c r="T94" s="730"/>
      <c r="U94" s="732">
        <f t="shared" si="8"/>
        <v>152839</v>
      </c>
      <c r="V94" s="730"/>
      <c r="W94" s="1737">
        <v>1124</v>
      </c>
      <c r="X94" s="732" t="s">
        <v>5</v>
      </c>
      <c r="Y94" s="1737">
        <v>105</v>
      </c>
      <c r="Z94" s="732"/>
      <c r="AA94" s="1737">
        <v>0</v>
      </c>
      <c r="AB94" s="730"/>
      <c r="AC94" s="732">
        <f t="shared" si="9"/>
        <v>154068</v>
      </c>
      <c r="AD94" s="726"/>
      <c r="AE94" s="1737">
        <v>131236</v>
      </c>
    </row>
    <row r="95" spans="1:31" ht="15" customHeight="1">
      <c r="A95" s="730" t="s">
        <v>730</v>
      </c>
      <c r="B95" s="730" t="s">
        <v>5</v>
      </c>
      <c r="C95" s="1737">
        <v>501388</v>
      </c>
      <c r="D95" s="731"/>
      <c r="E95" s="1737">
        <v>0</v>
      </c>
      <c r="F95" s="731"/>
      <c r="G95" s="1737">
        <v>25</v>
      </c>
      <c r="H95" s="731"/>
      <c r="I95" s="1737">
        <v>0</v>
      </c>
      <c r="J95" s="731"/>
      <c r="K95" s="1737">
        <v>265</v>
      </c>
      <c r="L95" s="731"/>
      <c r="M95" s="1737">
        <v>0</v>
      </c>
      <c r="N95" s="731"/>
      <c r="O95" s="1737">
        <v>0</v>
      </c>
      <c r="P95" s="731"/>
      <c r="Q95" s="1737">
        <v>0</v>
      </c>
      <c r="R95" s="731"/>
      <c r="S95" s="1737">
        <v>0</v>
      </c>
      <c r="T95" s="730"/>
      <c r="U95" s="732">
        <f t="shared" si="8"/>
        <v>501678</v>
      </c>
      <c r="V95" s="730"/>
      <c r="W95" s="1737">
        <v>2427</v>
      </c>
      <c r="X95" s="732" t="s">
        <v>5</v>
      </c>
      <c r="Y95" s="1737">
        <v>5954</v>
      </c>
      <c r="Z95" s="732"/>
      <c r="AA95" s="1737">
        <v>18</v>
      </c>
      <c r="AB95" s="725"/>
      <c r="AC95" s="732">
        <f t="shared" si="9"/>
        <v>510077</v>
      </c>
      <c r="AD95" s="726"/>
      <c r="AE95" s="1737">
        <v>507850</v>
      </c>
    </row>
    <row r="96" spans="1:31" ht="15" customHeight="1">
      <c r="A96" s="730" t="s">
        <v>1696</v>
      </c>
      <c r="B96" s="730" t="s">
        <v>5</v>
      </c>
      <c r="C96" s="1737">
        <v>0</v>
      </c>
      <c r="D96" s="731"/>
      <c r="E96" s="1737">
        <v>0</v>
      </c>
      <c r="F96" s="731"/>
      <c r="G96" s="1737">
        <v>0</v>
      </c>
      <c r="H96" s="731"/>
      <c r="I96" s="1737">
        <v>0</v>
      </c>
      <c r="J96" s="731"/>
      <c r="K96" s="1737">
        <v>0</v>
      </c>
      <c r="L96" s="731"/>
      <c r="M96" s="1737">
        <v>0</v>
      </c>
      <c r="N96" s="731"/>
      <c r="O96" s="1737">
        <v>0</v>
      </c>
      <c r="P96" s="731"/>
      <c r="Q96" s="1737">
        <v>0</v>
      </c>
      <c r="R96" s="731"/>
      <c r="S96" s="1737">
        <v>0</v>
      </c>
      <c r="T96" s="730"/>
      <c r="U96" s="732">
        <f t="shared" si="8"/>
        <v>0</v>
      </c>
      <c r="V96" s="730"/>
      <c r="W96" s="1737">
        <v>11294</v>
      </c>
      <c r="X96" s="732" t="s">
        <v>5</v>
      </c>
      <c r="Y96" s="1737">
        <v>19226</v>
      </c>
      <c r="Z96" s="732"/>
      <c r="AA96" s="1737">
        <v>0</v>
      </c>
      <c r="AB96" s="725"/>
      <c r="AC96" s="732">
        <f t="shared" si="9"/>
        <v>30520</v>
      </c>
      <c r="AD96" s="726"/>
      <c r="AE96" s="1737">
        <v>30137</v>
      </c>
    </row>
    <row r="97" spans="1:36" ht="15" customHeight="1">
      <c r="A97" s="730" t="s">
        <v>731</v>
      </c>
      <c r="B97" s="730" t="s">
        <v>5</v>
      </c>
      <c r="C97" s="1737">
        <v>0</v>
      </c>
      <c r="D97" s="731"/>
      <c r="E97" s="1737">
        <v>0</v>
      </c>
      <c r="F97" s="731"/>
      <c r="G97" s="1737">
        <v>3020</v>
      </c>
      <c r="H97" s="731"/>
      <c r="I97" s="1737">
        <v>0</v>
      </c>
      <c r="J97" s="731"/>
      <c r="K97" s="1737">
        <v>0</v>
      </c>
      <c r="L97" s="731"/>
      <c r="M97" s="1737">
        <v>0</v>
      </c>
      <c r="N97" s="731"/>
      <c r="O97" s="1737">
        <v>0</v>
      </c>
      <c r="P97" s="731"/>
      <c r="Q97" s="1737">
        <v>0</v>
      </c>
      <c r="R97" s="731"/>
      <c r="S97" s="1737">
        <v>0</v>
      </c>
      <c r="T97" s="730"/>
      <c r="U97" s="732">
        <f t="shared" si="8"/>
        <v>3020</v>
      </c>
      <c r="V97" s="730"/>
      <c r="W97" s="1737">
        <v>1669266</v>
      </c>
      <c r="X97" s="732" t="s">
        <v>5</v>
      </c>
      <c r="Y97" s="1737">
        <v>394003</v>
      </c>
      <c r="Z97" s="732"/>
      <c r="AA97" s="1737">
        <v>758031</v>
      </c>
      <c r="AB97" s="730"/>
      <c r="AC97" s="732">
        <f t="shared" si="9"/>
        <v>2824320</v>
      </c>
      <c r="AD97" s="726"/>
      <c r="AE97" s="1737">
        <v>2691669</v>
      </c>
    </row>
    <row r="98" spans="1:36" ht="15" customHeight="1">
      <c r="A98" s="730" t="s">
        <v>2180</v>
      </c>
      <c r="B98" s="730" t="s">
        <v>5</v>
      </c>
      <c r="C98" s="1737">
        <v>0</v>
      </c>
      <c r="D98" s="731"/>
      <c r="E98" s="1737">
        <v>0</v>
      </c>
      <c r="F98" s="731"/>
      <c r="G98" s="1737">
        <v>932836</v>
      </c>
      <c r="H98" s="731"/>
      <c r="I98" s="1737">
        <v>0</v>
      </c>
      <c r="J98" s="731"/>
      <c r="K98" s="1737">
        <v>0</v>
      </c>
      <c r="L98" s="731"/>
      <c r="M98" s="1737">
        <v>0</v>
      </c>
      <c r="N98" s="731"/>
      <c r="O98" s="1737">
        <v>0</v>
      </c>
      <c r="P98" s="731"/>
      <c r="Q98" s="1737">
        <v>0</v>
      </c>
      <c r="R98" s="731"/>
      <c r="S98" s="1737">
        <v>0</v>
      </c>
      <c r="T98" s="730"/>
      <c r="U98" s="732">
        <f t="shared" si="8"/>
        <v>932836</v>
      </c>
      <c r="V98" s="730"/>
      <c r="W98" s="1737">
        <v>0</v>
      </c>
      <c r="X98" s="732" t="s">
        <v>5</v>
      </c>
      <c r="Y98" s="1737">
        <v>3389</v>
      </c>
      <c r="Z98" s="732"/>
      <c r="AA98" s="1737">
        <v>6373456</v>
      </c>
      <c r="AB98" s="730"/>
      <c r="AC98" s="732">
        <f>ROUND(SUM(U98:AA98),1)</f>
        <v>7309681</v>
      </c>
      <c r="AD98" s="726"/>
      <c r="AE98" s="1737">
        <v>5774233</v>
      </c>
    </row>
    <row r="99" spans="1:36" ht="20.25" customHeight="1" thickBot="1">
      <c r="A99" s="708" t="s">
        <v>732</v>
      </c>
      <c r="B99" s="728" t="s">
        <v>5</v>
      </c>
      <c r="C99" s="745">
        <f>ROUND(SUM(C15:C98),1)</f>
        <v>28090487</v>
      </c>
      <c r="D99" s="746" t="s">
        <v>5</v>
      </c>
      <c r="E99" s="745">
        <f>ROUND(SUM(E15:E98),1)</f>
        <v>3599</v>
      </c>
      <c r="F99" s="746" t="s">
        <v>5</v>
      </c>
      <c r="G99" s="745">
        <f>ROUND(SUM(G15:G98),1)</f>
        <v>1010800</v>
      </c>
      <c r="H99" s="746" t="s">
        <v>5</v>
      </c>
      <c r="I99" s="745">
        <f>ROUND(SUM(I15:I98),1)</f>
        <v>14689743</v>
      </c>
      <c r="J99" s="746" t="s">
        <v>5</v>
      </c>
      <c r="K99" s="745">
        <f>ROUND(SUM(K15:K98),1)</f>
        <v>2516107</v>
      </c>
      <c r="L99" s="746" t="s">
        <v>5</v>
      </c>
      <c r="M99" s="745">
        <f>ROUND(SUM(M15:M98),1)</f>
        <v>183029</v>
      </c>
      <c r="N99" s="746" t="s">
        <v>5</v>
      </c>
      <c r="O99" s="745">
        <f>ROUND(SUM(O15:O98),1)</f>
        <v>2778976</v>
      </c>
      <c r="P99" s="746" t="s">
        <v>5</v>
      </c>
      <c r="Q99" s="745">
        <f>ROUND(SUM(Q15:Q98),1)</f>
        <v>168750</v>
      </c>
      <c r="R99" s="746" t="s">
        <v>5</v>
      </c>
      <c r="S99" s="745">
        <f>ROUND(SUM(S15:S98),1)</f>
        <v>303836</v>
      </c>
      <c r="T99" s="746" t="s">
        <v>5</v>
      </c>
      <c r="U99" s="745">
        <f>ROUND(SUM(U15:U98),1)</f>
        <v>49745327</v>
      </c>
      <c r="V99" s="746" t="s">
        <v>5</v>
      </c>
      <c r="W99" s="745">
        <f>ROUND(SUM(W15:W98),1)</f>
        <v>8719311</v>
      </c>
      <c r="X99" s="746" t="s">
        <v>5</v>
      </c>
      <c r="Y99" s="745">
        <f>ROUND(SUM(Y15:Y98),1)</f>
        <v>2622064</v>
      </c>
      <c r="Z99" s="746" t="s">
        <v>5</v>
      </c>
      <c r="AA99" s="745">
        <f>ROUND(SUM(AA15:AA98),1)</f>
        <v>7138640</v>
      </c>
      <c r="AB99" s="746" t="s">
        <v>5</v>
      </c>
      <c r="AC99" s="745">
        <f>ROUND(SUM(AC15:AC98),1)</f>
        <v>68225342</v>
      </c>
      <c r="AD99" s="747"/>
      <c r="AE99" s="745">
        <f>ROUND(SUM(AE15:AE98),1)</f>
        <v>59872107</v>
      </c>
    </row>
    <row r="100" spans="1:36" ht="11.25" customHeight="1" thickTop="1">
      <c r="A100" s="730" t="s">
        <v>5</v>
      </c>
      <c r="B100" s="730"/>
      <c r="C100" s="748"/>
      <c r="D100" s="730"/>
      <c r="E100" s="748"/>
      <c r="F100" s="730"/>
      <c r="G100" s="730"/>
      <c r="H100" s="730"/>
      <c r="I100" s="749"/>
      <c r="J100" s="730"/>
      <c r="K100" s="748"/>
      <c r="L100" s="730"/>
      <c r="M100" s="748"/>
      <c r="N100" s="730"/>
      <c r="O100" s="748"/>
      <c r="P100" s="730"/>
      <c r="Q100" s="748"/>
      <c r="R100" s="730"/>
      <c r="S100" s="748"/>
      <c r="T100" s="730"/>
      <c r="U100" s="750"/>
      <c r="V100" s="730"/>
      <c r="W100" s="748"/>
      <c r="X100" s="730"/>
      <c r="Y100" s="748"/>
      <c r="Z100" s="730"/>
      <c r="AA100" s="748"/>
      <c r="AB100" s="730"/>
      <c r="AC100" s="750"/>
      <c r="AD100" s="730"/>
      <c r="AE100" s="750"/>
    </row>
    <row r="101" spans="1:36" s="206" customFormat="1" ht="5.15" customHeight="1">
      <c r="A101" s="725"/>
      <c r="U101" s="751"/>
      <c r="W101" s="751"/>
      <c r="Y101" s="751"/>
      <c r="AE101" s="751"/>
      <c r="AF101" s="724"/>
      <c r="AG101" s="724"/>
      <c r="AH101" s="724"/>
      <c r="AI101" s="724"/>
      <c r="AJ101" s="724"/>
    </row>
    <row r="102" spans="1:36">
      <c r="B102" s="730"/>
      <c r="C102" s="1722"/>
      <c r="D102" s="2135"/>
      <c r="E102" s="1722"/>
      <c r="F102" s="2135"/>
      <c r="G102" s="1722"/>
      <c r="H102" s="2135"/>
      <c r="I102" s="1722"/>
      <c r="J102" s="2135"/>
      <c r="K102" s="1722"/>
      <c r="L102" s="2135"/>
      <c r="M102" s="1722"/>
      <c r="N102" s="2135"/>
      <c r="O102" s="752"/>
      <c r="P102" s="2135"/>
      <c r="Q102" s="1722"/>
      <c r="R102" s="2135"/>
      <c r="S102" s="1722"/>
      <c r="T102" s="2135"/>
      <c r="U102" s="2047"/>
      <c r="V102" s="2135"/>
      <c r="W102" s="1742"/>
      <c r="X102" s="424"/>
      <c r="Y102" s="1742"/>
      <c r="Z102" s="424"/>
      <c r="AA102" s="424"/>
      <c r="AB102" s="2135"/>
      <c r="AC102" s="424"/>
      <c r="AD102" s="424"/>
      <c r="AE102" s="424"/>
    </row>
    <row r="103" spans="1:36" ht="15" customHeight="1">
      <c r="A103" s="730"/>
      <c r="B103" s="730"/>
      <c r="C103" s="1722"/>
      <c r="D103" s="2135"/>
      <c r="E103" s="2135"/>
      <c r="F103" s="2135"/>
      <c r="G103" s="2135"/>
      <c r="H103" s="2135"/>
      <c r="I103" s="1722"/>
      <c r="J103" s="2135"/>
      <c r="K103" s="2135"/>
      <c r="L103" s="2135"/>
      <c r="M103" s="2135"/>
      <c r="N103" s="2135"/>
      <c r="O103" s="2135"/>
      <c r="P103" s="2135"/>
      <c r="Q103" s="2135"/>
      <c r="R103" s="2135"/>
      <c r="S103" s="2135"/>
      <c r="T103" s="2135"/>
      <c r="U103" s="2047"/>
      <c r="V103" s="1722"/>
      <c r="W103" s="1742"/>
      <c r="X103" s="424"/>
      <c r="Y103" s="423"/>
      <c r="Z103" s="424"/>
      <c r="AA103" s="424"/>
      <c r="AB103" s="2135"/>
      <c r="AC103" s="424"/>
      <c r="AD103" s="424"/>
      <c r="AE103" s="2135"/>
    </row>
    <row r="104" spans="1:36" ht="15" customHeight="1">
      <c r="A104" s="730"/>
      <c r="X104" s="424"/>
      <c r="Y104" s="423"/>
      <c r="Z104" s="424"/>
      <c r="AA104" s="424"/>
      <c r="AB104" s="2135"/>
      <c r="AC104" s="424"/>
      <c r="AD104" s="424"/>
      <c r="AE104" s="2135"/>
    </row>
    <row r="105" spans="1:36" ht="15" customHeight="1">
      <c r="A105" s="730"/>
      <c r="B105" s="752"/>
      <c r="T105" s="753"/>
      <c r="U105" s="754"/>
      <c r="V105" s="753"/>
      <c r="W105" s="755"/>
      <c r="X105" s="754"/>
      <c r="Y105" s="755"/>
      <c r="Z105" s="754"/>
      <c r="AA105" s="754"/>
      <c r="AC105" s="754"/>
      <c r="AD105" s="754"/>
    </row>
    <row r="106" spans="1:36" ht="15" customHeight="1">
      <c r="A106" s="730"/>
      <c r="B106" s="752"/>
      <c r="T106" s="753"/>
      <c r="U106" s="754"/>
      <c r="V106" s="753"/>
    </row>
    <row r="108" spans="1:36">
      <c r="B108" s="752"/>
      <c r="T108" s="753"/>
      <c r="U108" s="754"/>
      <c r="V108" s="753"/>
    </row>
    <row r="109" spans="1:36">
      <c r="B109" s="752"/>
      <c r="T109" s="753"/>
      <c r="U109" s="754"/>
      <c r="V109" s="753"/>
    </row>
    <row r="110" spans="1:36">
      <c r="B110" s="752"/>
      <c r="T110" s="753"/>
      <c r="U110" s="754"/>
      <c r="V110" s="753"/>
    </row>
  </sheetData>
  <customSheetViews>
    <customSheetView guid="{2B65B3C9-192A-406F-81D0-33ACDA28F496}" showPageBreaks="1" showGridLines="0" outlineSymbols="0" printArea="1" topLeftCell="A55">
      <selection activeCell="A55" sqref="A55"/>
      <rowBreaks count="1" manualBreakCount="1">
        <brk id="61" max="30" man="1"/>
      </rowBreaks>
      <pageMargins left="0.4" right="0.5" top="1" bottom="0.25" header="0.39" footer="0.25"/>
      <pageSetup scale="54" firstPageNumber="107" fitToHeight="2" orientation="landscape" useFirstPageNumber="1" r:id="rId1"/>
      <headerFooter scaleWithDoc="0">
        <oddFooter>&amp;R&amp;8&amp;P</oddFooter>
      </headerFooter>
    </customSheetView>
    <customSheetView guid="{0CC7DE5F-1794-42F9-A27A-C86EF3A9D6CB}" showGridLines="0" outlineSymbols="0" topLeftCell="A31">
      <selection activeCell="D24" sqref="D24"/>
      <rowBreaks count="1" manualBreakCount="1">
        <brk id="61" max="30" man="1"/>
      </rowBreaks>
      <pageMargins left="0.4" right="0.5" top="1" bottom="0.25" header="0.39" footer="0.25"/>
      <pageSetup scale="54" firstPageNumber="107" fitToHeight="2" orientation="landscape" useFirstPageNumber="1" r:id="rId2"/>
      <headerFooter scaleWithDoc="0">
        <oddFooter>&amp;R&amp;8&amp;P</oddFooter>
      </headerFooter>
    </customSheetView>
    <customSheetView guid="{93806141-9DF1-4420-AFF4-7FE0DD0F8BC6}" showPageBreaks="1" showGridLines="0" outlineSymbols="0" printArea="1" topLeftCell="A55">
      <selection activeCell="A55" sqref="A55"/>
      <rowBreaks count="1" manualBreakCount="1">
        <brk id="61" max="30" man="1"/>
      </rowBreaks>
      <pageMargins left="0.4" right="0.5" top="1" bottom="0.25" header="0.39" footer="0.25"/>
      <pageSetup scale="54" firstPageNumber="107" fitToHeight="2" orientation="landscape" useFirstPageNumber="1" r:id="rId3"/>
      <headerFooter scaleWithDoc="0">
        <oddFooter>&amp;R&amp;8&amp;P</oddFooter>
      </headerFooter>
    </customSheetView>
    <customSheetView guid="{BB82FA49-60D3-40FE-AF8E-B650FBF593CD}" showPageBreaks="1" showGridLines="0" outlineSymbols="0" printArea="1" topLeftCell="A31">
      <selection activeCell="D24" sqref="D24"/>
      <rowBreaks count="1" manualBreakCount="1">
        <brk id="61" max="30" man="1"/>
      </rowBreaks>
      <pageMargins left="0.4" right="0.5" top="1" bottom="0.25" header="0.39" footer="0.25"/>
      <pageSetup scale="54" firstPageNumber="107" fitToHeight="2" orientation="landscape" useFirstPageNumber="1" r:id="rId4"/>
      <headerFooter scaleWithDoc="0">
        <oddFooter>&amp;R&amp;8&amp;P</oddFooter>
      </headerFooter>
    </customSheetView>
    <customSheetView guid="{3F05455D-E716-4339-B764-ED03EAF4C363}" showPageBreaks="1" showGridLines="0" outlineSymbols="0" printArea="1" topLeftCell="A31">
      <selection activeCell="D24" sqref="D24"/>
      <rowBreaks count="1" manualBreakCount="1">
        <brk id="61" max="30" man="1"/>
      </rowBreaks>
      <pageMargins left="0.4" right="0.5" top="1" bottom="0.25" header="0.39" footer="0.25"/>
      <pageSetup scale="54" firstPageNumber="107" fitToHeight="2" orientation="landscape" useFirstPageNumber="1" r:id="rId5"/>
      <headerFooter scaleWithDoc="0">
        <oddFooter>&amp;R&amp;8&amp;P</oddFooter>
      </headerFooter>
    </customSheetView>
  </customSheetViews>
  <mergeCells count="6">
    <mergeCell ref="W69:Y69"/>
    <mergeCell ref="AC5:AE5"/>
    <mergeCell ref="W9:Y9"/>
    <mergeCell ref="AF12:AG12"/>
    <mergeCell ref="AH12:AI12"/>
    <mergeCell ref="AC65:AE65"/>
  </mergeCells>
  <pageMargins left="0.4" right="0.5" top="1" bottom="0.25" header="0.39" footer="0.25"/>
  <pageSetup scale="54" firstPageNumber="108" fitToHeight="2" orientation="landscape" useFirstPageNumber="1" r:id="rId6"/>
  <headerFooter scaleWithDoc="0">
    <oddFooter>&amp;R&amp;8&amp;P</oddFooter>
  </headerFooter>
  <rowBreaks count="1" manualBreakCount="1">
    <brk id="61" max="30" man="1"/>
  </rowBreaks>
  <customProperties>
    <customPr name="SheetOptions" r:id="rId7"/>
  </customProperties>
  <ignoredErrors>
    <ignoredError sqref="H16 U16 X15 X18 X16 Z16 X17 Z17 X19 Z19 X20 Z20 X21 Z21 X22 Z22 X23 Z23 X24 Z24 X25 Z25 X26 Z26 X27 Z27 X29 Z29 X30 Z30 X31 Z31 X33 Z33 X34 Z34 X35 Z35 X36 Z36 X37 Z37 X38 Z38 X39 Z39 X40 Z40 X41 Z41 X42 Z42 W60:AA60 X55 Z55 X56 Z56 X57 Z57 X58 Z58 X59 Z59 Z18 Z15 J16 L16 N16 P16 R16" evalError="1"/>
    <ignoredError sqref="D17 D19 D18 F18 H18 J18 L18 N18 P18 R18 T18:U18 D57 D25 L25 J25 D24 D20 H20 D59 D58 D31 F17 H17 J17 L17 N17 P17 R17 T17:U17 F19 H19 J19 L19 N19 P19 R19 T19:U19 F20 J20 L20 N20 P20 R20 T20:U20 D21 F21 H21 J21 L21 N21 P21 R21 T21:U21 D22 F22 H22 J22 L22 N22 P22 R22 T22:U22 D23 F23 H23 J23 L23 N23 P23 R23 T23:U23 F24 H24 J24 L24 N24 P24 R24 T24:U24 F25 H25 N25 P25 R25 T25:U25 D26 F26 H26 J26 L26 N26 P26 R26 T26:U26 D27 F27 H27 J27 L27 N27 P27 R27 T27:U27 D29 F29 H29 J29 L29 N29 P29 R29 T29:U29 D30 F30 H30 J30 L30 N30 P30 R30 T30:U30 F31 H31 J31 L31 N31 P31 R31 T31:U31 D33 F33 H33 J33 L33 N33 P33 R33 T33:U33 D34 F34 H34 J34 L34 N34 P34 R34 T34:U34 D35 F35 H35 J35 L35 N35 P35 R35 T35:U35 D36 F36 H36 J36 L36 N36 P36 R36 T36:U36 D37 F37 H37 J37 L37 N37 P37 R37 T37:U37 D38 F38 H38 J38 L38 N38 P38 R38 T38:U38 D39 F39 H39 J39 L39 N39 P39 R39 T39:U39 D40 F40 H40 J40 L40 N40 P40 R40 T40:U40 D41 F41 H41 J41 L41 N41 P41 R41 T41:U41 D42 F42 H42 J42 L42 N42 P42 R42 T42:U42 D55 F55 H55 J55 L55 N55 P55 R55 T55:U55 D56 F56 H56 J56 L56 N56 P56 R56 T56:U56 F57 H57 J57 L57 N57 P57 R57 T57:U57 F58 H58 J58 L58 N58 P58 R58 T58:U58 F59 H59 J59 L59 N59 P59 R59 T59:U59" evalError="1"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2"/>
  <sheetViews>
    <sheetView showGridLines="0" showOutlineSymbols="0" zoomScaleNormal="100" zoomScaleSheetLayoutView="115" workbookViewId="0"/>
  </sheetViews>
  <sheetFormatPr defaultColWidth="8.69140625" defaultRowHeight="15.5" outlineLevelRow="1"/>
  <cols>
    <col min="1" max="1" width="35.4609375" style="707" customWidth="1"/>
    <col min="2" max="2" width="1.53515625" style="707" customWidth="1"/>
    <col min="3" max="3" width="7.765625" style="707" customWidth="1"/>
    <col min="4" max="4" width="1.53515625" style="707" customWidth="1"/>
    <col min="5" max="5" width="9.765625" style="707" bestFit="1" customWidth="1"/>
    <col min="6" max="6" width="1.53515625" style="707" customWidth="1"/>
    <col min="7" max="7" width="8.4609375" style="707" bestFit="1" customWidth="1"/>
    <col min="8" max="8" width="1.53515625" style="707" customWidth="1"/>
    <col min="9" max="9" width="9.3046875" style="707" bestFit="1" customWidth="1"/>
    <col min="10" max="10" width="1.53515625" style="707" customWidth="1"/>
    <col min="11" max="11" width="10.4609375" style="707" bestFit="1" customWidth="1"/>
    <col min="12" max="12" width="1.53515625" style="707" customWidth="1"/>
    <col min="13" max="13" width="8.69140625" style="707"/>
    <col min="14" max="14" width="1.53515625" style="707" customWidth="1"/>
    <col min="15" max="15" width="7.07421875" style="707" customWidth="1"/>
    <col min="16" max="16" width="1.53515625" style="707" customWidth="1"/>
    <col min="17" max="17" width="12.23046875" style="707" bestFit="1" customWidth="1"/>
    <col min="18" max="18" width="1.53515625" style="707" customWidth="1"/>
    <col min="19" max="19" width="9.69140625" style="707" customWidth="1"/>
    <col min="20" max="20" width="1.53515625" style="707" customWidth="1"/>
    <col min="21" max="21" width="10.23046875" style="707" customWidth="1"/>
    <col min="22" max="22" width="1.4609375" style="707" customWidth="1"/>
    <col min="23" max="23" width="10.07421875" style="733" customWidth="1"/>
    <col min="24" max="24" width="1.53515625" style="707" customWidth="1"/>
    <col min="25" max="25" width="8.84375" style="733" customWidth="1"/>
    <col min="26" max="26" width="1.53515625" style="707" customWidth="1"/>
    <col min="27" max="27" width="9" style="707" customWidth="1"/>
    <col min="28" max="28" width="1.07421875" style="707" customWidth="1"/>
    <col min="29" max="29" width="10.765625" style="707" customWidth="1"/>
    <col min="30" max="30" width="2" style="707" customWidth="1"/>
    <col min="31" max="31" width="10.765625" style="707" customWidth="1"/>
    <col min="32" max="32" width="2.765625" style="707" customWidth="1"/>
    <col min="33" max="33" width="8.69140625" style="760"/>
    <col min="34" max="16384" width="8.69140625" style="707"/>
  </cols>
  <sheetData>
    <row r="1" spans="1:34">
      <c r="A1" s="1382" t="s">
        <v>1234</v>
      </c>
    </row>
    <row r="3" spans="1:34" ht="14.25" customHeight="1">
      <c r="A3" s="480" t="s">
        <v>0</v>
      </c>
      <c r="B3" s="705"/>
      <c r="C3" s="705"/>
      <c r="D3" s="705"/>
      <c r="E3" s="705"/>
      <c r="F3" s="705"/>
      <c r="G3" s="705"/>
      <c r="H3" s="705"/>
      <c r="I3" s="705"/>
      <c r="J3" s="202"/>
      <c r="K3" s="202"/>
      <c r="L3" s="202"/>
      <c r="M3" s="202"/>
      <c r="N3" s="202"/>
      <c r="O3" s="202"/>
      <c r="P3" s="202"/>
      <c r="Q3" s="202"/>
      <c r="R3" s="202"/>
      <c r="S3" s="202"/>
      <c r="T3" s="202"/>
      <c r="U3" s="202"/>
      <c r="V3" s="202"/>
      <c r="W3" s="706"/>
      <c r="X3" s="202"/>
      <c r="Y3" s="706"/>
      <c r="Z3" s="202"/>
      <c r="AA3" s="202"/>
      <c r="AB3" s="202"/>
      <c r="AC3" s="202"/>
      <c r="AD3" s="202"/>
      <c r="AE3" s="705"/>
      <c r="AF3" s="730"/>
    </row>
    <row r="4" spans="1:34" ht="15.75" customHeight="1">
      <c r="A4" s="480" t="s">
        <v>733</v>
      </c>
      <c r="B4" s="705"/>
      <c r="C4" s="705"/>
      <c r="D4" s="705"/>
      <c r="E4" s="705"/>
      <c r="F4" s="705"/>
      <c r="G4" s="705"/>
      <c r="H4" s="705"/>
      <c r="I4" s="705"/>
      <c r="J4" s="202"/>
      <c r="K4" s="202"/>
      <c r="L4" s="202"/>
      <c r="M4" s="202"/>
      <c r="N4" s="202"/>
      <c r="O4" s="202"/>
      <c r="P4" s="202"/>
      <c r="Q4" s="202"/>
      <c r="R4" s="202"/>
      <c r="S4" s="202"/>
      <c r="T4" s="202"/>
      <c r="U4" s="202"/>
      <c r="V4" s="202"/>
      <c r="W4" s="706"/>
      <c r="X4" s="202"/>
      <c r="Y4" s="706"/>
      <c r="Z4" s="202"/>
      <c r="AA4" s="202"/>
      <c r="AB4" s="202"/>
      <c r="AC4" s="2218" t="s">
        <v>5</v>
      </c>
      <c r="AD4" s="2218"/>
      <c r="AE4" s="2218"/>
      <c r="AF4" s="730"/>
    </row>
    <row r="5" spans="1:34" ht="15.75" customHeight="1">
      <c r="A5" s="480" t="s">
        <v>652</v>
      </c>
      <c r="B5" s="705"/>
      <c r="C5" s="705"/>
      <c r="D5" s="705"/>
      <c r="E5" s="705"/>
      <c r="F5" s="705"/>
      <c r="G5" s="705"/>
      <c r="H5" s="705"/>
      <c r="I5" s="705"/>
      <c r="J5" s="202"/>
      <c r="K5" s="202"/>
      <c r="L5" s="202"/>
      <c r="M5" s="202"/>
      <c r="N5" s="202"/>
      <c r="O5" s="202"/>
      <c r="P5" s="202"/>
      <c r="Q5" s="202"/>
      <c r="R5" s="202"/>
      <c r="S5" s="202"/>
      <c r="T5" s="202"/>
      <c r="U5" s="202"/>
      <c r="V5" s="202"/>
      <c r="W5" s="706"/>
      <c r="X5" s="202"/>
      <c r="Y5" s="706"/>
      <c r="Z5" s="202"/>
      <c r="AA5" s="202"/>
      <c r="AB5" s="202"/>
      <c r="AC5" s="2350" t="s">
        <v>653</v>
      </c>
      <c r="AD5" s="2351"/>
      <c r="AE5" s="2352"/>
      <c r="AF5" s="730"/>
    </row>
    <row r="6" spans="1:34" ht="15.75" customHeight="1">
      <c r="A6" s="520" t="s">
        <v>2362</v>
      </c>
      <c r="B6" s="705"/>
      <c r="C6" s="705"/>
      <c r="D6" s="705"/>
      <c r="E6" s="705"/>
      <c r="F6" s="705"/>
      <c r="G6" s="705"/>
      <c r="H6" s="705"/>
      <c r="I6" s="705"/>
      <c r="J6" s="202"/>
      <c r="K6" s="202"/>
      <c r="L6" s="202"/>
      <c r="M6" s="202"/>
      <c r="N6" s="202"/>
      <c r="O6" s="202"/>
      <c r="P6" s="202"/>
      <c r="Q6" s="202"/>
      <c r="R6" s="202"/>
      <c r="S6" s="202"/>
      <c r="T6" s="202"/>
      <c r="U6" s="202"/>
      <c r="V6" s="202"/>
      <c r="W6" s="706"/>
      <c r="X6" s="202"/>
      <c r="Y6" s="706"/>
      <c r="Z6" s="202"/>
      <c r="AA6" s="202"/>
      <c r="AB6" s="202"/>
      <c r="AC6" s="202"/>
      <c r="AD6" s="202"/>
      <c r="AE6" s="1383"/>
      <c r="AF6" s="730"/>
    </row>
    <row r="7" spans="1:34" ht="15" customHeight="1">
      <c r="A7" s="480" t="s">
        <v>2410</v>
      </c>
      <c r="B7" s="705"/>
      <c r="C7" s="705"/>
      <c r="D7" s="705"/>
      <c r="E7" s="705"/>
      <c r="F7" s="705"/>
      <c r="G7" s="705"/>
      <c r="H7" s="705"/>
      <c r="I7" s="705"/>
      <c r="J7" s="202"/>
      <c r="K7" s="202"/>
      <c r="L7" s="202"/>
      <c r="M7" s="202"/>
      <c r="N7" s="202"/>
      <c r="O7" s="202"/>
      <c r="P7" s="202"/>
      <c r="Q7" s="202"/>
      <c r="R7" s="202"/>
      <c r="S7" s="202"/>
      <c r="T7" s="202"/>
      <c r="U7" s="202"/>
      <c r="V7" s="202"/>
      <c r="W7" s="706"/>
      <c r="X7" s="202"/>
      <c r="Y7" s="706"/>
      <c r="Z7" s="202"/>
      <c r="AA7" s="202"/>
      <c r="AB7" s="202"/>
      <c r="AC7" s="202"/>
      <c r="AD7" s="202"/>
      <c r="AE7" s="202"/>
      <c r="AF7" s="730"/>
    </row>
    <row r="8" spans="1:34" ht="4.5" customHeight="1">
      <c r="A8" s="202" t="s">
        <v>5</v>
      </c>
      <c r="B8" s="202"/>
      <c r="C8" s="202"/>
      <c r="D8" s="202"/>
      <c r="E8" s="202"/>
      <c r="F8" s="202"/>
      <c r="G8" s="202"/>
      <c r="H8" s="202"/>
      <c r="I8" s="202"/>
      <c r="J8" s="202"/>
      <c r="K8" s="202"/>
      <c r="L8" s="202"/>
      <c r="M8" s="202"/>
      <c r="N8" s="202"/>
      <c r="O8" s="202"/>
      <c r="P8" s="202"/>
      <c r="Q8" s="202"/>
      <c r="R8" s="202"/>
      <c r="S8" s="202"/>
      <c r="T8" s="202"/>
      <c r="U8" s="202"/>
      <c r="V8" s="202"/>
      <c r="W8" s="706"/>
      <c r="X8" s="202"/>
      <c r="Y8" s="706"/>
      <c r="Z8" s="202"/>
      <c r="AA8" s="202"/>
      <c r="AB8" s="202"/>
      <c r="AC8" s="202"/>
      <c r="AD8" s="202"/>
      <c r="AE8" s="202"/>
      <c r="AF8" s="730"/>
    </row>
    <row r="9" spans="1:34" ht="15.75" customHeight="1" outlineLevel="1">
      <c r="A9" s="708"/>
      <c r="B9" s="708"/>
      <c r="C9" s="709" t="s">
        <v>654</v>
      </c>
      <c r="D9" s="709"/>
      <c r="E9" s="709"/>
      <c r="F9" s="709"/>
      <c r="G9" s="709"/>
      <c r="H9" s="709"/>
      <c r="I9" s="710"/>
      <c r="J9" s="709"/>
      <c r="K9" s="709"/>
      <c r="L9" s="709"/>
      <c r="M9" s="709"/>
      <c r="N9" s="709"/>
      <c r="O9" s="709"/>
      <c r="P9" s="709"/>
      <c r="Q9" s="711"/>
      <c r="R9" s="709"/>
      <c r="S9" s="709"/>
      <c r="T9" s="709"/>
      <c r="U9" s="709"/>
      <c r="V9" s="708"/>
      <c r="W9" s="2348" t="s">
        <v>655</v>
      </c>
      <c r="X9" s="2349"/>
      <c r="Y9" s="2349"/>
      <c r="Z9" s="712"/>
      <c r="AA9" s="480"/>
      <c r="AB9" s="708"/>
      <c r="AC9" s="711" t="s">
        <v>252</v>
      </c>
      <c r="AD9" s="711"/>
      <c r="AE9" s="711"/>
      <c r="AF9" s="708"/>
    </row>
    <row r="10" spans="1:34" ht="13.5" customHeight="1">
      <c r="A10" s="705"/>
      <c r="B10" s="705"/>
      <c r="C10" s="713" t="s">
        <v>5</v>
      </c>
      <c r="D10" s="713" t="s">
        <v>5</v>
      </c>
      <c r="E10" s="713"/>
      <c r="F10" s="713" t="s">
        <v>5</v>
      </c>
      <c r="G10" s="713" t="s">
        <v>5</v>
      </c>
      <c r="H10" s="713"/>
      <c r="I10" s="713" t="s">
        <v>5</v>
      </c>
      <c r="J10" s="713" t="s">
        <v>5</v>
      </c>
      <c r="K10" s="713" t="s">
        <v>5</v>
      </c>
      <c r="L10" s="713" t="s">
        <v>5</v>
      </c>
      <c r="M10" s="713" t="s">
        <v>5</v>
      </c>
      <c r="N10" s="713" t="s">
        <v>5</v>
      </c>
      <c r="O10" s="713" t="s">
        <v>5</v>
      </c>
      <c r="P10" s="713" t="s">
        <v>5</v>
      </c>
      <c r="Q10" s="2219" t="s">
        <v>5</v>
      </c>
      <c r="R10" s="713"/>
      <c r="S10" s="713" t="s">
        <v>5</v>
      </c>
      <c r="T10" s="713"/>
      <c r="U10" s="713" t="s">
        <v>5</v>
      </c>
      <c r="V10" s="705"/>
      <c r="W10" s="715" t="s">
        <v>5</v>
      </c>
      <c r="X10" s="713" t="s">
        <v>5</v>
      </c>
      <c r="Y10" s="715" t="s">
        <v>5</v>
      </c>
      <c r="Z10" s="716" t="s">
        <v>5</v>
      </c>
      <c r="AA10" s="705" t="s">
        <v>5</v>
      </c>
      <c r="AB10" s="705"/>
      <c r="AC10" s="705"/>
      <c r="AD10" s="705"/>
      <c r="AE10" s="705"/>
      <c r="AF10" s="708"/>
    </row>
    <row r="11" spans="1:34" ht="14.15" customHeight="1">
      <c r="A11" s="708"/>
      <c r="B11" s="708"/>
      <c r="C11" s="708"/>
      <c r="D11" s="708"/>
      <c r="E11" s="757" t="s">
        <v>656</v>
      </c>
      <c r="F11" s="708"/>
      <c r="G11" s="708"/>
      <c r="H11" s="708"/>
      <c r="I11" s="708"/>
      <c r="J11" s="708"/>
      <c r="K11" s="708"/>
      <c r="L11" s="708"/>
      <c r="M11" s="708" t="s">
        <v>5</v>
      </c>
      <c r="N11" s="708"/>
      <c r="O11" s="708"/>
      <c r="P11" s="708"/>
      <c r="Q11" s="2219" t="s">
        <v>5</v>
      </c>
      <c r="R11" s="708"/>
      <c r="S11" s="708"/>
      <c r="T11" s="708"/>
      <c r="U11" s="708"/>
      <c r="V11" s="708"/>
      <c r="W11" s="717"/>
      <c r="X11" s="708"/>
      <c r="Y11" s="717"/>
      <c r="Z11" s="708"/>
      <c r="AA11" s="2219" t="s">
        <v>657</v>
      </c>
      <c r="AB11" s="708"/>
      <c r="AC11" s="718"/>
      <c r="AD11" s="718"/>
      <c r="AE11" s="718"/>
      <c r="AF11" s="1384"/>
    </row>
    <row r="12" spans="1:34" ht="14.15" customHeight="1">
      <c r="A12" s="708"/>
      <c r="B12" s="708"/>
      <c r="C12" s="757" t="s">
        <v>5</v>
      </c>
      <c r="D12" s="758"/>
      <c r="E12" s="757" t="s">
        <v>658</v>
      </c>
      <c r="F12" s="758"/>
      <c r="G12" s="757" t="s">
        <v>659</v>
      </c>
      <c r="H12" s="758"/>
      <c r="I12" s="757" t="s">
        <v>5</v>
      </c>
      <c r="J12" s="758"/>
      <c r="K12" s="757" t="s">
        <v>660</v>
      </c>
      <c r="L12" s="758"/>
      <c r="M12" s="757" t="s">
        <v>661</v>
      </c>
      <c r="N12" s="758"/>
      <c r="O12" s="757" t="s">
        <v>661</v>
      </c>
      <c r="P12" s="758"/>
      <c r="Q12" s="757" t="s">
        <v>662</v>
      </c>
      <c r="R12" s="758"/>
      <c r="S12" s="757" t="s">
        <v>5</v>
      </c>
      <c r="T12" s="708"/>
      <c r="U12" s="2219" t="s">
        <v>663</v>
      </c>
      <c r="V12" s="708"/>
      <c r="W12" s="2219" t="s">
        <v>664</v>
      </c>
      <c r="X12" s="708"/>
      <c r="Y12" s="2219" t="s">
        <v>665</v>
      </c>
      <c r="Z12" s="708"/>
      <c r="AA12" s="2219" t="s">
        <v>666</v>
      </c>
      <c r="AB12" s="708"/>
      <c r="AC12" s="712" t="s">
        <v>5</v>
      </c>
      <c r="AD12" s="712"/>
      <c r="AE12" s="712" t="s">
        <v>5</v>
      </c>
      <c r="AF12" s="1384"/>
    </row>
    <row r="13" spans="1:34" ht="14.15" customHeight="1">
      <c r="A13" s="2219" t="s">
        <v>667</v>
      </c>
      <c r="B13" s="708"/>
      <c r="C13" s="757" t="s">
        <v>481</v>
      </c>
      <c r="D13" s="758"/>
      <c r="E13" s="759" t="s">
        <v>668</v>
      </c>
      <c r="F13" s="758"/>
      <c r="G13" s="759" t="s">
        <v>736</v>
      </c>
      <c r="H13" s="758"/>
      <c r="I13" s="757" t="s">
        <v>669</v>
      </c>
      <c r="J13" s="758"/>
      <c r="K13" s="758" t="s">
        <v>670</v>
      </c>
      <c r="L13" s="758"/>
      <c r="M13" s="757" t="s">
        <v>737</v>
      </c>
      <c r="N13" s="758"/>
      <c r="O13" s="757" t="s">
        <v>671</v>
      </c>
      <c r="P13" s="758"/>
      <c r="Q13" s="759" t="s">
        <v>672</v>
      </c>
      <c r="R13" s="758"/>
      <c r="S13" s="759" t="s">
        <v>482</v>
      </c>
      <c r="T13" s="708"/>
      <c r="U13" s="2219" t="s">
        <v>673</v>
      </c>
      <c r="V13" s="708"/>
      <c r="W13" s="2219" t="s">
        <v>674</v>
      </c>
      <c r="X13" s="708"/>
      <c r="Y13" s="2219" t="s">
        <v>674</v>
      </c>
      <c r="Z13" s="708"/>
      <c r="AA13" s="2219" t="s">
        <v>675</v>
      </c>
      <c r="AB13" s="708"/>
      <c r="AC13" s="720" t="s">
        <v>2369</v>
      </c>
      <c r="AD13" s="721"/>
      <c r="AE13" s="720" t="s">
        <v>2311</v>
      </c>
      <c r="AF13" s="1384"/>
    </row>
    <row r="14" spans="1:34" ht="4" customHeight="1">
      <c r="A14" s="722"/>
      <c r="B14" s="202"/>
      <c r="C14" s="722"/>
      <c r="D14" s="202"/>
      <c r="E14" s="202"/>
      <c r="F14" s="202"/>
      <c r="G14" s="722"/>
      <c r="H14" s="202"/>
      <c r="I14" s="722"/>
      <c r="J14" s="202"/>
      <c r="K14" s="722"/>
      <c r="L14" s="202"/>
      <c r="M14" s="722"/>
      <c r="N14" s="202"/>
      <c r="O14" s="722"/>
      <c r="P14" s="202"/>
      <c r="Q14" s="202"/>
      <c r="R14" s="202"/>
      <c r="S14" s="722"/>
      <c r="T14" s="202"/>
      <c r="U14" s="722"/>
      <c r="V14" s="202"/>
      <c r="W14" s="723"/>
      <c r="X14" s="202"/>
      <c r="Y14" s="723"/>
      <c r="Z14" s="202"/>
      <c r="AA14" s="722"/>
      <c r="AB14" s="202"/>
      <c r="AC14" s="722"/>
      <c r="AD14" s="206"/>
      <c r="AE14" s="722"/>
      <c r="AF14" s="730"/>
    </row>
    <row r="15" spans="1:34">
      <c r="A15" s="730" t="s">
        <v>739</v>
      </c>
      <c r="B15" s="730" t="s">
        <v>5</v>
      </c>
      <c r="C15" s="1738">
        <v>0</v>
      </c>
      <c r="D15" s="727"/>
      <c r="E15" s="1738">
        <v>0</v>
      </c>
      <c r="F15" s="727"/>
      <c r="G15" s="1738">
        <v>0</v>
      </c>
      <c r="H15" s="727"/>
      <c r="I15" s="1738">
        <v>0</v>
      </c>
      <c r="J15" s="727"/>
      <c r="K15" s="1738">
        <v>0</v>
      </c>
      <c r="L15" s="727"/>
      <c r="M15" s="1738">
        <v>0</v>
      </c>
      <c r="N15" s="727"/>
      <c r="O15" s="1738">
        <v>0</v>
      </c>
      <c r="P15" s="727"/>
      <c r="Q15" s="1738">
        <v>0</v>
      </c>
      <c r="R15" s="727"/>
      <c r="S15" s="1738">
        <v>0</v>
      </c>
      <c r="T15" s="737"/>
      <c r="U15" s="727">
        <v>0</v>
      </c>
      <c r="V15" s="737"/>
      <c r="W15" s="1738">
        <v>0</v>
      </c>
      <c r="X15" s="728" t="s">
        <v>5</v>
      </c>
      <c r="Y15" s="1738">
        <v>273</v>
      </c>
      <c r="Z15" s="728"/>
      <c r="AA15" s="1738">
        <v>0</v>
      </c>
      <c r="AB15" s="737"/>
      <c r="AC15" s="737">
        <f t="shared" ref="AC15:AC54" si="0">ROUND(SUM(U15:AB15),1)</f>
        <v>273</v>
      </c>
      <c r="AD15" s="737"/>
      <c r="AE15" s="1738">
        <v>43</v>
      </c>
      <c r="AF15" s="730"/>
      <c r="AH15" s="1799"/>
    </row>
    <row r="16" spans="1:34" ht="18" customHeight="1">
      <c r="A16" s="730" t="s">
        <v>740</v>
      </c>
      <c r="B16" s="730" t="s">
        <v>5</v>
      </c>
      <c r="C16" s="1737">
        <v>0</v>
      </c>
      <c r="D16" s="731"/>
      <c r="E16" s="1737">
        <v>0</v>
      </c>
      <c r="F16" s="731"/>
      <c r="G16" s="1737">
        <v>0</v>
      </c>
      <c r="H16" s="731"/>
      <c r="I16" s="1737">
        <v>0</v>
      </c>
      <c r="J16" s="731"/>
      <c r="K16" s="1737">
        <v>0</v>
      </c>
      <c r="L16" s="731"/>
      <c r="M16" s="1737">
        <v>0</v>
      </c>
      <c r="N16" s="731"/>
      <c r="O16" s="1737">
        <v>0</v>
      </c>
      <c r="P16" s="731"/>
      <c r="Q16" s="1737">
        <v>0</v>
      </c>
      <c r="R16" s="731"/>
      <c r="S16" s="1737">
        <v>0</v>
      </c>
      <c r="T16" s="730"/>
      <c r="U16" s="731">
        <f t="shared" ref="U16:U85" si="1">ROUND(SUM(C16:S16),1)</f>
        <v>0</v>
      </c>
      <c r="V16" s="730"/>
      <c r="W16" s="1737">
        <v>47275</v>
      </c>
      <c r="X16" s="732" t="s">
        <v>5</v>
      </c>
      <c r="Y16" s="1737">
        <v>48398</v>
      </c>
      <c r="Z16" s="732"/>
      <c r="AA16" s="1737">
        <v>129</v>
      </c>
      <c r="AB16" s="730"/>
      <c r="AC16" s="738">
        <f t="shared" si="0"/>
        <v>95802</v>
      </c>
      <c r="AD16" s="730"/>
      <c r="AE16" s="1737">
        <v>102865</v>
      </c>
      <c r="AF16" s="730"/>
      <c r="AH16" s="1799"/>
    </row>
    <row r="17" spans="1:34" ht="18" customHeight="1">
      <c r="A17" s="730" t="s">
        <v>1238</v>
      </c>
      <c r="B17" s="730" t="s">
        <v>5</v>
      </c>
      <c r="C17" s="1737">
        <v>0</v>
      </c>
      <c r="D17" s="731"/>
      <c r="E17" s="1737">
        <v>0</v>
      </c>
      <c r="F17" s="731"/>
      <c r="G17" s="1737">
        <v>0</v>
      </c>
      <c r="H17" s="731"/>
      <c r="I17" s="1737">
        <v>0</v>
      </c>
      <c r="J17" s="731"/>
      <c r="K17" s="1737">
        <v>0</v>
      </c>
      <c r="L17" s="731"/>
      <c r="M17" s="1737">
        <v>0</v>
      </c>
      <c r="N17" s="731"/>
      <c r="O17" s="1737">
        <v>0</v>
      </c>
      <c r="P17" s="731"/>
      <c r="Q17" s="1737">
        <v>0</v>
      </c>
      <c r="R17" s="731"/>
      <c r="S17" s="1737">
        <v>0</v>
      </c>
      <c r="T17" s="730"/>
      <c r="U17" s="731">
        <f t="shared" si="1"/>
        <v>0</v>
      </c>
      <c r="V17" s="730"/>
      <c r="W17" s="1737">
        <v>0</v>
      </c>
      <c r="X17" s="732" t="s">
        <v>5</v>
      </c>
      <c r="Y17" s="1737">
        <v>0</v>
      </c>
      <c r="Z17" s="732"/>
      <c r="AA17" s="1737">
        <v>0</v>
      </c>
      <c r="AB17" s="730"/>
      <c r="AC17" s="738">
        <f t="shared" si="0"/>
        <v>0</v>
      </c>
      <c r="AD17" s="730"/>
      <c r="AE17" s="1737">
        <v>0</v>
      </c>
      <c r="AF17" s="730"/>
      <c r="AH17" s="1799"/>
    </row>
    <row r="18" spans="1:34" ht="18" customHeight="1">
      <c r="A18" s="730" t="s">
        <v>2246</v>
      </c>
      <c r="B18" s="730" t="s">
        <v>5</v>
      </c>
      <c r="C18" s="1737">
        <v>0</v>
      </c>
      <c r="D18" s="731"/>
      <c r="E18" s="1737">
        <v>0</v>
      </c>
      <c r="F18" s="731"/>
      <c r="G18" s="1737">
        <v>0</v>
      </c>
      <c r="H18" s="731"/>
      <c r="I18" s="1737">
        <v>0</v>
      </c>
      <c r="J18" s="731"/>
      <c r="K18" s="1737">
        <v>0</v>
      </c>
      <c r="L18" s="731"/>
      <c r="M18" s="1737">
        <v>0</v>
      </c>
      <c r="N18" s="731"/>
      <c r="O18" s="1737">
        <v>0</v>
      </c>
      <c r="P18" s="731"/>
      <c r="Q18" s="1737">
        <v>0</v>
      </c>
      <c r="R18" s="731"/>
      <c r="S18" s="1737">
        <v>0</v>
      </c>
      <c r="T18" s="731"/>
      <c r="U18" s="731">
        <v>0</v>
      </c>
      <c r="V18" s="731"/>
      <c r="W18" s="1737">
        <v>3332</v>
      </c>
      <c r="X18" s="732" t="s">
        <v>5</v>
      </c>
      <c r="Y18" s="1737">
        <v>2256</v>
      </c>
      <c r="Z18" s="732"/>
      <c r="AA18" s="1737">
        <v>3319</v>
      </c>
      <c r="AB18" s="731"/>
      <c r="AC18" s="731">
        <f t="shared" si="0"/>
        <v>8907</v>
      </c>
      <c r="AD18" s="731"/>
      <c r="AE18" s="1737">
        <v>6368</v>
      </c>
      <c r="AF18" s="730"/>
      <c r="AH18" s="1799"/>
    </row>
    <row r="19" spans="1:34" ht="18" customHeight="1">
      <c r="A19" s="730" t="s">
        <v>741</v>
      </c>
      <c r="B19" s="730" t="s">
        <v>5</v>
      </c>
      <c r="C19" s="1737">
        <v>0</v>
      </c>
      <c r="D19" s="731"/>
      <c r="E19" s="1737">
        <v>0</v>
      </c>
      <c r="F19" s="731"/>
      <c r="G19" s="1737">
        <v>0</v>
      </c>
      <c r="H19" s="731"/>
      <c r="I19" s="1737">
        <v>0</v>
      </c>
      <c r="J19" s="731"/>
      <c r="K19" s="1737">
        <v>0</v>
      </c>
      <c r="L19" s="731"/>
      <c r="M19" s="1737">
        <v>0</v>
      </c>
      <c r="N19" s="731"/>
      <c r="O19" s="1737">
        <v>0</v>
      </c>
      <c r="P19" s="731"/>
      <c r="Q19" s="1737">
        <v>0</v>
      </c>
      <c r="R19" s="731"/>
      <c r="S19" s="1737">
        <v>0</v>
      </c>
      <c r="T19" s="730"/>
      <c r="U19" s="731">
        <f t="shared" si="1"/>
        <v>0</v>
      </c>
      <c r="V19" s="730"/>
      <c r="W19" s="1737">
        <v>188</v>
      </c>
      <c r="X19" s="732" t="s">
        <v>5</v>
      </c>
      <c r="Y19" s="1737">
        <v>8</v>
      </c>
      <c r="Z19" s="732"/>
      <c r="AA19" s="1737">
        <v>139</v>
      </c>
      <c r="AB19" s="730"/>
      <c r="AC19" s="738">
        <f t="shared" si="0"/>
        <v>335</v>
      </c>
      <c r="AD19" s="730"/>
      <c r="AE19" s="1737">
        <v>859</v>
      </c>
      <c r="AF19" s="730"/>
      <c r="AH19" s="1799"/>
    </row>
    <row r="20" spans="1:34" ht="18" customHeight="1">
      <c r="A20" s="730" t="s">
        <v>742</v>
      </c>
      <c r="B20" s="730" t="s">
        <v>5</v>
      </c>
      <c r="C20" s="1737">
        <v>0</v>
      </c>
      <c r="D20" s="731"/>
      <c r="E20" s="1737">
        <v>0</v>
      </c>
      <c r="F20" s="731"/>
      <c r="G20" s="1737">
        <v>0</v>
      </c>
      <c r="H20" s="731"/>
      <c r="I20" s="1737">
        <v>0</v>
      </c>
      <c r="J20" s="731"/>
      <c r="K20" s="1737">
        <v>0</v>
      </c>
      <c r="L20" s="731"/>
      <c r="M20" s="1737">
        <v>0</v>
      </c>
      <c r="N20" s="731"/>
      <c r="O20" s="1737">
        <v>0</v>
      </c>
      <c r="P20" s="731"/>
      <c r="Q20" s="1737">
        <v>0</v>
      </c>
      <c r="R20" s="731"/>
      <c r="S20" s="1737">
        <v>0</v>
      </c>
      <c r="T20" s="730"/>
      <c r="U20" s="731">
        <f t="shared" si="1"/>
        <v>0</v>
      </c>
      <c r="V20" s="730"/>
      <c r="W20" s="1737">
        <v>230</v>
      </c>
      <c r="X20" s="732" t="s">
        <v>5</v>
      </c>
      <c r="Y20" s="1737">
        <v>863</v>
      </c>
      <c r="Z20" s="732"/>
      <c r="AA20" s="1737">
        <v>205</v>
      </c>
      <c r="AB20" s="730"/>
      <c r="AC20" s="738">
        <f t="shared" si="0"/>
        <v>1298</v>
      </c>
      <c r="AD20" s="730"/>
      <c r="AE20" s="1737">
        <v>1487</v>
      </c>
      <c r="AF20" s="730"/>
      <c r="AH20" s="1799"/>
    </row>
    <row r="21" spans="1:34" ht="18" customHeight="1">
      <c r="A21" s="730" t="s">
        <v>743</v>
      </c>
      <c r="B21" s="730" t="s">
        <v>5</v>
      </c>
      <c r="C21" s="1737">
        <v>0</v>
      </c>
      <c r="D21" s="731"/>
      <c r="E21" s="1737">
        <v>0</v>
      </c>
      <c r="F21" s="731"/>
      <c r="G21" s="1737">
        <v>0</v>
      </c>
      <c r="H21" s="731"/>
      <c r="I21" s="1737">
        <v>0</v>
      </c>
      <c r="J21" s="731"/>
      <c r="K21" s="1737">
        <v>0</v>
      </c>
      <c r="L21" s="731"/>
      <c r="M21" s="1737">
        <v>0</v>
      </c>
      <c r="N21" s="731"/>
      <c r="O21" s="1737">
        <v>0</v>
      </c>
      <c r="P21" s="731"/>
      <c r="Q21" s="1737">
        <v>0</v>
      </c>
      <c r="R21" s="731"/>
      <c r="S21" s="1737">
        <v>0</v>
      </c>
      <c r="T21" s="730"/>
      <c r="U21" s="731">
        <f t="shared" si="1"/>
        <v>0</v>
      </c>
      <c r="V21" s="730"/>
      <c r="W21" s="1737">
        <v>98</v>
      </c>
      <c r="X21" s="732" t="s">
        <v>5</v>
      </c>
      <c r="Y21" s="1737">
        <v>1872</v>
      </c>
      <c r="Z21" s="732"/>
      <c r="AA21" s="1737">
        <v>76</v>
      </c>
      <c r="AB21" s="730"/>
      <c r="AC21" s="738">
        <f t="shared" si="0"/>
        <v>2046</v>
      </c>
      <c r="AD21" s="730"/>
      <c r="AE21" s="1737">
        <v>1646</v>
      </c>
      <c r="AF21" s="730"/>
      <c r="AH21" s="1799"/>
    </row>
    <row r="22" spans="1:34" ht="18" customHeight="1">
      <c r="A22" s="730" t="s">
        <v>744</v>
      </c>
      <c r="B22" s="730" t="s">
        <v>5</v>
      </c>
      <c r="C22" s="1737">
        <v>0</v>
      </c>
      <c r="D22" s="731"/>
      <c r="E22" s="1737">
        <v>0</v>
      </c>
      <c r="F22" s="731"/>
      <c r="G22" s="1737">
        <v>0</v>
      </c>
      <c r="H22" s="731"/>
      <c r="I22" s="1737">
        <v>0</v>
      </c>
      <c r="J22" s="731"/>
      <c r="K22" s="1737">
        <v>0</v>
      </c>
      <c r="L22" s="731"/>
      <c r="M22" s="1737">
        <v>0</v>
      </c>
      <c r="N22" s="731"/>
      <c r="O22" s="1737">
        <v>0</v>
      </c>
      <c r="P22" s="731"/>
      <c r="Q22" s="1737">
        <v>0</v>
      </c>
      <c r="R22" s="731"/>
      <c r="S22" s="1737">
        <v>0</v>
      </c>
      <c r="T22" s="730"/>
      <c r="U22" s="731">
        <f t="shared" si="1"/>
        <v>0</v>
      </c>
      <c r="V22" s="730"/>
      <c r="W22" s="1737">
        <v>87854</v>
      </c>
      <c r="X22" s="732" t="s">
        <v>5</v>
      </c>
      <c r="Y22" s="1737">
        <v>23856</v>
      </c>
      <c r="Z22" s="732"/>
      <c r="AA22" s="1737">
        <v>65469</v>
      </c>
      <c r="AB22" s="730"/>
      <c r="AC22" s="738">
        <f t="shared" si="0"/>
        <v>177179</v>
      </c>
      <c r="AD22" s="730"/>
      <c r="AE22" s="1737">
        <v>167712</v>
      </c>
      <c r="AF22" s="730"/>
      <c r="AH22" s="1799"/>
    </row>
    <row r="23" spans="1:34" ht="18" customHeight="1">
      <c r="A23" s="735" t="s">
        <v>745</v>
      </c>
      <c r="B23" s="730" t="s">
        <v>5</v>
      </c>
      <c r="C23" s="1737">
        <v>0</v>
      </c>
      <c r="D23" s="731"/>
      <c r="E23" s="1737">
        <v>0</v>
      </c>
      <c r="F23" s="731"/>
      <c r="G23" s="1737">
        <v>0</v>
      </c>
      <c r="H23" s="731"/>
      <c r="I23" s="1737">
        <v>0</v>
      </c>
      <c r="J23" s="731"/>
      <c r="K23" s="1737">
        <v>169400</v>
      </c>
      <c r="L23" s="731"/>
      <c r="M23" s="1737">
        <v>0</v>
      </c>
      <c r="N23" s="731"/>
      <c r="O23" s="1737">
        <v>0</v>
      </c>
      <c r="P23" s="731"/>
      <c r="Q23" s="1737">
        <v>18378</v>
      </c>
      <c r="R23" s="731"/>
      <c r="S23" s="1737">
        <v>0</v>
      </c>
      <c r="T23" s="730"/>
      <c r="U23" s="731">
        <f t="shared" si="1"/>
        <v>187778</v>
      </c>
      <c r="V23" s="730"/>
      <c r="W23" s="1737">
        <v>129045</v>
      </c>
      <c r="X23" s="732" t="s">
        <v>5</v>
      </c>
      <c r="Y23" s="1737">
        <v>37238</v>
      </c>
      <c r="Z23" s="732"/>
      <c r="AA23" s="1737">
        <v>92853</v>
      </c>
      <c r="AB23" s="730"/>
      <c r="AC23" s="738">
        <f t="shared" si="0"/>
        <v>446914</v>
      </c>
      <c r="AD23" s="730"/>
      <c r="AE23" s="1737">
        <v>439677</v>
      </c>
      <c r="AF23" s="730"/>
      <c r="AH23" s="1799"/>
    </row>
    <row r="24" spans="1:34" ht="18" customHeight="1">
      <c r="A24" s="730" t="s">
        <v>746</v>
      </c>
      <c r="B24" s="2218" t="s">
        <v>5</v>
      </c>
      <c r="C24" s="1737">
        <v>0</v>
      </c>
      <c r="D24" s="731"/>
      <c r="E24" s="1737">
        <v>0</v>
      </c>
      <c r="F24" s="731"/>
      <c r="G24" s="1737">
        <v>0</v>
      </c>
      <c r="H24" s="731"/>
      <c r="I24" s="1737">
        <v>5682207</v>
      </c>
      <c r="J24" s="731"/>
      <c r="K24" s="1737">
        <v>748028</v>
      </c>
      <c r="L24" s="731"/>
      <c r="M24" s="1737">
        <v>0</v>
      </c>
      <c r="N24" s="731"/>
      <c r="O24" s="1737">
        <v>0</v>
      </c>
      <c r="P24" s="731"/>
      <c r="Q24" s="1737">
        <v>45032</v>
      </c>
      <c r="R24" s="731"/>
      <c r="S24" s="1737">
        <v>0</v>
      </c>
      <c r="T24" s="730"/>
      <c r="U24" s="731">
        <f t="shared" si="1"/>
        <v>6475267</v>
      </c>
      <c r="V24" s="730"/>
      <c r="W24" s="1737">
        <v>142295</v>
      </c>
      <c r="X24" s="732" t="s">
        <v>5</v>
      </c>
      <c r="Y24" s="1737">
        <v>135515</v>
      </c>
      <c r="Z24" s="732"/>
      <c r="AA24" s="1737">
        <v>42899</v>
      </c>
      <c r="AB24" s="730"/>
      <c r="AC24" s="738">
        <f t="shared" si="0"/>
        <v>6795976</v>
      </c>
      <c r="AD24" s="730"/>
      <c r="AE24" s="1737">
        <v>6718792</v>
      </c>
      <c r="AF24" s="730"/>
      <c r="AH24" s="1799"/>
    </row>
    <row r="25" spans="1:34" ht="18" customHeight="1">
      <c r="A25" s="730" t="s">
        <v>747</v>
      </c>
      <c r="B25" s="730" t="s">
        <v>5</v>
      </c>
      <c r="C25" s="1737">
        <v>0</v>
      </c>
      <c r="D25" s="731"/>
      <c r="E25" s="1737">
        <v>0</v>
      </c>
      <c r="F25" s="731"/>
      <c r="G25" s="1737">
        <v>0</v>
      </c>
      <c r="H25" s="731"/>
      <c r="I25" s="1737">
        <v>0</v>
      </c>
      <c r="J25" s="731"/>
      <c r="K25" s="1737">
        <v>0</v>
      </c>
      <c r="L25" s="731"/>
      <c r="M25" s="1737">
        <v>0</v>
      </c>
      <c r="N25" s="731"/>
      <c r="O25" s="1737">
        <v>97</v>
      </c>
      <c r="P25" s="731"/>
      <c r="Q25" s="1737">
        <v>0</v>
      </c>
      <c r="R25" s="731"/>
      <c r="S25" s="1737">
        <v>0</v>
      </c>
      <c r="T25" s="730"/>
      <c r="U25" s="731">
        <f t="shared" si="1"/>
        <v>97</v>
      </c>
      <c r="V25" s="730"/>
      <c r="W25" s="1737">
        <v>33665</v>
      </c>
      <c r="X25" s="732" t="s">
        <v>5</v>
      </c>
      <c r="Y25" s="1737">
        <v>16090</v>
      </c>
      <c r="Z25" s="732"/>
      <c r="AA25" s="1737">
        <v>26215</v>
      </c>
      <c r="AB25" s="730"/>
      <c r="AC25" s="738">
        <f t="shared" si="0"/>
        <v>76067</v>
      </c>
      <c r="AD25" s="730"/>
      <c r="AE25" s="1737">
        <v>71231</v>
      </c>
      <c r="AF25" s="730"/>
      <c r="AH25" s="1799"/>
    </row>
    <row r="26" spans="1:34" ht="18" customHeight="1">
      <c r="A26" s="730" t="s">
        <v>748</v>
      </c>
      <c r="B26" s="730" t="s">
        <v>5</v>
      </c>
      <c r="C26" s="1737">
        <v>0</v>
      </c>
      <c r="D26" s="731"/>
      <c r="E26" s="1737">
        <v>0</v>
      </c>
      <c r="F26" s="731"/>
      <c r="G26" s="1737">
        <v>0</v>
      </c>
      <c r="H26" s="731"/>
      <c r="I26" s="1737">
        <v>0</v>
      </c>
      <c r="J26" s="731"/>
      <c r="K26" s="1737">
        <v>0</v>
      </c>
      <c r="L26" s="731"/>
      <c r="M26" s="1737">
        <v>0</v>
      </c>
      <c r="N26" s="731"/>
      <c r="O26" s="1737">
        <v>0</v>
      </c>
      <c r="P26" s="731"/>
      <c r="Q26" s="1737">
        <v>0</v>
      </c>
      <c r="R26" s="731"/>
      <c r="S26" s="1737">
        <v>0</v>
      </c>
      <c r="T26" s="730"/>
      <c r="U26" s="731">
        <f t="shared" si="1"/>
        <v>0</v>
      </c>
      <c r="V26" s="730"/>
      <c r="W26" s="1737">
        <v>41353</v>
      </c>
      <c r="X26" s="732" t="s">
        <v>5</v>
      </c>
      <c r="Y26" s="1737">
        <v>43414</v>
      </c>
      <c r="Z26" s="732"/>
      <c r="AA26" s="1737">
        <v>29493</v>
      </c>
      <c r="AB26" s="730"/>
      <c r="AC26" s="738">
        <f t="shared" si="0"/>
        <v>114260</v>
      </c>
      <c r="AD26" s="730"/>
      <c r="AE26" s="1737">
        <v>102067</v>
      </c>
      <c r="AF26" s="730"/>
      <c r="AH26" s="1799"/>
    </row>
    <row r="27" spans="1:34" ht="18" customHeight="1">
      <c r="A27" s="730" t="s">
        <v>749</v>
      </c>
      <c r="B27" s="730" t="s">
        <v>5</v>
      </c>
      <c r="C27" s="1737">
        <v>0</v>
      </c>
      <c r="D27" s="731"/>
      <c r="E27" s="1737">
        <v>0</v>
      </c>
      <c r="F27" s="731"/>
      <c r="G27" s="1737">
        <v>0</v>
      </c>
      <c r="H27" s="731"/>
      <c r="I27" s="1737">
        <v>0</v>
      </c>
      <c r="J27" s="731"/>
      <c r="K27" s="1737">
        <v>0</v>
      </c>
      <c r="L27" s="731"/>
      <c r="M27" s="1737">
        <v>0</v>
      </c>
      <c r="N27" s="731"/>
      <c r="O27" s="1737">
        <v>0</v>
      </c>
      <c r="P27" s="731"/>
      <c r="Q27" s="1737">
        <v>0</v>
      </c>
      <c r="R27" s="731"/>
      <c r="S27" s="1737">
        <v>0</v>
      </c>
      <c r="T27" s="730"/>
      <c r="U27" s="731">
        <f t="shared" si="1"/>
        <v>0</v>
      </c>
      <c r="V27" s="730"/>
      <c r="W27" s="1737">
        <v>29854</v>
      </c>
      <c r="X27" s="732" t="s">
        <v>5</v>
      </c>
      <c r="Y27" s="1737">
        <v>12186</v>
      </c>
      <c r="Z27" s="732"/>
      <c r="AA27" s="1737">
        <v>23703</v>
      </c>
      <c r="AB27" s="730"/>
      <c r="AC27" s="738">
        <f t="shared" si="0"/>
        <v>65743</v>
      </c>
      <c r="AD27" s="730"/>
      <c r="AE27" s="1737">
        <v>59220</v>
      </c>
      <c r="AF27" s="730"/>
      <c r="AH27" s="1799"/>
    </row>
    <row r="28" spans="1:34" ht="18" customHeight="1">
      <c r="A28" s="730" t="s">
        <v>750</v>
      </c>
      <c r="B28" s="730" t="s">
        <v>5</v>
      </c>
      <c r="C28" s="1737">
        <v>0</v>
      </c>
      <c r="D28" s="731"/>
      <c r="E28" s="1737">
        <v>0</v>
      </c>
      <c r="F28" s="731"/>
      <c r="G28" s="1737">
        <v>0</v>
      </c>
      <c r="H28" s="731"/>
      <c r="I28" s="1737">
        <v>0</v>
      </c>
      <c r="J28" s="731"/>
      <c r="K28" s="1737">
        <v>0</v>
      </c>
      <c r="L28" s="731"/>
      <c r="M28" s="1737">
        <v>0</v>
      </c>
      <c r="N28" s="731"/>
      <c r="O28" s="1737">
        <v>0</v>
      </c>
      <c r="P28" s="731"/>
      <c r="Q28" s="1737">
        <v>218</v>
      </c>
      <c r="R28" s="731"/>
      <c r="S28" s="1737">
        <v>0</v>
      </c>
      <c r="T28" s="730"/>
      <c r="U28" s="731">
        <f t="shared" si="1"/>
        <v>218</v>
      </c>
      <c r="V28" s="730"/>
      <c r="W28" s="1737">
        <v>41990</v>
      </c>
      <c r="X28" s="732" t="s">
        <v>5</v>
      </c>
      <c r="Y28" s="1737">
        <v>9759</v>
      </c>
      <c r="Z28" s="732"/>
      <c r="AA28" s="1737">
        <v>22221</v>
      </c>
      <c r="AB28" s="730"/>
      <c r="AC28" s="738">
        <f t="shared" si="0"/>
        <v>74188</v>
      </c>
      <c r="AD28" s="730"/>
      <c r="AE28" s="1737">
        <v>83919</v>
      </c>
      <c r="AF28" s="730"/>
      <c r="AH28" s="1799"/>
    </row>
    <row r="29" spans="1:34" ht="18" customHeight="1">
      <c r="A29" s="730" t="s">
        <v>751</v>
      </c>
      <c r="B29" s="730" t="s">
        <v>5</v>
      </c>
      <c r="C29" s="1737">
        <v>0</v>
      </c>
      <c r="D29" s="731"/>
      <c r="E29" s="1737">
        <v>0</v>
      </c>
      <c r="F29" s="731"/>
      <c r="G29" s="1737">
        <v>939</v>
      </c>
      <c r="H29" s="731"/>
      <c r="I29" s="1737">
        <v>0</v>
      </c>
      <c r="J29" s="731"/>
      <c r="K29" s="1737">
        <v>0</v>
      </c>
      <c r="L29" s="731"/>
      <c r="M29" s="1737">
        <v>0</v>
      </c>
      <c r="N29" s="731"/>
      <c r="O29" s="1737">
        <v>0</v>
      </c>
      <c r="P29" s="731"/>
      <c r="Q29" s="1737">
        <v>0</v>
      </c>
      <c r="R29" s="731"/>
      <c r="S29" s="1737">
        <v>0</v>
      </c>
      <c r="T29" s="730"/>
      <c r="U29" s="731">
        <f t="shared" si="1"/>
        <v>939</v>
      </c>
      <c r="V29" s="730"/>
      <c r="W29" s="1737">
        <v>22088</v>
      </c>
      <c r="X29" s="732" t="s">
        <v>5</v>
      </c>
      <c r="Y29" s="1737">
        <v>13299</v>
      </c>
      <c r="Z29" s="732"/>
      <c r="AA29" s="1737">
        <v>18543</v>
      </c>
      <c r="AB29" s="730"/>
      <c r="AC29" s="738">
        <f t="shared" si="0"/>
        <v>54869</v>
      </c>
      <c r="AD29" s="730"/>
      <c r="AE29" s="1737">
        <v>51019</v>
      </c>
      <c r="AF29" s="730"/>
      <c r="AH29" s="1799"/>
    </row>
    <row r="30" spans="1:34" ht="18" customHeight="1">
      <c r="A30" s="730" t="s">
        <v>752</v>
      </c>
      <c r="B30" s="730" t="s">
        <v>5</v>
      </c>
      <c r="C30" s="1737">
        <v>0</v>
      </c>
      <c r="D30" s="731"/>
      <c r="E30" s="1737">
        <v>0</v>
      </c>
      <c r="F30" s="731"/>
      <c r="G30" s="1737">
        <v>1514</v>
      </c>
      <c r="H30" s="731"/>
      <c r="I30" s="1737">
        <v>0</v>
      </c>
      <c r="J30" s="731"/>
      <c r="K30" s="1737">
        <v>0</v>
      </c>
      <c r="L30" s="731"/>
      <c r="M30" s="1737">
        <v>0</v>
      </c>
      <c r="N30" s="731"/>
      <c r="O30" s="1737">
        <v>0</v>
      </c>
      <c r="P30" s="731"/>
      <c r="Q30" s="1737">
        <v>0</v>
      </c>
      <c r="R30" s="731"/>
      <c r="S30" s="1737">
        <v>0</v>
      </c>
      <c r="T30" s="730"/>
      <c r="U30" s="731">
        <f t="shared" si="1"/>
        <v>1514</v>
      </c>
      <c r="V30" s="730"/>
      <c r="W30" s="1737">
        <v>6673</v>
      </c>
      <c r="X30" s="732" t="s">
        <v>5</v>
      </c>
      <c r="Y30" s="1737">
        <v>2128</v>
      </c>
      <c r="Z30" s="732"/>
      <c r="AA30" s="1737">
        <v>5667</v>
      </c>
      <c r="AB30" s="730"/>
      <c r="AC30" s="738">
        <f t="shared" si="0"/>
        <v>15982</v>
      </c>
      <c r="AD30" s="730"/>
      <c r="AE30" s="1737">
        <v>38388</v>
      </c>
      <c r="AF30" s="730"/>
      <c r="AH30" s="1799"/>
    </row>
    <row r="31" spans="1:34" ht="18" customHeight="1">
      <c r="A31" s="730" t="s">
        <v>753</v>
      </c>
      <c r="B31" s="730" t="s">
        <v>5</v>
      </c>
      <c r="C31" s="1737">
        <v>0</v>
      </c>
      <c r="D31" s="731"/>
      <c r="E31" s="1737">
        <v>0</v>
      </c>
      <c r="F31" s="731"/>
      <c r="G31" s="1737">
        <v>0</v>
      </c>
      <c r="H31" s="731"/>
      <c r="I31" s="1737">
        <v>0</v>
      </c>
      <c r="J31" s="731"/>
      <c r="K31" s="1737">
        <v>0</v>
      </c>
      <c r="L31" s="731"/>
      <c r="M31" s="1737">
        <v>0</v>
      </c>
      <c r="N31" s="731"/>
      <c r="O31" s="1737">
        <v>0</v>
      </c>
      <c r="P31" s="731"/>
      <c r="Q31" s="1737">
        <v>0</v>
      </c>
      <c r="R31" s="731"/>
      <c r="S31" s="1737">
        <v>3634366</v>
      </c>
      <c r="T31" s="730"/>
      <c r="U31" s="731">
        <f t="shared" si="1"/>
        <v>3634366</v>
      </c>
      <c r="V31" s="726"/>
      <c r="W31" s="1737">
        <v>3182</v>
      </c>
      <c r="X31" s="732" t="s">
        <v>5</v>
      </c>
      <c r="Y31" s="1737">
        <v>5921</v>
      </c>
      <c r="Z31" s="732"/>
      <c r="AA31" s="1737">
        <v>1970</v>
      </c>
      <c r="AB31" s="730"/>
      <c r="AC31" s="738">
        <f t="shared" si="0"/>
        <v>3645439</v>
      </c>
      <c r="AD31" s="730"/>
      <c r="AE31" s="1737">
        <v>4919171</v>
      </c>
      <c r="AF31" s="730"/>
      <c r="AH31" s="1799"/>
    </row>
    <row r="32" spans="1:34" ht="18" customHeight="1">
      <c r="A32" s="725" t="s">
        <v>754</v>
      </c>
      <c r="B32" s="726" t="s">
        <v>5</v>
      </c>
      <c r="C32" s="1737">
        <v>0</v>
      </c>
      <c r="D32" s="731"/>
      <c r="E32" s="1737">
        <v>0</v>
      </c>
      <c r="F32" s="731"/>
      <c r="G32" s="1737">
        <v>0</v>
      </c>
      <c r="H32" s="731"/>
      <c r="I32" s="1737">
        <v>0</v>
      </c>
      <c r="J32" s="731"/>
      <c r="K32" s="1737">
        <v>0</v>
      </c>
      <c r="L32" s="731"/>
      <c r="M32" s="1737">
        <v>0</v>
      </c>
      <c r="N32" s="731"/>
      <c r="O32" s="1737">
        <v>0</v>
      </c>
      <c r="P32" s="731"/>
      <c r="Q32" s="1737">
        <v>0</v>
      </c>
      <c r="R32" s="731"/>
      <c r="S32" s="1737">
        <v>0</v>
      </c>
      <c r="T32" s="726" t="s">
        <v>5</v>
      </c>
      <c r="U32" s="731">
        <f t="shared" si="1"/>
        <v>0</v>
      </c>
      <c r="V32" s="726" t="s">
        <v>5</v>
      </c>
      <c r="W32" s="1737">
        <v>0</v>
      </c>
      <c r="X32" s="732" t="s">
        <v>5</v>
      </c>
      <c r="Y32" s="1737">
        <v>0</v>
      </c>
      <c r="Z32" s="732"/>
      <c r="AA32" s="1737">
        <v>0</v>
      </c>
      <c r="AB32" s="726" t="s">
        <v>5</v>
      </c>
      <c r="AC32" s="738">
        <f t="shared" si="0"/>
        <v>0</v>
      </c>
      <c r="AD32" s="726"/>
      <c r="AE32" s="1737">
        <v>0</v>
      </c>
      <c r="AF32" s="726"/>
      <c r="AH32" s="1799"/>
    </row>
    <row r="33" spans="1:34" ht="18" customHeight="1">
      <c r="A33" s="730" t="s">
        <v>755</v>
      </c>
      <c r="B33" s="730" t="s">
        <v>5</v>
      </c>
      <c r="C33" s="1737">
        <v>0</v>
      </c>
      <c r="D33" s="731"/>
      <c r="E33" s="1737">
        <v>0</v>
      </c>
      <c r="F33" s="731"/>
      <c r="G33" s="1737">
        <v>0</v>
      </c>
      <c r="H33" s="731"/>
      <c r="I33" s="1737">
        <v>0</v>
      </c>
      <c r="J33" s="731"/>
      <c r="K33" s="1737">
        <v>0</v>
      </c>
      <c r="L33" s="731"/>
      <c r="M33" s="1737">
        <v>0</v>
      </c>
      <c r="N33" s="731"/>
      <c r="O33" s="1737">
        <v>0</v>
      </c>
      <c r="P33" s="731"/>
      <c r="Q33" s="1737">
        <v>0</v>
      </c>
      <c r="R33" s="731"/>
      <c r="S33" s="1737">
        <v>0</v>
      </c>
      <c r="T33" s="2218"/>
      <c r="U33" s="731">
        <f t="shared" si="1"/>
        <v>0</v>
      </c>
      <c r="V33" s="730"/>
      <c r="W33" s="1737">
        <v>1387</v>
      </c>
      <c r="X33" s="732" t="s">
        <v>5</v>
      </c>
      <c r="Y33" s="1737">
        <v>1401</v>
      </c>
      <c r="Z33" s="732"/>
      <c r="AA33" s="1737">
        <v>907</v>
      </c>
      <c r="AB33" s="730"/>
      <c r="AC33" s="738">
        <f t="shared" si="0"/>
        <v>3695</v>
      </c>
      <c r="AD33" s="730"/>
      <c r="AE33" s="1737">
        <v>3381</v>
      </c>
      <c r="AF33" s="730"/>
      <c r="AH33" s="1799"/>
    </row>
    <row r="34" spans="1:34" ht="18" customHeight="1">
      <c r="A34" s="730" t="s">
        <v>756</v>
      </c>
      <c r="B34" s="730" t="s">
        <v>5</v>
      </c>
      <c r="C34" s="1737">
        <v>0</v>
      </c>
      <c r="D34" s="731"/>
      <c r="E34" s="1737">
        <v>0</v>
      </c>
      <c r="F34" s="731"/>
      <c r="G34" s="1737">
        <v>0</v>
      </c>
      <c r="H34" s="731"/>
      <c r="I34" s="1737">
        <v>0</v>
      </c>
      <c r="J34" s="731"/>
      <c r="K34" s="1737">
        <v>0</v>
      </c>
      <c r="L34" s="731"/>
      <c r="M34" s="1737">
        <v>18339</v>
      </c>
      <c r="N34" s="731"/>
      <c r="O34" s="1737">
        <v>0</v>
      </c>
      <c r="P34" s="731"/>
      <c r="Q34" s="1737">
        <v>0</v>
      </c>
      <c r="R34" s="731"/>
      <c r="S34" s="1737">
        <v>0</v>
      </c>
      <c r="T34" s="730"/>
      <c r="U34" s="731">
        <f t="shared" si="1"/>
        <v>18339</v>
      </c>
      <c r="V34" s="730"/>
      <c r="W34" s="1737">
        <v>252</v>
      </c>
      <c r="X34" s="732" t="s">
        <v>5</v>
      </c>
      <c r="Y34" s="1737">
        <v>1407</v>
      </c>
      <c r="Z34" s="732"/>
      <c r="AA34" s="1737">
        <v>0</v>
      </c>
      <c r="AB34" s="730"/>
      <c r="AC34" s="738">
        <f t="shared" si="0"/>
        <v>19998</v>
      </c>
      <c r="AD34" s="730"/>
      <c r="AE34" s="1737">
        <v>20156</v>
      </c>
      <c r="AF34" s="730"/>
      <c r="AH34" s="1799"/>
    </row>
    <row r="35" spans="1:34" ht="18" customHeight="1">
      <c r="A35" s="730" t="s">
        <v>692</v>
      </c>
      <c r="B35" s="2218" t="s">
        <v>5</v>
      </c>
      <c r="C35" s="1737">
        <v>0</v>
      </c>
      <c r="D35" s="731"/>
      <c r="E35" s="1737">
        <v>0</v>
      </c>
      <c r="F35" s="731"/>
      <c r="G35" s="1737">
        <v>0</v>
      </c>
      <c r="H35" s="731"/>
      <c r="I35" s="1737">
        <v>0</v>
      </c>
      <c r="J35" s="731"/>
      <c r="K35" s="1737">
        <v>0</v>
      </c>
      <c r="L35" s="731"/>
      <c r="M35" s="1737">
        <v>45139</v>
      </c>
      <c r="N35" s="731"/>
      <c r="O35" s="1737">
        <v>0</v>
      </c>
      <c r="P35" s="731"/>
      <c r="Q35" s="1737">
        <v>768</v>
      </c>
      <c r="R35" s="731"/>
      <c r="S35" s="1737">
        <v>0</v>
      </c>
      <c r="T35" s="730"/>
      <c r="U35" s="731">
        <f t="shared" si="1"/>
        <v>45907</v>
      </c>
      <c r="V35" s="730"/>
      <c r="W35" s="1737">
        <v>29978</v>
      </c>
      <c r="X35" s="732" t="s">
        <v>5</v>
      </c>
      <c r="Y35" s="1737">
        <v>22304</v>
      </c>
      <c r="Z35" s="732"/>
      <c r="AA35" s="1737">
        <v>7635</v>
      </c>
      <c r="AB35" s="730"/>
      <c r="AC35" s="738">
        <f t="shared" si="0"/>
        <v>105824</v>
      </c>
      <c r="AD35" s="730"/>
      <c r="AE35" s="1737">
        <v>80450</v>
      </c>
      <c r="AF35" s="730"/>
      <c r="AH35" s="1799"/>
    </row>
    <row r="36" spans="1:34" ht="18" customHeight="1">
      <c r="A36" s="730" t="s">
        <v>757</v>
      </c>
      <c r="B36" s="730" t="s">
        <v>5</v>
      </c>
      <c r="C36" s="1737">
        <v>0</v>
      </c>
      <c r="D36" s="731"/>
      <c r="E36" s="1737">
        <v>0</v>
      </c>
      <c r="F36" s="731"/>
      <c r="G36" s="1737">
        <v>0</v>
      </c>
      <c r="H36" s="731"/>
      <c r="I36" s="1737">
        <v>0</v>
      </c>
      <c r="J36" s="731"/>
      <c r="K36" s="1737">
        <v>0</v>
      </c>
      <c r="L36" s="731"/>
      <c r="M36" s="1737">
        <v>0</v>
      </c>
      <c r="N36" s="731"/>
      <c r="O36" s="1737">
        <v>486</v>
      </c>
      <c r="P36" s="731"/>
      <c r="Q36" s="1737">
        <v>0</v>
      </c>
      <c r="R36" s="731"/>
      <c r="S36" s="1737">
        <v>0</v>
      </c>
      <c r="T36" s="730"/>
      <c r="U36" s="731">
        <f t="shared" si="1"/>
        <v>486</v>
      </c>
      <c r="V36" s="730"/>
      <c r="W36" s="1737">
        <v>38106</v>
      </c>
      <c r="X36" s="732" t="s">
        <v>5</v>
      </c>
      <c r="Y36" s="1737">
        <v>8816</v>
      </c>
      <c r="Z36" s="732"/>
      <c r="AA36" s="1737">
        <v>21909</v>
      </c>
      <c r="AB36" s="730"/>
      <c r="AC36" s="738">
        <f t="shared" si="0"/>
        <v>69317</v>
      </c>
      <c r="AD36" s="730"/>
      <c r="AE36" s="1737">
        <v>62753</v>
      </c>
      <c r="AF36" s="730"/>
      <c r="AH36" s="1799"/>
    </row>
    <row r="37" spans="1:34" ht="16.5" customHeight="1">
      <c r="A37" s="730" t="s">
        <v>758</v>
      </c>
      <c r="B37" s="730" t="s">
        <v>5</v>
      </c>
      <c r="C37" s="1737">
        <v>0</v>
      </c>
      <c r="D37" s="731"/>
      <c r="E37" s="1737">
        <v>0</v>
      </c>
      <c r="F37" s="731"/>
      <c r="G37" s="1737">
        <v>0</v>
      </c>
      <c r="H37" s="731"/>
      <c r="I37" s="1737">
        <v>0</v>
      </c>
      <c r="J37" s="731"/>
      <c r="K37" s="1737">
        <v>0</v>
      </c>
      <c r="L37" s="731"/>
      <c r="M37" s="1737">
        <v>0</v>
      </c>
      <c r="N37" s="731"/>
      <c r="O37" s="1737">
        <v>0</v>
      </c>
      <c r="P37" s="731"/>
      <c r="Q37" s="1737">
        <v>0</v>
      </c>
      <c r="R37" s="731"/>
      <c r="S37" s="1737">
        <v>0</v>
      </c>
      <c r="T37" s="730"/>
      <c r="U37" s="731">
        <f t="shared" si="1"/>
        <v>0</v>
      </c>
      <c r="V37" s="730"/>
      <c r="W37" s="1737">
        <v>97</v>
      </c>
      <c r="X37" s="732" t="s">
        <v>5</v>
      </c>
      <c r="Y37" s="1737">
        <v>3327</v>
      </c>
      <c r="Z37" s="732"/>
      <c r="AA37" s="1737">
        <v>214</v>
      </c>
      <c r="AB37" s="730"/>
      <c r="AC37" s="738">
        <f t="shared" si="0"/>
        <v>3638</v>
      </c>
      <c r="AD37" s="730"/>
      <c r="AE37" s="1737">
        <v>2178</v>
      </c>
      <c r="AF37" s="730"/>
      <c r="AH37" s="1799"/>
    </row>
    <row r="38" spans="1:34" ht="18" customHeight="1">
      <c r="A38" s="730" t="s">
        <v>759</v>
      </c>
      <c r="B38" s="730" t="s">
        <v>5</v>
      </c>
      <c r="C38" s="1737">
        <v>0</v>
      </c>
      <c r="D38" s="731"/>
      <c r="E38" s="1737">
        <v>0</v>
      </c>
      <c r="F38" s="731"/>
      <c r="G38" s="1737">
        <v>0</v>
      </c>
      <c r="H38" s="731"/>
      <c r="I38" s="1737">
        <v>0</v>
      </c>
      <c r="J38" s="731"/>
      <c r="K38" s="1737">
        <v>0</v>
      </c>
      <c r="L38" s="731"/>
      <c r="M38" s="1737">
        <v>0</v>
      </c>
      <c r="N38" s="731"/>
      <c r="O38" s="1737">
        <v>0</v>
      </c>
      <c r="P38" s="731"/>
      <c r="Q38" s="1737">
        <v>0</v>
      </c>
      <c r="R38" s="731"/>
      <c r="S38" s="1737">
        <v>0</v>
      </c>
      <c r="T38" s="730"/>
      <c r="U38" s="731">
        <f t="shared" si="1"/>
        <v>0</v>
      </c>
      <c r="V38" s="730"/>
      <c r="W38" s="1737">
        <v>45880</v>
      </c>
      <c r="X38" s="732" t="s">
        <v>5</v>
      </c>
      <c r="Y38" s="1737">
        <v>31437</v>
      </c>
      <c r="Z38" s="732"/>
      <c r="AA38" s="1737">
        <v>45854</v>
      </c>
      <c r="AB38" s="730"/>
      <c r="AC38" s="738">
        <f t="shared" si="0"/>
        <v>123171</v>
      </c>
      <c r="AD38" s="730"/>
      <c r="AE38" s="1737">
        <v>91463</v>
      </c>
      <c r="AF38" s="730"/>
      <c r="AH38" s="1799"/>
    </row>
    <row r="39" spans="1:34" ht="18" customHeight="1">
      <c r="A39" s="735" t="s">
        <v>760</v>
      </c>
      <c r="B39" s="730" t="s">
        <v>5</v>
      </c>
      <c r="C39" s="1737">
        <v>0</v>
      </c>
      <c r="D39" s="731"/>
      <c r="E39" s="1737">
        <v>0</v>
      </c>
      <c r="F39" s="731"/>
      <c r="G39" s="1737">
        <v>0</v>
      </c>
      <c r="H39" s="731"/>
      <c r="I39" s="1737">
        <v>0</v>
      </c>
      <c r="J39" s="731"/>
      <c r="K39" s="1737">
        <v>0</v>
      </c>
      <c r="L39" s="731"/>
      <c r="M39" s="1737">
        <v>0</v>
      </c>
      <c r="N39" s="731"/>
      <c r="O39" s="1737">
        <v>0</v>
      </c>
      <c r="P39" s="731"/>
      <c r="Q39" s="1737">
        <v>0</v>
      </c>
      <c r="R39" s="731"/>
      <c r="S39" s="1737">
        <v>0</v>
      </c>
      <c r="T39" s="730"/>
      <c r="U39" s="731">
        <f t="shared" si="1"/>
        <v>0</v>
      </c>
      <c r="V39" s="730"/>
      <c r="W39" s="1737">
        <v>1238</v>
      </c>
      <c r="X39" s="732" t="s">
        <v>5</v>
      </c>
      <c r="Y39" s="1737">
        <v>922</v>
      </c>
      <c r="Z39" s="732"/>
      <c r="AA39" s="1737">
        <v>953</v>
      </c>
      <c r="AB39" s="730"/>
      <c r="AC39" s="738">
        <f t="shared" si="0"/>
        <v>3113</v>
      </c>
      <c r="AD39" s="730"/>
      <c r="AE39" s="1737">
        <v>2910</v>
      </c>
      <c r="AF39" s="730"/>
      <c r="AH39" s="1799"/>
    </row>
    <row r="40" spans="1:34" ht="18" customHeight="1">
      <c r="A40" s="730" t="s">
        <v>761</v>
      </c>
      <c r="B40" s="730" t="s">
        <v>5</v>
      </c>
      <c r="C40" s="1737">
        <v>0</v>
      </c>
      <c r="D40" s="731"/>
      <c r="E40" s="1737">
        <v>0</v>
      </c>
      <c r="F40" s="731"/>
      <c r="G40" s="1737">
        <v>0</v>
      </c>
      <c r="H40" s="731"/>
      <c r="I40" s="1737">
        <v>0</v>
      </c>
      <c r="J40" s="731"/>
      <c r="K40" s="1737">
        <v>0</v>
      </c>
      <c r="L40" s="731"/>
      <c r="M40" s="1737">
        <v>2634</v>
      </c>
      <c r="N40" s="731"/>
      <c r="O40" s="1737">
        <v>0</v>
      </c>
      <c r="P40" s="731"/>
      <c r="Q40" s="1737">
        <v>0</v>
      </c>
      <c r="R40" s="731"/>
      <c r="S40" s="1737">
        <v>0</v>
      </c>
      <c r="T40" s="730"/>
      <c r="U40" s="731">
        <f t="shared" si="1"/>
        <v>2634</v>
      </c>
      <c r="V40" s="730"/>
      <c r="W40" s="1737">
        <v>12337</v>
      </c>
      <c r="X40" s="732" t="s">
        <v>5</v>
      </c>
      <c r="Y40" s="1737">
        <v>26881</v>
      </c>
      <c r="Z40" s="732"/>
      <c r="AA40" s="1737">
        <v>9807</v>
      </c>
      <c r="AB40" s="730"/>
      <c r="AC40" s="738">
        <f t="shared" si="0"/>
        <v>51659</v>
      </c>
      <c r="AD40" s="730"/>
      <c r="AE40" s="1737">
        <v>52459</v>
      </c>
      <c r="AF40" s="730"/>
      <c r="AH40" s="1799"/>
    </row>
    <row r="41" spans="1:34" ht="18" customHeight="1">
      <c r="A41" s="730" t="s">
        <v>762</v>
      </c>
      <c r="B41" s="730" t="s">
        <v>5</v>
      </c>
      <c r="C41" s="1737">
        <v>0</v>
      </c>
      <c r="D41" s="731"/>
      <c r="E41" s="1737">
        <v>0</v>
      </c>
      <c r="F41" s="731"/>
      <c r="G41" s="1737">
        <v>0</v>
      </c>
      <c r="H41" s="731"/>
      <c r="I41" s="1737">
        <v>0</v>
      </c>
      <c r="J41" s="731"/>
      <c r="K41" s="1737">
        <v>0</v>
      </c>
      <c r="L41" s="731"/>
      <c r="M41" s="1737">
        <v>21499</v>
      </c>
      <c r="N41" s="731"/>
      <c r="O41" s="1737">
        <v>0</v>
      </c>
      <c r="P41" s="731"/>
      <c r="Q41" s="1737">
        <v>0</v>
      </c>
      <c r="R41" s="731"/>
      <c r="S41" s="1737">
        <v>0</v>
      </c>
      <c r="T41" s="730"/>
      <c r="U41" s="731">
        <f t="shared" si="1"/>
        <v>21499</v>
      </c>
      <c r="V41" s="730"/>
      <c r="W41" s="1737">
        <v>826</v>
      </c>
      <c r="X41" s="732" t="s">
        <v>5</v>
      </c>
      <c r="Y41" s="1737">
        <v>531</v>
      </c>
      <c r="Z41" s="732"/>
      <c r="AA41" s="1737">
        <v>642</v>
      </c>
      <c r="AB41" s="730"/>
      <c r="AC41" s="738">
        <f t="shared" si="0"/>
        <v>23498</v>
      </c>
      <c r="AD41" s="730"/>
      <c r="AE41" s="1737">
        <v>23679</v>
      </c>
      <c r="AF41" s="730"/>
      <c r="AH41" s="1799"/>
    </row>
    <row r="42" spans="1:34" ht="18" customHeight="1">
      <c r="A42" s="730" t="s">
        <v>1934</v>
      </c>
      <c r="B42" s="730" t="s">
        <v>5</v>
      </c>
      <c r="C42" s="1737">
        <v>0</v>
      </c>
      <c r="D42" s="731"/>
      <c r="E42" s="1737">
        <v>0</v>
      </c>
      <c r="F42" s="731"/>
      <c r="G42" s="1737">
        <v>0</v>
      </c>
      <c r="H42" s="731"/>
      <c r="I42" s="1737">
        <v>0</v>
      </c>
      <c r="J42" s="731"/>
      <c r="K42" s="1737">
        <v>509</v>
      </c>
      <c r="L42" s="731"/>
      <c r="M42" s="1737">
        <v>0</v>
      </c>
      <c r="N42" s="731"/>
      <c r="O42" s="1737">
        <v>0</v>
      </c>
      <c r="P42" s="731"/>
      <c r="Q42" s="1737">
        <v>0</v>
      </c>
      <c r="R42" s="731"/>
      <c r="S42" s="1737">
        <v>0</v>
      </c>
      <c r="T42" s="730"/>
      <c r="U42" s="731">
        <f t="shared" si="1"/>
        <v>509</v>
      </c>
      <c r="V42" s="730"/>
      <c r="W42" s="1737">
        <v>1495</v>
      </c>
      <c r="X42" s="732" t="s">
        <v>5</v>
      </c>
      <c r="Y42" s="1737">
        <v>67</v>
      </c>
      <c r="Z42" s="732"/>
      <c r="AA42" s="1737">
        <v>1220</v>
      </c>
      <c r="AB42" s="730"/>
      <c r="AC42" s="738">
        <f t="shared" si="0"/>
        <v>3291</v>
      </c>
      <c r="AD42" s="730"/>
      <c r="AE42" s="1737">
        <v>2453</v>
      </c>
      <c r="AF42" s="730"/>
      <c r="AH42" s="1799"/>
    </row>
    <row r="43" spans="1:34" ht="18" customHeight="1">
      <c r="A43" s="730" t="s">
        <v>2501</v>
      </c>
      <c r="B43" s="730" t="s">
        <v>5</v>
      </c>
      <c r="C43" s="1737">
        <v>0</v>
      </c>
      <c r="D43" s="731"/>
      <c r="E43" s="1737">
        <v>0</v>
      </c>
      <c r="F43" s="731"/>
      <c r="G43" s="1737">
        <v>0</v>
      </c>
      <c r="H43" s="731"/>
      <c r="I43" s="1737">
        <v>0</v>
      </c>
      <c r="J43" s="731"/>
      <c r="K43" s="1737">
        <v>0</v>
      </c>
      <c r="L43" s="731"/>
      <c r="M43" s="1737">
        <v>0</v>
      </c>
      <c r="N43" s="731"/>
      <c r="O43" s="1737">
        <v>0</v>
      </c>
      <c r="P43" s="731"/>
      <c r="Q43" s="1737">
        <v>0</v>
      </c>
      <c r="R43" s="731"/>
      <c r="S43" s="1737">
        <v>0</v>
      </c>
      <c r="T43" s="730"/>
      <c r="U43" s="731">
        <f t="shared" si="1"/>
        <v>0</v>
      </c>
      <c r="V43" s="730"/>
      <c r="W43" s="1737">
        <v>700</v>
      </c>
      <c r="X43" s="732" t="s">
        <v>5</v>
      </c>
      <c r="Y43" s="1737">
        <v>375</v>
      </c>
      <c r="Z43" s="732"/>
      <c r="AA43" s="1737">
        <v>613</v>
      </c>
      <c r="AB43" s="730"/>
      <c r="AC43" s="738">
        <f t="shared" si="0"/>
        <v>1688</v>
      </c>
      <c r="AD43" s="730"/>
      <c r="AE43" s="1737">
        <v>1645</v>
      </c>
      <c r="AF43" s="730"/>
      <c r="AH43" s="1799"/>
    </row>
    <row r="44" spans="1:34" ht="18" customHeight="1">
      <c r="A44" s="730" t="s">
        <v>763</v>
      </c>
      <c r="B44" s="730" t="s">
        <v>5</v>
      </c>
      <c r="C44" s="1737">
        <v>0</v>
      </c>
      <c r="D44" s="731"/>
      <c r="E44" s="1737">
        <v>0</v>
      </c>
      <c r="F44" s="731"/>
      <c r="G44" s="1737">
        <v>0</v>
      </c>
      <c r="H44" s="731"/>
      <c r="I44" s="1737">
        <v>0</v>
      </c>
      <c r="J44" s="731"/>
      <c r="K44" s="1737">
        <v>0</v>
      </c>
      <c r="L44" s="731"/>
      <c r="M44" s="1737">
        <v>0</v>
      </c>
      <c r="N44" s="731"/>
      <c r="O44" s="1737">
        <v>0</v>
      </c>
      <c r="P44" s="731"/>
      <c r="Q44" s="1737">
        <v>0</v>
      </c>
      <c r="R44" s="731"/>
      <c r="S44" s="1737">
        <v>0</v>
      </c>
      <c r="T44" s="730"/>
      <c r="U44" s="731">
        <f t="shared" si="1"/>
        <v>0</v>
      </c>
      <c r="V44" s="730"/>
      <c r="W44" s="1737">
        <v>0</v>
      </c>
      <c r="X44" s="732" t="s">
        <v>5</v>
      </c>
      <c r="Y44" s="1737">
        <v>564</v>
      </c>
      <c r="Z44" s="732"/>
      <c r="AA44" s="1737">
        <v>0</v>
      </c>
      <c r="AB44" s="730"/>
      <c r="AC44" s="738">
        <f t="shared" si="0"/>
        <v>564</v>
      </c>
      <c r="AD44" s="730"/>
      <c r="AE44" s="1737">
        <v>1160</v>
      </c>
      <c r="AF44" s="730"/>
      <c r="AH44" s="1799"/>
    </row>
    <row r="45" spans="1:34" ht="18" customHeight="1">
      <c r="A45" s="730" t="s">
        <v>2517</v>
      </c>
      <c r="B45" s="730" t="s">
        <v>5</v>
      </c>
      <c r="C45" s="1737">
        <v>0</v>
      </c>
      <c r="D45" s="731"/>
      <c r="E45" s="1737">
        <v>0</v>
      </c>
      <c r="F45" s="731"/>
      <c r="G45" s="1737">
        <v>69013</v>
      </c>
      <c r="H45" s="731"/>
      <c r="I45" s="1737">
        <v>0</v>
      </c>
      <c r="J45" s="731"/>
      <c r="K45" s="1737">
        <v>0</v>
      </c>
      <c r="L45" s="731"/>
      <c r="M45" s="1737">
        <v>0</v>
      </c>
      <c r="N45" s="731"/>
      <c r="O45" s="1737">
        <v>0</v>
      </c>
      <c r="P45" s="731"/>
      <c r="Q45" s="1737">
        <v>0</v>
      </c>
      <c r="R45" s="731"/>
      <c r="S45" s="1737">
        <v>0</v>
      </c>
      <c r="T45" s="730"/>
      <c r="U45" s="731">
        <f>ROUND(SUM(C45:S45),1)</f>
        <v>69013</v>
      </c>
      <c r="V45" s="730"/>
      <c r="W45" s="1737">
        <v>32239</v>
      </c>
      <c r="X45" s="732" t="s">
        <v>5</v>
      </c>
      <c r="Y45" s="1737">
        <v>30510</v>
      </c>
      <c r="Z45" s="732"/>
      <c r="AA45" s="1737">
        <v>22754</v>
      </c>
      <c r="AB45" s="730"/>
      <c r="AC45" s="738">
        <f>ROUND(SUM(U45:AB45),1)</f>
        <v>154516</v>
      </c>
      <c r="AD45" s="730"/>
      <c r="AE45" s="1737">
        <v>172476</v>
      </c>
      <c r="AF45" s="730"/>
      <c r="AH45" s="1799"/>
    </row>
    <row r="46" spans="1:34" ht="18" customHeight="1">
      <c r="A46" s="730" t="s">
        <v>764</v>
      </c>
      <c r="B46" s="730" t="s">
        <v>5</v>
      </c>
      <c r="C46" s="1737">
        <v>0</v>
      </c>
      <c r="D46" s="731"/>
      <c r="E46" s="1737">
        <v>0</v>
      </c>
      <c r="F46" s="731"/>
      <c r="G46" s="1737">
        <v>0</v>
      </c>
      <c r="H46" s="731"/>
      <c r="I46" s="1737">
        <v>0</v>
      </c>
      <c r="J46" s="731"/>
      <c r="K46" s="1737">
        <v>-2131</v>
      </c>
      <c r="L46" s="731"/>
      <c r="M46" s="1737">
        <v>0</v>
      </c>
      <c r="N46" s="731"/>
      <c r="O46" s="1737">
        <v>0</v>
      </c>
      <c r="P46" s="731"/>
      <c r="Q46" s="1737">
        <v>0</v>
      </c>
      <c r="R46" s="731"/>
      <c r="S46" s="1737">
        <v>0</v>
      </c>
      <c r="T46" s="730"/>
      <c r="U46" s="731">
        <f t="shared" si="1"/>
        <v>-2131</v>
      </c>
      <c r="V46" s="730"/>
      <c r="W46" s="1737">
        <v>-20</v>
      </c>
      <c r="X46" s="732" t="s">
        <v>5</v>
      </c>
      <c r="Y46" s="1737">
        <v>-9120</v>
      </c>
      <c r="Z46" s="732"/>
      <c r="AA46" s="1737">
        <v>0</v>
      </c>
      <c r="AB46" s="730"/>
      <c r="AC46" s="738">
        <f t="shared" si="0"/>
        <v>-11271</v>
      </c>
      <c r="AD46" s="730"/>
      <c r="AE46" s="1737">
        <v>2424708</v>
      </c>
      <c r="AF46" s="730"/>
      <c r="AH46" s="1799"/>
    </row>
    <row r="47" spans="1:34" ht="18" customHeight="1">
      <c r="A47" s="730" t="s">
        <v>765</v>
      </c>
      <c r="B47" s="730" t="s">
        <v>5</v>
      </c>
      <c r="C47" s="1737">
        <v>216</v>
      </c>
      <c r="D47" s="731"/>
      <c r="E47" s="1737">
        <v>0</v>
      </c>
      <c r="F47" s="731"/>
      <c r="G47" s="1737">
        <v>0</v>
      </c>
      <c r="H47" s="731"/>
      <c r="I47" s="1737">
        <v>0</v>
      </c>
      <c r="J47" s="731"/>
      <c r="K47" s="1737">
        <v>3325</v>
      </c>
      <c r="L47" s="731"/>
      <c r="M47" s="1737">
        <v>0</v>
      </c>
      <c r="N47" s="731"/>
      <c r="O47" s="1737">
        <v>0</v>
      </c>
      <c r="P47" s="731"/>
      <c r="Q47" s="1737">
        <v>0</v>
      </c>
      <c r="R47" s="731"/>
      <c r="S47" s="1737">
        <v>0</v>
      </c>
      <c r="T47" s="2218"/>
      <c r="U47" s="731">
        <f t="shared" si="1"/>
        <v>3541</v>
      </c>
      <c r="V47" s="730"/>
      <c r="W47" s="1737">
        <v>0</v>
      </c>
      <c r="X47" s="732" t="s">
        <v>5</v>
      </c>
      <c r="Y47" s="1737">
        <v>6291</v>
      </c>
      <c r="Z47" s="732"/>
      <c r="AA47" s="1737">
        <v>0</v>
      </c>
      <c r="AB47" s="730"/>
      <c r="AC47" s="738">
        <f t="shared" si="0"/>
        <v>9832</v>
      </c>
      <c r="AD47" s="730"/>
      <c r="AE47" s="1737">
        <v>404873</v>
      </c>
      <c r="AF47" s="730"/>
      <c r="AH47" s="1799"/>
    </row>
    <row r="48" spans="1:34" ht="18" customHeight="1">
      <c r="A48" s="735" t="s">
        <v>766</v>
      </c>
      <c r="B48" s="730" t="s">
        <v>5</v>
      </c>
      <c r="C48" s="1737">
        <v>0</v>
      </c>
      <c r="D48" s="731"/>
      <c r="E48" s="1737">
        <v>0</v>
      </c>
      <c r="F48" s="731"/>
      <c r="G48" s="1737">
        <v>0</v>
      </c>
      <c r="H48" s="731"/>
      <c r="I48" s="1737">
        <v>0</v>
      </c>
      <c r="J48" s="731"/>
      <c r="K48" s="1737">
        <v>0</v>
      </c>
      <c r="L48" s="731"/>
      <c r="M48" s="1737">
        <v>0</v>
      </c>
      <c r="N48" s="731"/>
      <c r="O48" s="1737">
        <v>3905</v>
      </c>
      <c r="P48" s="731"/>
      <c r="Q48" s="1737">
        <v>0</v>
      </c>
      <c r="R48" s="731"/>
      <c r="S48" s="1737">
        <v>0</v>
      </c>
      <c r="T48" s="730"/>
      <c r="U48" s="731">
        <f t="shared" si="1"/>
        <v>3905</v>
      </c>
      <c r="V48" s="730"/>
      <c r="W48" s="1737">
        <v>3625</v>
      </c>
      <c r="X48" s="732" t="s">
        <v>5</v>
      </c>
      <c r="Y48" s="1737">
        <v>12522</v>
      </c>
      <c r="Z48" s="732"/>
      <c r="AA48" s="1737">
        <v>2243</v>
      </c>
      <c r="AB48" s="730"/>
      <c r="AC48" s="738">
        <f t="shared" si="0"/>
        <v>22295</v>
      </c>
      <c r="AD48" s="730"/>
      <c r="AE48" s="1737">
        <v>19083</v>
      </c>
      <c r="AF48" s="730"/>
      <c r="AH48" s="1799"/>
    </row>
    <row r="49" spans="1:34" ht="18" customHeight="1">
      <c r="A49" s="730" t="s">
        <v>767</v>
      </c>
      <c r="B49" s="707" t="s">
        <v>5</v>
      </c>
      <c r="C49" s="1737">
        <v>0</v>
      </c>
      <c r="D49" s="731"/>
      <c r="E49" s="1737">
        <v>0</v>
      </c>
      <c r="F49" s="731"/>
      <c r="G49" s="1737">
        <v>0</v>
      </c>
      <c r="H49" s="731"/>
      <c r="I49" s="1737">
        <v>0</v>
      </c>
      <c r="J49" s="731"/>
      <c r="K49" s="1737">
        <v>0</v>
      </c>
      <c r="L49" s="731"/>
      <c r="M49" s="1737">
        <v>0</v>
      </c>
      <c r="N49" s="731"/>
      <c r="O49" s="1737">
        <v>0</v>
      </c>
      <c r="P49" s="731"/>
      <c r="Q49" s="1737">
        <v>0</v>
      </c>
      <c r="R49" s="731"/>
      <c r="S49" s="1737">
        <v>0</v>
      </c>
      <c r="U49" s="731">
        <f t="shared" si="1"/>
        <v>0</v>
      </c>
      <c r="W49" s="1737">
        <v>390</v>
      </c>
      <c r="X49" s="732" t="s">
        <v>5</v>
      </c>
      <c r="Y49" s="1737">
        <v>49</v>
      </c>
      <c r="Z49" s="732"/>
      <c r="AA49" s="1737">
        <v>302</v>
      </c>
      <c r="AC49" s="738">
        <f t="shared" si="0"/>
        <v>741</v>
      </c>
      <c r="AE49" s="1737">
        <v>642</v>
      </c>
      <c r="AF49" s="730"/>
      <c r="AH49" s="1799"/>
    </row>
    <row r="50" spans="1:34" ht="18" customHeight="1">
      <c r="A50" s="730" t="s">
        <v>768</v>
      </c>
      <c r="B50" s="726" t="str">
        <f>B15</f>
        <v xml:space="preserve"> </v>
      </c>
      <c r="C50" s="1737">
        <v>0</v>
      </c>
      <c r="D50" s="731"/>
      <c r="E50" s="1737">
        <v>0</v>
      </c>
      <c r="F50" s="731"/>
      <c r="G50" s="1737">
        <v>0</v>
      </c>
      <c r="H50" s="731"/>
      <c r="I50" s="1737">
        <v>0</v>
      </c>
      <c r="J50" s="731"/>
      <c r="K50" s="1737">
        <v>0</v>
      </c>
      <c r="L50" s="731"/>
      <c r="M50" s="1737">
        <v>0</v>
      </c>
      <c r="N50" s="731"/>
      <c r="O50" s="1737">
        <v>0</v>
      </c>
      <c r="P50" s="731"/>
      <c r="Q50" s="1737">
        <v>0</v>
      </c>
      <c r="R50" s="731"/>
      <c r="S50" s="1737">
        <v>0</v>
      </c>
      <c r="T50" s="726" t="s">
        <v>5</v>
      </c>
      <c r="U50" s="731">
        <f t="shared" si="1"/>
        <v>0</v>
      </c>
      <c r="V50" s="726" t="s">
        <v>5</v>
      </c>
      <c r="W50" s="1737">
        <v>3960</v>
      </c>
      <c r="X50" s="732" t="s">
        <v>5</v>
      </c>
      <c r="Y50" s="1737">
        <v>1829</v>
      </c>
      <c r="Z50" s="732"/>
      <c r="AA50" s="1737">
        <v>538</v>
      </c>
      <c r="AB50" s="726"/>
      <c r="AC50" s="738">
        <f t="shared" si="0"/>
        <v>6327</v>
      </c>
      <c r="AD50" s="726"/>
      <c r="AE50" s="1737">
        <v>5494</v>
      </c>
      <c r="AF50" s="730"/>
      <c r="AH50" s="1799"/>
    </row>
    <row r="51" spans="1:34" ht="18" customHeight="1">
      <c r="A51" s="730" t="s">
        <v>1942</v>
      </c>
      <c r="B51" s="726" t="s">
        <v>5</v>
      </c>
      <c r="C51" s="1737">
        <v>0</v>
      </c>
      <c r="D51" s="731"/>
      <c r="E51" s="1737">
        <v>0</v>
      </c>
      <c r="F51" s="731"/>
      <c r="G51" s="1737">
        <v>0</v>
      </c>
      <c r="H51" s="731"/>
      <c r="I51" s="1737">
        <v>0</v>
      </c>
      <c r="J51" s="731"/>
      <c r="K51" s="1737">
        <v>0</v>
      </c>
      <c r="L51" s="731"/>
      <c r="M51" s="1737">
        <v>83765</v>
      </c>
      <c r="N51" s="731"/>
      <c r="O51" s="1737">
        <v>0</v>
      </c>
      <c r="P51" s="731"/>
      <c r="Q51" s="1737">
        <v>0</v>
      </c>
      <c r="R51" s="731"/>
      <c r="S51" s="1737">
        <v>0</v>
      </c>
      <c r="T51" s="726"/>
      <c r="U51" s="731">
        <f t="shared" si="1"/>
        <v>83765</v>
      </c>
      <c r="V51" s="726"/>
      <c r="W51" s="1737">
        <v>2430</v>
      </c>
      <c r="X51" s="732" t="s">
        <v>5</v>
      </c>
      <c r="Y51" s="1737">
        <v>406</v>
      </c>
      <c r="Z51" s="732"/>
      <c r="AA51" s="1737">
        <v>1851</v>
      </c>
      <c r="AB51" s="726"/>
      <c r="AC51" s="738">
        <f t="shared" si="0"/>
        <v>88452</v>
      </c>
      <c r="AD51" s="726"/>
      <c r="AE51" s="1737">
        <v>75500</v>
      </c>
      <c r="AF51" s="734"/>
      <c r="AH51" s="1799"/>
    </row>
    <row r="52" spans="1:34" ht="18" customHeight="1">
      <c r="A52" s="730" t="s">
        <v>769</v>
      </c>
      <c r="B52" s="730" t="s">
        <v>5</v>
      </c>
      <c r="C52" s="1737">
        <v>0</v>
      </c>
      <c r="D52" s="731"/>
      <c r="E52" s="1737">
        <v>0</v>
      </c>
      <c r="F52" s="731"/>
      <c r="G52" s="1737">
        <v>0</v>
      </c>
      <c r="H52" s="731"/>
      <c r="I52" s="1737">
        <v>0</v>
      </c>
      <c r="J52" s="731"/>
      <c r="K52" s="1737">
        <v>0</v>
      </c>
      <c r="L52" s="731"/>
      <c r="M52" s="1737">
        <v>0</v>
      </c>
      <c r="N52" s="731"/>
      <c r="O52" s="1737">
        <v>0</v>
      </c>
      <c r="P52" s="731"/>
      <c r="Q52" s="1737">
        <v>0</v>
      </c>
      <c r="R52" s="731"/>
      <c r="S52" s="1737">
        <v>0</v>
      </c>
      <c r="T52" s="730"/>
      <c r="U52" s="731">
        <f t="shared" si="1"/>
        <v>0</v>
      </c>
      <c r="V52" s="730"/>
      <c r="W52" s="1737">
        <v>0</v>
      </c>
      <c r="X52" s="732" t="s">
        <v>5</v>
      </c>
      <c r="Y52" s="1737">
        <v>0</v>
      </c>
      <c r="Z52" s="732"/>
      <c r="AA52" s="1737">
        <v>0</v>
      </c>
      <c r="AB52" s="730"/>
      <c r="AC52" s="738">
        <f t="shared" si="0"/>
        <v>0</v>
      </c>
      <c r="AD52" s="730"/>
      <c r="AE52" s="1737">
        <v>0</v>
      </c>
      <c r="AF52" s="730"/>
      <c r="AH52" s="1799"/>
    </row>
    <row r="53" spans="1:34" ht="18" customHeight="1">
      <c r="A53" s="730" t="s">
        <v>714</v>
      </c>
      <c r="B53" s="730" t="s">
        <v>5</v>
      </c>
      <c r="C53" s="1737">
        <v>0</v>
      </c>
      <c r="D53" s="731"/>
      <c r="E53" s="1737">
        <v>0</v>
      </c>
      <c r="F53" s="731"/>
      <c r="G53" s="1737">
        <v>0</v>
      </c>
      <c r="H53" s="731"/>
      <c r="I53" s="1737">
        <v>0</v>
      </c>
      <c r="J53" s="731"/>
      <c r="K53" s="1737">
        <v>0</v>
      </c>
      <c r="L53" s="731"/>
      <c r="M53" s="1737">
        <v>0</v>
      </c>
      <c r="N53" s="731"/>
      <c r="O53" s="1737">
        <v>0</v>
      </c>
      <c r="P53" s="731"/>
      <c r="Q53" s="1737">
        <v>0</v>
      </c>
      <c r="R53" s="731"/>
      <c r="S53" s="1737">
        <v>0</v>
      </c>
      <c r="T53" s="730"/>
      <c r="U53" s="731">
        <f t="shared" si="1"/>
        <v>0</v>
      </c>
      <c r="V53" s="730"/>
      <c r="W53" s="1737">
        <v>0</v>
      </c>
      <c r="X53" s="732" t="s">
        <v>5</v>
      </c>
      <c r="Y53" s="1737">
        <v>0</v>
      </c>
      <c r="Z53" s="732"/>
      <c r="AA53" s="1737">
        <v>0</v>
      </c>
      <c r="AB53" s="730"/>
      <c r="AC53" s="738">
        <f t="shared" si="0"/>
        <v>0</v>
      </c>
      <c r="AD53" s="730"/>
      <c r="AE53" s="1737">
        <v>0</v>
      </c>
      <c r="AF53" s="730"/>
      <c r="AH53" s="1799"/>
    </row>
    <row r="54" spans="1:34" ht="18" customHeight="1">
      <c r="A54" s="730" t="s">
        <v>770</v>
      </c>
      <c r="B54" s="730" t="s">
        <v>5</v>
      </c>
      <c r="C54" s="1737">
        <v>0</v>
      </c>
      <c r="D54" s="731"/>
      <c r="E54" s="1737">
        <v>0</v>
      </c>
      <c r="F54" s="731"/>
      <c r="G54" s="1737">
        <v>0</v>
      </c>
      <c r="H54" s="731"/>
      <c r="I54" s="1737">
        <v>0</v>
      </c>
      <c r="J54" s="731"/>
      <c r="K54" s="1737">
        <v>287</v>
      </c>
      <c r="L54" s="731"/>
      <c r="M54" s="1737">
        <v>0</v>
      </c>
      <c r="N54" s="731"/>
      <c r="O54" s="1737">
        <v>0</v>
      </c>
      <c r="P54" s="731"/>
      <c r="Q54" s="1737">
        <v>0</v>
      </c>
      <c r="R54" s="731"/>
      <c r="S54" s="1737">
        <v>0</v>
      </c>
      <c r="U54" s="731">
        <f t="shared" si="1"/>
        <v>287</v>
      </c>
      <c r="W54" s="1737">
        <v>-54</v>
      </c>
      <c r="X54" s="732" t="s">
        <v>5</v>
      </c>
      <c r="Y54" s="1737">
        <v>-210</v>
      </c>
      <c r="Z54" s="732"/>
      <c r="AA54" s="1737">
        <v>-44657</v>
      </c>
      <c r="AC54" s="738">
        <f t="shared" si="0"/>
        <v>-44634</v>
      </c>
      <c r="AE54" s="1737">
        <v>2908732</v>
      </c>
      <c r="AF54" s="730"/>
      <c r="AH54" s="1799"/>
    </row>
    <row r="55" spans="1:34" ht="18" customHeight="1">
      <c r="A55" s="730"/>
      <c r="B55" s="730"/>
      <c r="C55" s="731"/>
      <c r="E55" s="731"/>
      <c r="G55" s="731"/>
      <c r="I55" s="731"/>
      <c r="K55" s="731"/>
      <c r="M55" s="731"/>
      <c r="O55" s="731"/>
      <c r="Q55" s="731"/>
      <c r="S55" s="731"/>
      <c r="U55" s="731"/>
      <c r="W55" s="731"/>
      <c r="Y55" s="731"/>
      <c r="AA55" s="731"/>
      <c r="AC55" s="738"/>
      <c r="AE55" s="738"/>
      <c r="AF55" s="730"/>
    </row>
    <row r="56" spans="1:34" ht="18" customHeight="1">
      <c r="A56" s="480" t="s">
        <v>0</v>
      </c>
      <c r="B56" s="705"/>
      <c r="C56" s="705"/>
      <c r="D56" s="705"/>
      <c r="E56" s="705"/>
      <c r="F56" s="705"/>
      <c r="G56" s="705"/>
      <c r="H56" s="705"/>
      <c r="I56" s="705"/>
      <c r="J56" s="202"/>
      <c r="K56" s="202"/>
      <c r="L56" s="202"/>
      <c r="M56" s="202"/>
      <c r="N56" s="202"/>
      <c r="O56" s="202"/>
      <c r="P56" s="202"/>
      <c r="Q56" s="202"/>
      <c r="R56" s="202"/>
      <c r="S56" s="202"/>
      <c r="T56" s="202"/>
      <c r="U56" s="202"/>
      <c r="V56" s="202"/>
      <c r="W56" s="706"/>
      <c r="X56" s="202"/>
      <c r="Y56" s="706"/>
      <c r="Z56" s="202"/>
      <c r="AA56" s="202"/>
      <c r="AB56" s="202"/>
      <c r="AC56" s="202"/>
      <c r="AD56" s="202"/>
      <c r="AE56" s="705"/>
      <c r="AF56" s="730"/>
    </row>
    <row r="57" spans="1:34" ht="18" customHeight="1">
      <c r="A57" s="480" t="s">
        <v>733</v>
      </c>
      <c r="B57" s="705"/>
      <c r="C57" s="705"/>
      <c r="D57" s="705"/>
      <c r="E57" s="705"/>
      <c r="F57" s="705"/>
      <c r="G57" s="705"/>
      <c r="H57" s="705"/>
      <c r="I57" s="705"/>
      <c r="J57" s="202"/>
      <c r="K57" s="202"/>
      <c r="L57" s="202"/>
      <c r="M57" s="202"/>
      <c r="N57" s="202"/>
      <c r="O57" s="202"/>
      <c r="P57" s="202"/>
      <c r="Q57" s="202"/>
      <c r="R57" s="202"/>
      <c r="S57" s="202"/>
      <c r="T57" s="202"/>
      <c r="U57" s="202"/>
      <c r="V57" s="202"/>
      <c r="W57" s="706"/>
      <c r="X57" s="202"/>
      <c r="Y57" s="706"/>
      <c r="Z57" s="202"/>
      <c r="AA57" s="202"/>
      <c r="AB57" s="202"/>
      <c r="AC57" s="2218" t="s">
        <v>5</v>
      </c>
      <c r="AD57" s="2218"/>
      <c r="AE57" s="2218"/>
      <c r="AF57" s="730"/>
    </row>
    <row r="58" spans="1:34" ht="18" customHeight="1">
      <c r="A58" s="480" t="s">
        <v>652</v>
      </c>
      <c r="B58" s="705"/>
      <c r="C58" s="705"/>
      <c r="D58" s="705"/>
      <c r="E58" s="705"/>
      <c r="F58" s="705"/>
      <c r="G58" s="705"/>
      <c r="H58" s="705"/>
      <c r="I58" s="705"/>
      <c r="J58" s="202"/>
      <c r="K58" s="202"/>
      <c r="L58" s="202"/>
      <c r="M58" s="202"/>
      <c r="N58" s="202"/>
      <c r="O58" s="202"/>
      <c r="P58" s="202"/>
      <c r="Q58" s="202"/>
      <c r="R58" s="202"/>
      <c r="S58" s="202"/>
      <c r="T58" s="202"/>
      <c r="U58" s="202"/>
      <c r="V58" s="202"/>
      <c r="W58" s="706"/>
      <c r="X58" s="202"/>
      <c r="Y58" s="706"/>
      <c r="Z58" s="202"/>
      <c r="AA58" s="202"/>
      <c r="AB58" s="202"/>
      <c r="AC58" s="2350" t="s">
        <v>653</v>
      </c>
      <c r="AD58" s="2351"/>
      <c r="AE58" s="2352"/>
      <c r="AF58" s="730"/>
    </row>
    <row r="59" spans="1:34" ht="18" customHeight="1">
      <c r="A59" s="520" t="s">
        <v>2362</v>
      </c>
      <c r="B59" s="705"/>
      <c r="C59" s="705"/>
      <c r="D59" s="705"/>
      <c r="E59" s="705"/>
      <c r="F59" s="705"/>
      <c r="G59" s="705"/>
      <c r="H59" s="705"/>
      <c r="I59" s="705"/>
      <c r="J59" s="202"/>
      <c r="K59" s="202"/>
      <c r="L59" s="202"/>
      <c r="M59" s="202"/>
      <c r="N59" s="202"/>
      <c r="O59" s="202"/>
      <c r="P59" s="202"/>
      <c r="Q59" s="202"/>
      <c r="R59" s="202"/>
      <c r="S59" s="202"/>
      <c r="T59" s="202"/>
      <c r="U59" s="202"/>
      <c r="V59" s="202"/>
      <c r="W59" s="706"/>
      <c r="X59" s="202"/>
      <c r="Y59" s="706"/>
      <c r="Z59" s="202"/>
      <c r="AA59" s="202"/>
      <c r="AB59" s="202"/>
      <c r="AC59" s="202"/>
      <c r="AD59" s="202"/>
      <c r="AE59" s="1383" t="s">
        <v>121</v>
      </c>
      <c r="AF59" s="730"/>
    </row>
    <row r="60" spans="1:34" ht="18" customHeight="1">
      <c r="A60" s="480" t="s">
        <v>2410</v>
      </c>
      <c r="B60" s="705"/>
      <c r="C60" s="705"/>
      <c r="D60" s="705"/>
      <c r="E60" s="705"/>
      <c r="F60" s="705"/>
      <c r="G60" s="705"/>
      <c r="H60" s="705"/>
      <c r="I60" s="705"/>
      <c r="J60" s="202"/>
      <c r="K60" s="202"/>
      <c r="L60" s="202"/>
      <c r="M60" s="202"/>
      <c r="N60" s="202"/>
      <c r="O60" s="202"/>
      <c r="P60" s="202"/>
      <c r="Q60" s="202"/>
      <c r="R60" s="202"/>
      <c r="S60" s="202"/>
      <c r="T60" s="202"/>
      <c r="U60" s="202"/>
      <c r="V60" s="202"/>
      <c r="W60" s="706"/>
      <c r="X60" s="202"/>
      <c r="Y60" s="706"/>
      <c r="Z60" s="202"/>
      <c r="AA60" s="202"/>
      <c r="AB60" s="202"/>
      <c r="AC60" s="202"/>
      <c r="AD60" s="202"/>
      <c r="AE60" s="202"/>
      <c r="AF60" s="730"/>
    </row>
    <row r="61" spans="1:34" ht="7.5" customHeight="1">
      <c r="A61" s="202" t="s">
        <v>5</v>
      </c>
      <c r="B61" s="202"/>
      <c r="C61" s="202"/>
      <c r="D61" s="202"/>
      <c r="E61" s="202"/>
      <c r="F61" s="202"/>
      <c r="G61" s="202"/>
      <c r="H61" s="202"/>
      <c r="I61" s="202"/>
      <c r="J61" s="202"/>
      <c r="K61" s="202"/>
      <c r="L61" s="202"/>
      <c r="M61" s="202"/>
      <c r="N61" s="202"/>
      <c r="O61" s="202"/>
      <c r="P61" s="202"/>
      <c r="Q61" s="202"/>
      <c r="R61" s="202"/>
      <c r="S61" s="202"/>
      <c r="T61" s="202"/>
      <c r="U61" s="202"/>
      <c r="V61" s="202"/>
      <c r="W61" s="706"/>
      <c r="X61" s="202"/>
      <c r="Y61" s="706"/>
      <c r="Z61" s="202"/>
      <c r="AA61" s="202"/>
      <c r="AB61" s="202"/>
      <c r="AC61" s="202"/>
      <c r="AD61" s="202"/>
      <c r="AE61" s="202"/>
      <c r="AF61" s="730"/>
    </row>
    <row r="62" spans="1:34" ht="13.5" customHeight="1">
      <c r="A62" s="708"/>
      <c r="B62" s="708"/>
      <c r="C62" s="709" t="s">
        <v>654</v>
      </c>
      <c r="D62" s="709"/>
      <c r="E62" s="709"/>
      <c r="F62" s="709"/>
      <c r="G62" s="709"/>
      <c r="H62" s="709"/>
      <c r="I62" s="710"/>
      <c r="J62" s="709"/>
      <c r="K62" s="709"/>
      <c r="L62" s="709"/>
      <c r="M62" s="709"/>
      <c r="N62" s="709"/>
      <c r="O62" s="709"/>
      <c r="P62" s="709"/>
      <c r="Q62" s="711"/>
      <c r="R62" s="709"/>
      <c r="S62" s="709"/>
      <c r="T62" s="709"/>
      <c r="U62" s="709"/>
      <c r="V62" s="708"/>
      <c r="W62" s="2348" t="s">
        <v>655</v>
      </c>
      <c r="X62" s="2349"/>
      <c r="Y62" s="2349"/>
      <c r="Z62" s="712"/>
      <c r="AA62" s="480"/>
      <c r="AB62" s="708"/>
      <c r="AC62" s="711" t="s">
        <v>252</v>
      </c>
      <c r="AD62" s="711"/>
      <c r="AE62" s="711"/>
      <c r="AF62" s="730"/>
    </row>
    <row r="63" spans="1:34" ht="6" customHeight="1">
      <c r="A63" s="705"/>
      <c r="B63" s="705"/>
      <c r="C63" s="713" t="s">
        <v>5</v>
      </c>
      <c r="D63" s="713" t="s">
        <v>5</v>
      </c>
      <c r="E63" s="713"/>
      <c r="F63" s="713" t="s">
        <v>5</v>
      </c>
      <c r="G63" s="713" t="s">
        <v>5</v>
      </c>
      <c r="H63" s="713"/>
      <c r="I63" s="713" t="s">
        <v>5</v>
      </c>
      <c r="J63" s="713" t="s">
        <v>5</v>
      </c>
      <c r="K63" s="713" t="s">
        <v>5</v>
      </c>
      <c r="L63" s="713" t="s">
        <v>5</v>
      </c>
      <c r="M63" s="713" t="s">
        <v>5</v>
      </c>
      <c r="N63" s="713" t="s">
        <v>5</v>
      </c>
      <c r="O63" s="713" t="s">
        <v>5</v>
      </c>
      <c r="P63" s="713" t="s">
        <v>5</v>
      </c>
      <c r="Q63" s="2219" t="s">
        <v>5</v>
      </c>
      <c r="R63" s="713"/>
      <c r="S63" s="713" t="s">
        <v>5</v>
      </c>
      <c r="T63" s="713"/>
      <c r="U63" s="713" t="s">
        <v>5</v>
      </c>
      <c r="V63" s="705"/>
      <c r="W63" s="715" t="s">
        <v>5</v>
      </c>
      <c r="X63" s="713" t="s">
        <v>5</v>
      </c>
      <c r="Y63" s="715" t="s">
        <v>5</v>
      </c>
      <c r="Z63" s="716" t="s">
        <v>5</v>
      </c>
      <c r="AA63" s="705" t="s">
        <v>5</v>
      </c>
      <c r="AB63" s="705"/>
      <c r="AC63" s="705"/>
      <c r="AD63" s="705"/>
      <c r="AE63" s="705"/>
      <c r="AF63" s="730"/>
    </row>
    <row r="64" spans="1:34" ht="13.5" customHeight="1">
      <c r="A64" s="708"/>
      <c r="B64" s="708"/>
      <c r="C64" s="708"/>
      <c r="D64" s="708"/>
      <c r="E64" s="757" t="s">
        <v>656</v>
      </c>
      <c r="F64" s="708"/>
      <c r="G64" s="708"/>
      <c r="H64" s="708"/>
      <c r="I64" s="708"/>
      <c r="J64" s="708"/>
      <c r="K64" s="708"/>
      <c r="L64" s="708"/>
      <c r="M64" s="708" t="s">
        <v>5</v>
      </c>
      <c r="N64" s="708"/>
      <c r="O64" s="708"/>
      <c r="P64" s="708"/>
      <c r="Q64" s="2219" t="s">
        <v>5</v>
      </c>
      <c r="R64" s="708"/>
      <c r="S64" s="708"/>
      <c r="T64" s="708"/>
      <c r="U64" s="708"/>
      <c r="V64" s="708"/>
      <c r="W64" s="717"/>
      <c r="X64" s="708"/>
      <c r="Y64" s="717"/>
      <c r="Z64" s="708"/>
      <c r="AA64" s="2219" t="s">
        <v>657</v>
      </c>
      <c r="AB64" s="708"/>
      <c r="AC64" s="718"/>
      <c r="AD64" s="718"/>
      <c r="AE64" s="718"/>
      <c r="AF64" s="730"/>
    </row>
    <row r="65" spans="1:34" ht="13.5" customHeight="1">
      <c r="A65" s="708"/>
      <c r="B65" s="708"/>
      <c r="C65" s="757" t="s">
        <v>5</v>
      </c>
      <c r="D65" s="758"/>
      <c r="E65" s="757" t="s">
        <v>658</v>
      </c>
      <c r="F65" s="758"/>
      <c r="G65" s="757" t="s">
        <v>659</v>
      </c>
      <c r="H65" s="758"/>
      <c r="I65" s="757" t="s">
        <v>5</v>
      </c>
      <c r="J65" s="758"/>
      <c r="K65" s="757" t="s">
        <v>660</v>
      </c>
      <c r="L65" s="758"/>
      <c r="M65" s="757" t="s">
        <v>661</v>
      </c>
      <c r="N65" s="758"/>
      <c r="O65" s="757" t="s">
        <v>661</v>
      </c>
      <c r="P65" s="758"/>
      <c r="Q65" s="757" t="s">
        <v>662</v>
      </c>
      <c r="R65" s="758"/>
      <c r="S65" s="757" t="s">
        <v>5</v>
      </c>
      <c r="T65" s="708"/>
      <c r="U65" s="2219" t="s">
        <v>663</v>
      </c>
      <c r="V65" s="708"/>
      <c r="W65" s="2219" t="s">
        <v>664</v>
      </c>
      <c r="X65" s="708"/>
      <c r="Y65" s="2219" t="s">
        <v>665</v>
      </c>
      <c r="Z65" s="708"/>
      <c r="AA65" s="2219" t="s">
        <v>666</v>
      </c>
      <c r="AB65" s="708"/>
      <c r="AC65" s="712" t="s">
        <v>5</v>
      </c>
      <c r="AD65" s="712"/>
      <c r="AE65" s="712" t="s">
        <v>5</v>
      </c>
      <c r="AF65" s="730"/>
    </row>
    <row r="66" spans="1:34" ht="13.5" customHeight="1">
      <c r="A66" s="1379" t="s">
        <v>667</v>
      </c>
      <c r="B66" s="708"/>
      <c r="C66" s="1070" t="s">
        <v>481</v>
      </c>
      <c r="D66" s="758"/>
      <c r="E66" s="759" t="s">
        <v>668</v>
      </c>
      <c r="F66" s="758"/>
      <c r="G66" s="759" t="s">
        <v>736</v>
      </c>
      <c r="H66" s="758"/>
      <c r="I66" s="1070" t="s">
        <v>669</v>
      </c>
      <c r="J66" s="758"/>
      <c r="K66" s="1071" t="s">
        <v>670</v>
      </c>
      <c r="L66" s="758"/>
      <c r="M66" s="1070" t="s">
        <v>737</v>
      </c>
      <c r="N66" s="758"/>
      <c r="O66" s="1070" t="s">
        <v>671</v>
      </c>
      <c r="P66" s="758"/>
      <c r="Q66" s="759" t="s">
        <v>672</v>
      </c>
      <c r="R66" s="758"/>
      <c r="S66" s="759" t="s">
        <v>482</v>
      </c>
      <c r="T66" s="708"/>
      <c r="U66" s="1379" t="s">
        <v>673</v>
      </c>
      <c r="V66" s="708"/>
      <c r="W66" s="1379" t="s">
        <v>674</v>
      </c>
      <c r="X66" s="708"/>
      <c r="Y66" s="1379" t="s">
        <v>674</v>
      </c>
      <c r="Z66" s="708"/>
      <c r="AA66" s="1379" t="s">
        <v>675</v>
      </c>
      <c r="AB66" s="708"/>
      <c r="AC66" s="1385" t="s">
        <v>2363</v>
      </c>
      <c r="AD66" s="721"/>
      <c r="AE66" s="1385" t="s">
        <v>2309</v>
      </c>
      <c r="AF66" s="730"/>
    </row>
    <row r="67" spans="1:34" ht="6" customHeight="1">
      <c r="A67" s="730"/>
      <c r="B67" s="730"/>
      <c r="C67" s="731"/>
      <c r="E67" s="731"/>
      <c r="G67" s="731"/>
      <c r="I67" s="731"/>
      <c r="K67" s="731"/>
      <c r="M67" s="731"/>
      <c r="O67" s="731"/>
      <c r="Q67" s="731"/>
      <c r="S67" s="731"/>
      <c r="U67" s="731"/>
      <c r="W67" s="731"/>
      <c r="Y67" s="731"/>
      <c r="AA67" s="731"/>
      <c r="AC67" s="738"/>
      <c r="AE67" s="738"/>
      <c r="AF67" s="730"/>
    </row>
    <row r="68" spans="1:34" ht="18" customHeight="1">
      <c r="A68" s="730" t="s">
        <v>771</v>
      </c>
      <c r="B68" s="730" t="str">
        <f>B18</f>
        <v xml:space="preserve"> </v>
      </c>
      <c r="C68" s="1738">
        <v>0</v>
      </c>
      <c r="D68" s="727"/>
      <c r="E68" s="1738">
        <v>4314</v>
      </c>
      <c r="F68" s="727"/>
      <c r="G68" s="1738">
        <v>0</v>
      </c>
      <c r="H68" s="727"/>
      <c r="I68" s="1738">
        <v>0</v>
      </c>
      <c r="J68" s="727"/>
      <c r="K68" s="1738">
        <v>0</v>
      </c>
      <c r="L68" s="727"/>
      <c r="M68" s="1738">
        <v>0</v>
      </c>
      <c r="N68" s="727"/>
      <c r="O68" s="1738">
        <v>0</v>
      </c>
      <c r="P68" s="727"/>
      <c r="Q68" s="1738">
        <v>0</v>
      </c>
      <c r="R68" s="727"/>
      <c r="S68" s="1738">
        <v>0</v>
      </c>
      <c r="T68" s="737"/>
      <c r="U68" s="727">
        <f t="shared" si="1"/>
        <v>4314</v>
      </c>
      <c r="V68" s="737"/>
      <c r="W68" s="1738">
        <v>34418</v>
      </c>
      <c r="X68" s="728" t="s">
        <v>5</v>
      </c>
      <c r="Y68" s="1738">
        <v>36195</v>
      </c>
      <c r="Z68" s="728"/>
      <c r="AA68" s="1738">
        <v>3733</v>
      </c>
      <c r="AB68" s="737"/>
      <c r="AC68" s="737">
        <f>ROUND(SUM(U68:AB68),1)</f>
        <v>78660</v>
      </c>
      <c r="AD68" s="737"/>
      <c r="AE68" s="1738">
        <v>74080</v>
      </c>
      <c r="AF68" s="730"/>
      <c r="AH68" s="1799"/>
    </row>
    <row r="69" spans="1:34" ht="18" customHeight="1">
      <c r="A69" s="730" t="s">
        <v>772</v>
      </c>
      <c r="B69" s="730" t="s">
        <v>5</v>
      </c>
      <c r="C69" s="1737">
        <v>0</v>
      </c>
      <c r="D69" s="731"/>
      <c r="E69" s="1737">
        <v>0</v>
      </c>
      <c r="F69" s="731"/>
      <c r="G69" s="1737">
        <v>0</v>
      </c>
      <c r="H69" s="731"/>
      <c r="I69" s="1737">
        <v>0</v>
      </c>
      <c r="J69" s="731"/>
      <c r="K69" s="1737">
        <v>0</v>
      </c>
      <c r="L69" s="731"/>
      <c r="M69" s="1737">
        <v>0</v>
      </c>
      <c r="N69" s="731"/>
      <c r="O69" s="1737">
        <v>0</v>
      </c>
      <c r="P69" s="731"/>
      <c r="Q69" s="1737">
        <v>0</v>
      </c>
      <c r="R69" s="731"/>
      <c r="S69" s="1737">
        <v>0</v>
      </c>
      <c r="T69" s="730"/>
      <c r="U69" s="731">
        <f t="shared" si="1"/>
        <v>0</v>
      </c>
      <c r="V69" s="730"/>
      <c r="W69" s="1737">
        <v>0</v>
      </c>
      <c r="X69" s="732" t="s">
        <v>5</v>
      </c>
      <c r="Y69" s="1737">
        <v>0</v>
      </c>
      <c r="Z69" s="732"/>
      <c r="AA69" s="1737">
        <v>0</v>
      </c>
      <c r="AB69" s="730"/>
      <c r="AC69" s="738">
        <f>ROUND(SUM(U69:AB69),1)</f>
        <v>0</v>
      </c>
      <c r="AD69" s="730"/>
      <c r="AE69" s="1737">
        <v>0</v>
      </c>
      <c r="AF69" s="730"/>
      <c r="AH69" s="1799"/>
    </row>
    <row r="70" spans="1:34" ht="18" customHeight="1">
      <c r="A70" s="730" t="s">
        <v>773</v>
      </c>
      <c r="B70" s="730" t="s">
        <v>5</v>
      </c>
      <c r="C70" s="1737">
        <v>0</v>
      </c>
      <c r="D70" s="731"/>
      <c r="E70" s="1737">
        <v>0</v>
      </c>
      <c r="F70" s="731"/>
      <c r="G70" s="1737">
        <v>0</v>
      </c>
      <c r="H70" s="731"/>
      <c r="I70" s="1737">
        <v>0</v>
      </c>
      <c r="J70" s="731"/>
      <c r="K70" s="1737">
        <v>0</v>
      </c>
      <c r="L70" s="731"/>
      <c r="M70" s="1737">
        <v>0</v>
      </c>
      <c r="N70" s="731"/>
      <c r="O70" s="1737">
        <v>0</v>
      </c>
      <c r="P70" s="731"/>
      <c r="Q70" s="1737">
        <v>0</v>
      </c>
      <c r="R70" s="731"/>
      <c r="S70" s="1737">
        <v>0</v>
      </c>
      <c r="T70" s="730"/>
      <c r="U70" s="731">
        <f t="shared" si="1"/>
        <v>0</v>
      </c>
      <c r="V70" s="730"/>
      <c r="W70" s="1737">
        <v>0</v>
      </c>
      <c r="X70" s="732" t="s">
        <v>5</v>
      </c>
      <c r="Y70" s="1737">
        <v>494</v>
      </c>
      <c r="Z70" s="732"/>
      <c r="AA70" s="1737">
        <v>0</v>
      </c>
      <c r="AB70" s="730"/>
      <c r="AC70" s="738">
        <f t="shared" ref="AC70:AC85" si="2">ROUND(SUM(U70:AB70),1)</f>
        <v>494</v>
      </c>
      <c r="AD70" s="730"/>
      <c r="AE70" s="1737">
        <v>494</v>
      </c>
      <c r="AF70" s="730"/>
      <c r="AH70" s="1799"/>
    </row>
    <row r="71" spans="1:34" ht="18" customHeight="1">
      <c r="A71" s="730" t="s">
        <v>719</v>
      </c>
      <c r="B71" s="730" t="s">
        <v>5</v>
      </c>
      <c r="C71" s="1737">
        <v>0</v>
      </c>
      <c r="D71" s="731"/>
      <c r="E71" s="1737">
        <v>0</v>
      </c>
      <c r="F71" s="731"/>
      <c r="G71" s="1737">
        <v>0</v>
      </c>
      <c r="H71" s="731"/>
      <c r="I71" s="1737">
        <v>0</v>
      </c>
      <c r="J71" s="731"/>
      <c r="K71" s="1737">
        <v>928</v>
      </c>
      <c r="L71" s="731"/>
      <c r="M71" s="1737">
        <v>0</v>
      </c>
      <c r="N71" s="731"/>
      <c r="O71" s="1737">
        <v>0</v>
      </c>
      <c r="P71" s="731"/>
      <c r="Q71" s="1737">
        <v>0</v>
      </c>
      <c r="R71" s="731"/>
      <c r="S71" s="1737">
        <v>0</v>
      </c>
      <c r="T71" s="730"/>
      <c r="U71" s="731">
        <f t="shared" si="1"/>
        <v>928</v>
      </c>
      <c r="V71" s="730"/>
      <c r="W71" s="1737">
        <v>0</v>
      </c>
      <c r="X71" s="732" t="s">
        <v>5</v>
      </c>
      <c r="Y71" s="1737">
        <v>3646</v>
      </c>
      <c r="Z71" s="732"/>
      <c r="AA71" s="1737">
        <v>36</v>
      </c>
      <c r="AB71" s="730"/>
      <c r="AC71" s="738">
        <f t="shared" si="2"/>
        <v>4610</v>
      </c>
      <c r="AD71" s="730"/>
      <c r="AE71" s="1737">
        <v>2193</v>
      </c>
      <c r="AF71" s="730"/>
      <c r="AH71" s="1799"/>
    </row>
    <row r="72" spans="1:34" ht="18" customHeight="1">
      <c r="A72" s="730" t="s">
        <v>774</v>
      </c>
      <c r="B72" s="726" t="s">
        <v>11</v>
      </c>
      <c r="C72" s="1737">
        <v>0</v>
      </c>
      <c r="D72" s="731"/>
      <c r="E72" s="1737">
        <v>0</v>
      </c>
      <c r="F72" s="731"/>
      <c r="G72" s="1737">
        <v>0</v>
      </c>
      <c r="H72" s="731"/>
      <c r="I72" s="1737">
        <v>0</v>
      </c>
      <c r="J72" s="731"/>
      <c r="K72" s="1737">
        <v>0</v>
      </c>
      <c r="L72" s="731"/>
      <c r="M72" s="1737">
        <v>0</v>
      </c>
      <c r="N72" s="731"/>
      <c r="O72" s="1737">
        <v>0</v>
      </c>
      <c r="P72" s="731"/>
      <c r="Q72" s="1737">
        <v>0</v>
      </c>
      <c r="R72" s="731"/>
      <c r="S72" s="1737">
        <v>0</v>
      </c>
      <c r="U72" s="731">
        <f t="shared" si="1"/>
        <v>0</v>
      </c>
      <c r="W72" s="1737">
        <v>10930</v>
      </c>
      <c r="X72" s="732" t="s">
        <v>5</v>
      </c>
      <c r="Y72" s="1737">
        <v>3211</v>
      </c>
      <c r="Z72" s="732"/>
      <c r="AA72" s="1737">
        <v>2282</v>
      </c>
      <c r="AC72" s="738">
        <f t="shared" si="2"/>
        <v>16423</v>
      </c>
      <c r="AE72" s="1737">
        <v>18935</v>
      </c>
      <c r="AF72" s="730"/>
      <c r="AH72" s="1799"/>
    </row>
    <row r="73" spans="1:34" ht="18" customHeight="1">
      <c r="A73" s="730" t="s">
        <v>775</v>
      </c>
      <c r="B73" s="730" t="s">
        <v>5</v>
      </c>
      <c r="C73" s="1737">
        <v>0</v>
      </c>
      <c r="D73" s="731"/>
      <c r="E73" s="1737">
        <v>0</v>
      </c>
      <c r="F73" s="731"/>
      <c r="G73" s="1737">
        <v>0</v>
      </c>
      <c r="H73" s="731"/>
      <c r="I73" s="1737">
        <v>0</v>
      </c>
      <c r="J73" s="731"/>
      <c r="K73" s="1737">
        <v>0</v>
      </c>
      <c r="L73" s="731"/>
      <c r="M73" s="1737">
        <v>24845</v>
      </c>
      <c r="N73" s="731"/>
      <c r="O73" s="1737">
        <v>0</v>
      </c>
      <c r="P73" s="731"/>
      <c r="Q73" s="1737">
        <v>0</v>
      </c>
      <c r="R73" s="731"/>
      <c r="S73" s="1737">
        <v>0</v>
      </c>
      <c r="T73" s="730"/>
      <c r="U73" s="731">
        <f t="shared" si="1"/>
        <v>24845</v>
      </c>
      <c r="V73" s="730"/>
      <c r="W73" s="1737">
        <v>2760</v>
      </c>
      <c r="X73" s="732" t="s">
        <v>5</v>
      </c>
      <c r="Y73" s="1737">
        <v>510</v>
      </c>
      <c r="Z73" s="732"/>
      <c r="AA73" s="1737">
        <v>1789</v>
      </c>
      <c r="AB73" s="730"/>
      <c r="AC73" s="738">
        <f t="shared" si="2"/>
        <v>29904</v>
      </c>
      <c r="AD73" s="730"/>
      <c r="AE73" s="1737">
        <v>26321</v>
      </c>
      <c r="AF73" s="730"/>
      <c r="AH73" s="1799"/>
    </row>
    <row r="74" spans="1:34" ht="18" customHeight="1">
      <c r="A74" s="730" t="s">
        <v>776</v>
      </c>
      <c r="B74" s="730" t="s">
        <v>5</v>
      </c>
      <c r="C74" s="1737">
        <v>0</v>
      </c>
      <c r="D74" s="731"/>
      <c r="E74" s="1737">
        <v>0</v>
      </c>
      <c r="F74" s="731"/>
      <c r="G74" s="1737">
        <v>0</v>
      </c>
      <c r="H74" s="731"/>
      <c r="I74" s="1737">
        <v>0</v>
      </c>
      <c r="J74" s="731"/>
      <c r="K74" s="1737">
        <v>0</v>
      </c>
      <c r="L74" s="731"/>
      <c r="M74" s="1737">
        <v>0</v>
      </c>
      <c r="N74" s="731"/>
      <c r="O74" s="1737">
        <v>0</v>
      </c>
      <c r="P74" s="731"/>
      <c r="Q74" s="1737">
        <v>0</v>
      </c>
      <c r="R74" s="731"/>
      <c r="S74" s="1737">
        <v>0</v>
      </c>
      <c r="T74" s="730"/>
      <c r="U74" s="731">
        <f t="shared" si="1"/>
        <v>0</v>
      </c>
      <c r="V74" s="730"/>
      <c r="W74" s="1737">
        <v>0</v>
      </c>
      <c r="X74" s="732" t="s">
        <v>5</v>
      </c>
      <c r="Y74" s="1737">
        <v>0</v>
      </c>
      <c r="Z74" s="732"/>
      <c r="AA74" s="1737">
        <v>0</v>
      </c>
      <c r="AB74" s="730"/>
      <c r="AC74" s="738">
        <f t="shared" si="2"/>
        <v>0</v>
      </c>
      <c r="AD74" s="730"/>
      <c r="AE74" s="1737">
        <v>0</v>
      </c>
      <c r="AF74" s="730"/>
      <c r="AH74" s="1799"/>
    </row>
    <row r="75" spans="1:34" ht="18" customHeight="1">
      <c r="A75" s="730" t="s">
        <v>723</v>
      </c>
      <c r="B75" s="730" t="s">
        <v>5</v>
      </c>
      <c r="C75" s="1737" t="s">
        <v>5</v>
      </c>
      <c r="D75" s="731"/>
      <c r="E75" s="1737" t="s">
        <v>5</v>
      </c>
      <c r="F75" s="731"/>
      <c r="G75" s="1737" t="s">
        <v>5</v>
      </c>
      <c r="H75" s="731" t="s">
        <v>5</v>
      </c>
      <c r="I75" s="1737" t="s">
        <v>5</v>
      </c>
      <c r="J75" s="731"/>
      <c r="K75" s="1737" t="s">
        <v>5</v>
      </c>
      <c r="L75" s="731"/>
      <c r="M75" s="1737" t="s">
        <v>5</v>
      </c>
      <c r="N75" s="731"/>
      <c r="O75" s="1737" t="s">
        <v>5</v>
      </c>
      <c r="P75" s="731"/>
      <c r="Q75" s="1737" t="s">
        <v>5</v>
      </c>
      <c r="R75" s="731"/>
      <c r="S75" s="1737" t="s">
        <v>5</v>
      </c>
      <c r="T75" s="730"/>
      <c r="U75" s="731"/>
      <c r="V75" s="730"/>
      <c r="W75" s="1737" t="s">
        <v>5</v>
      </c>
      <c r="X75" s="732" t="s">
        <v>5</v>
      </c>
      <c r="Y75" s="1737" t="s">
        <v>5</v>
      </c>
      <c r="Z75" s="732"/>
      <c r="AA75" s="1737" t="s">
        <v>5</v>
      </c>
      <c r="AB75" s="730"/>
      <c r="AC75" s="738"/>
      <c r="AD75" s="730"/>
      <c r="AE75" s="1737" t="s">
        <v>5</v>
      </c>
      <c r="AF75" s="730"/>
      <c r="AH75" s="1799"/>
    </row>
    <row r="76" spans="1:34" ht="18" customHeight="1">
      <c r="A76" s="730" t="s">
        <v>777</v>
      </c>
      <c r="B76" s="730" t="s">
        <v>5</v>
      </c>
      <c r="C76" s="1737">
        <v>0</v>
      </c>
      <c r="D76" s="731"/>
      <c r="E76" s="1737">
        <v>0</v>
      </c>
      <c r="F76" s="731"/>
      <c r="G76" s="1737">
        <v>0</v>
      </c>
      <c r="H76" s="731"/>
      <c r="I76" s="1737">
        <v>0</v>
      </c>
      <c r="J76" s="731"/>
      <c r="K76" s="1737">
        <v>0</v>
      </c>
      <c r="L76" s="731"/>
      <c r="M76" s="1737">
        <v>0</v>
      </c>
      <c r="N76" s="731"/>
      <c r="O76" s="1737">
        <v>0</v>
      </c>
      <c r="P76" s="731"/>
      <c r="Q76" s="1737">
        <v>0</v>
      </c>
      <c r="R76" s="731"/>
      <c r="S76" s="1737">
        <v>0</v>
      </c>
      <c r="T76" s="730"/>
      <c r="U76" s="731">
        <f t="shared" si="1"/>
        <v>0</v>
      </c>
      <c r="V76" s="730"/>
      <c r="W76" s="1737">
        <v>0</v>
      </c>
      <c r="X76" s="732" t="s">
        <v>5</v>
      </c>
      <c r="Y76" s="1737">
        <v>95</v>
      </c>
      <c r="Z76" s="732"/>
      <c r="AA76" s="1737">
        <v>0</v>
      </c>
      <c r="AB76" s="730"/>
      <c r="AC76" s="738">
        <f t="shared" si="2"/>
        <v>95</v>
      </c>
      <c r="AD76" s="730"/>
      <c r="AE76" s="1737">
        <v>137</v>
      </c>
      <c r="AF76" s="730"/>
      <c r="AH76" s="1799"/>
    </row>
    <row r="77" spans="1:34" ht="18" customHeight="1">
      <c r="A77" s="730" t="s">
        <v>778</v>
      </c>
      <c r="B77" s="730" t="s">
        <v>5</v>
      </c>
      <c r="C77" s="1737">
        <v>0</v>
      </c>
      <c r="D77" s="731"/>
      <c r="E77" s="1737">
        <v>0</v>
      </c>
      <c r="F77" s="731"/>
      <c r="G77" s="1737">
        <v>0</v>
      </c>
      <c r="H77" s="731"/>
      <c r="I77" s="1737">
        <v>0</v>
      </c>
      <c r="J77" s="731"/>
      <c r="K77" s="1737">
        <v>0</v>
      </c>
      <c r="L77" s="731"/>
      <c r="M77" s="1737">
        <v>0</v>
      </c>
      <c r="N77" s="731"/>
      <c r="O77" s="1737">
        <v>0</v>
      </c>
      <c r="P77" s="731"/>
      <c r="Q77" s="1737">
        <v>0</v>
      </c>
      <c r="R77" s="731"/>
      <c r="S77" s="1737">
        <v>0</v>
      </c>
      <c r="T77" s="730"/>
      <c r="U77" s="731">
        <f t="shared" si="1"/>
        <v>0</v>
      </c>
      <c r="V77" s="730"/>
      <c r="W77" s="1737">
        <v>0</v>
      </c>
      <c r="X77" s="732" t="s">
        <v>5</v>
      </c>
      <c r="Y77" s="1737">
        <v>1</v>
      </c>
      <c r="Z77" s="732"/>
      <c r="AA77" s="1737">
        <v>31</v>
      </c>
      <c r="AB77" s="730"/>
      <c r="AC77" s="738">
        <f t="shared" si="2"/>
        <v>32</v>
      </c>
      <c r="AD77" s="730"/>
      <c r="AE77" s="1737">
        <v>0</v>
      </c>
      <c r="AF77" s="730"/>
      <c r="AH77" s="1799"/>
    </row>
    <row r="78" spans="1:34" ht="18" customHeight="1">
      <c r="A78" s="730" t="s">
        <v>779</v>
      </c>
      <c r="B78" s="730" t="s">
        <v>5</v>
      </c>
      <c r="C78" s="1737">
        <v>0</v>
      </c>
      <c r="D78" s="731"/>
      <c r="E78" s="1737">
        <v>0</v>
      </c>
      <c r="F78" s="731"/>
      <c r="G78" s="1737">
        <v>0</v>
      </c>
      <c r="H78" s="731"/>
      <c r="I78" s="1737">
        <v>0</v>
      </c>
      <c r="J78" s="731"/>
      <c r="K78" s="1737">
        <v>0</v>
      </c>
      <c r="L78" s="731"/>
      <c r="M78" s="1737">
        <v>0</v>
      </c>
      <c r="N78" s="731"/>
      <c r="O78" s="1737">
        <v>0</v>
      </c>
      <c r="P78" s="731"/>
      <c r="Q78" s="1737">
        <v>0</v>
      </c>
      <c r="R78" s="731"/>
      <c r="S78" s="1737">
        <v>0</v>
      </c>
      <c r="T78" s="730"/>
      <c r="U78" s="731">
        <f t="shared" si="1"/>
        <v>0</v>
      </c>
      <c r="V78" s="730"/>
      <c r="W78" s="1737">
        <v>0</v>
      </c>
      <c r="X78" s="732" t="s">
        <v>5</v>
      </c>
      <c r="Y78" s="1737">
        <v>36</v>
      </c>
      <c r="Z78" s="732"/>
      <c r="AA78" s="1737">
        <v>0</v>
      </c>
      <c r="AB78" s="730"/>
      <c r="AC78" s="738">
        <f t="shared" si="2"/>
        <v>36</v>
      </c>
      <c r="AD78" s="730"/>
      <c r="AE78" s="1737">
        <v>28</v>
      </c>
      <c r="AF78" s="730"/>
      <c r="AH78" s="1799"/>
    </row>
    <row r="79" spans="1:34" ht="18" customHeight="1">
      <c r="A79" s="730" t="s">
        <v>780</v>
      </c>
      <c r="B79" s="730" t="s">
        <v>5</v>
      </c>
      <c r="C79" s="1737">
        <v>5753357</v>
      </c>
      <c r="D79" s="731"/>
      <c r="E79" s="1737">
        <v>0</v>
      </c>
      <c r="F79" s="731"/>
      <c r="G79" s="1737">
        <v>0</v>
      </c>
      <c r="H79" s="731"/>
      <c r="I79" s="1737">
        <v>0</v>
      </c>
      <c r="J79" s="731"/>
      <c r="K79" s="1737">
        <v>0</v>
      </c>
      <c r="L79" s="731"/>
      <c r="M79" s="1737">
        <v>0</v>
      </c>
      <c r="N79" s="731"/>
      <c r="O79" s="1737">
        <v>0</v>
      </c>
      <c r="P79" s="731"/>
      <c r="Q79" s="1737">
        <v>0</v>
      </c>
      <c r="R79" s="731"/>
      <c r="S79" s="1737">
        <v>0</v>
      </c>
      <c r="T79" s="730"/>
      <c r="U79" s="731">
        <f t="shared" si="1"/>
        <v>5753357</v>
      </c>
      <c r="V79" s="730"/>
      <c r="W79" s="1737">
        <v>57669</v>
      </c>
      <c r="X79" s="732" t="s">
        <v>5</v>
      </c>
      <c r="Y79" s="1737">
        <v>20855</v>
      </c>
      <c r="Z79" s="732"/>
      <c r="AA79" s="1737">
        <v>43214</v>
      </c>
      <c r="AB79" s="730"/>
      <c r="AC79" s="738">
        <f t="shared" si="2"/>
        <v>5875095</v>
      </c>
      <c r="AD79" s="730"/>
      <c r="AE79" s="1737">
        <v>6157472</v>
      </c>
      <c r="AF79" s="730"/>
      <c r="AH79" s="1799"/>
    </row>
    <row r="80" spans="1:34" ht="18" customHeight="1">
      <c r="A80" s="730" t="s">
        <v>781</v>
      </c>
      <c r="B80" s="730" t="s">
        <v>5</v>
      </c>
      <c r="C80" s="1737">
        <v>0</v>
      </c>
      <c r="D80" s="731"/>
      <c r="E80" s="1737">
        <v>0</v>
      </c>
      <c r="F80" s="731"/>
      <c r="G80" s="1737">
        <v>0</v>
      </c>
      <c r="H80" s="731"/>
      <c r="I80" s="1737">
        <v>0</v>
      </c>
      <c r="J80" s="731"/>
      <c r="K80" s="1737">
        <v>250</v>
      </c>
      <c r="L80" s="731"/>
      <c r="M80" s="1737">
        <v>0</v>
      </c>
      <c r="N80" s="731"/>
      <c r="O80" s="1737">
        <v>0</v>
      </c>
      <c r="P80" s="731"/>
      <c r="Q80" s="1737">
        <v>0</v>
      </c>
      <c r="R80" s="731"/>
      <c r="S80" s="1737">
        <v>0</v>
      </c>
      <c r="T80" s="730"/>
      <c r="U80" s="731">
        <f t="shared" si="1"/>
        <v>250</v>
      </c>
      <c r="V80" s="730"/>
      <c r="W80" s="1737">
        <v>134</v>
      </c>
      <c r="X80" s="732" t="s">
        <v>5</v>
      </c>
      <c r="Y80" s="1737">
        <v>8</v>
      </c>
      <c r="Z80" s="732"/>
      <c r="AA80" s="1737">
        <v>110</v>
      </c>
      <c r="AB80" s="730"/>
      <c r="AC80" s="738">
        <f t="shared" si="2"/>
        <v>502</v>
      </c>
      <c r="AD80" s="730"/>
      <c r="AE80" s="1737">
        <v>459</v>
      </c>
      <c r="AF80" s="730"/>
      <c r="AH80" s="1799"/>
    </row>
    <row r="81" spans="1:34" ht="18.75" customHeight="1">
      <c r="A81" s="730" t="s">
        <v>782</v>
      </c>
      <c r="B81" s="730" t="s">
        <v>5</v>
      </c>
      <c r="C81" s="1737">
        <v>1280</v>
      </c>
      <c r="D81" s="731"/>
      <c r="E81" s="1737">
        <v>0</v>
      </c>
      <c r="F81" s="731"/>
      <c r="G81" s="1737">
        <v>0</v>
      </c>
      <c r="H81" s="731"/>
      <c r="I81" s="1737">
        <v>0</v>
      </c>
      <c r="J81" s="731"/>
      <c r="K81" s="1737">
        <v>0</v>
      </c>
      <c r="L81" s="731"/>
      <c r="M81" s="1737">
        <v>0</v>
      </c>
      <c r="N81" s="731"/>
      <c r="O81" s="1737">
        <v>0</v>
      </c>
      <c r="P81" s="731"/>
      <c r="Q81" s="1737">
        <v>0</v>
      </c>
      <c r="R81" s="731"/>
      <c r="S81" s="1737">
        <v>0</v>
      </c>
      <c r="T81" s="730"/>
      <c r="U81" s="731">
        <f t="shared" si="1"/>
        <v>1280</v>
      </c>
      <c r="V81" s="730"/>
      <c r="W81" s="1737">
        <v>3952902</v>
      </c>
      <c r="X81" s="732" t="s">
        <v>5</v>
      </c>
      <c r="Y81" s="1737">
        <v>2050336</v>
      </c>
      <c r="Z81" s="732"/>
      <c r="AA81" s="1737">
        <v>522523</v>
      </c>
      <c r="AB81" s="730"/>
      <c r="AC81" s="738">
        <f t="shared" si="2"/>
        <v>6527041</v>
      </c>
      <c r="AD81" s="730"/>
      <c r="AE81" s="1737">
        <v>6516343</v>
      </c>
      <c r="AF81" s="730"/>
      <c r="AH81" s="1799"/>
    </row>
    <row r="82" spans="1:34" ht="18" customHeight="1">
      <c r="A82" s="730" t="s">
        <v>783</v>
      </c>
      <c r="B82" s="730" t="s">
        <v>5</v>
      </c>
      <c r="C82" s="1737">
        <v>0</v>
      </c>
      <c r="D82" s="731"/>
      <c r="E82" s="1737">
        <v>0</v>
      </c>
      <c r="F82" s="731"/>
      <c r="G82" s="1737">
        <v>0</v>
      </c>
      <c r="H82" s="731"/>
      <c r="I82" s="1737">
        <v>0</v>
      </c>
      <c r="J82" s="731"/>
      <c r="K82" s="1737">
        <v>0</v>
      </c>
      <c r="L82" s="731"/>
      <c r="M82" s="1737">
        <v>0</v>
      </c>
      <c r="N82" s="731"/>
      <c r="O82" s="1737">
        <v>0</v>
      </c>
      <c r="P82" s="731"/>
      <c r="Q82" s="1737">
        <v>0</v>
      </c>
      <c r="R82" s="731"/>
      <c r="S82" s="1737">
        <v>0</v>
      </c>
      <c r="T82" s="730"/>
      <c r="U82" s="731">
        <f t="shared" si="1"/>
        <v>0</v>
      </c>
      <c r="V82" s="730"/>
      <c r="W82" s="1737">
        <v>0</v>
      </c>
      <c r="X82" s="732" t="s">
        <v>5</v>
      </c>
      <c r="Y82" s="1737">
        <v>0</v>
      </c>
      <c r="Z82" s="732"/>
      <c r="AA82" s="1737">
        <v>0</v>
      </c>
      <c r="AB82" s="730"/>
      <c r="AC82" s="738">
        <f t="shared" si="2"/>
        <v>0</v>
      </c>
      <c r="AD82" s="730"/>
      <c r="AE82" s="1737">
        <v>0</v>
      </c>
      <c r="AF82" s="730"/>
      <c r="AH82" s="1799"/>
    </row>
    <row r="83" spans="1:34" ht="18" customHeight="1">
      <c r="A83" s="730" t="s">
        <v>784</v>
      </c>
      <c r="B83" s="730" t="s">
        <v>5</v>
      </c>
      <c r="C83" s="1737">
        <v>0</v>
      </c>
      <c r="D83" s="731"/>
      <c r="E83" s="1737">
        <v>0</v>
      </c>
      <c r="F83" s="731"/>
      <c r="G83" s="1737">
        <v>0</v>
      </c>
      <c r="H83" s="731"/>
      <c r="I83" s="1737">
        <v>0</v>
      </c>
      <c r="J83" s="731"/>
      <c r="K83" s="1737">
        <v>0</v>
      </c>
      <c r="L83" s="731"/>
      <c r="M83" s="1737">
        <v>0</v>
      </c>
      <c r="N83" s="731"/>
      <c r="O83" s="1737">
        <v>0</v>
      </c>
      <c r="P83" s="731"/>
      <c r="Q83" s="1737">
        <v>0</v>
      </c>
      <c r="R83" s="731"/>
      <c r="S83" s="1737">
        <v>0</v>
      </c>
      <c r="T83" s="730"/>
      <c r="U83" s="731">
        <f t="shared" si="1"/>
        <v>0</v>
      </c>
      <c r="V83" s="730"/>
      <c r="W83" s="1737">
        <v>0</v>
      </c>
      <c r="X83" s="732" t="s">
        <v>5</v>
      </c>
      <c r="Y83" s="1737">
        <v>0</v>
      </c>
      <c r="Z83" s="732"/>
      <c r="AA83" s="1737">
        <v>0</v>
      </c>
      <c r="AB83" s="730"/>
      <c r="AC83" s="738">
        <f t="shared" si="2"/>
        <v>0</v>
      </c>
      <c r="AD83" s="730"/>
      <c r="AE83" s="1737">
        <v>0</v>
      </c>
      <c r="AF83" s="730"/>
      <c r="AH83" s="1799"/>
    </row>
    <row r="84" spans="1:34" ht="18" customHeight="1">
      <c r="A84" s="730" t="s">
        <v>785</v>
      </c>
      <c r="B84" s="730" t="s">
        <v>5</v>
      </c>
      <c r="C84" s="1737">
        <v>0</v>
      </c>
      <c r="D84" s="731"/>
      <c r="E84" s="1737">
        <v>0</v>
      </c>
      <c r="F84" s="731"/>
      <c r="G84" s="1737">
        <v>98541</v>
      </c>
      <c r="H84" s="731"/>
      <c r="I84" s="1737">
        <v>0</v>
      </c>
      <c r="J84" s="731"/>
      <c r="K84" s="1737">
        <v>0</v>
      </c>
      <c r="L84" s="731"/>
      <c r="M84" s="1737">
        <v>0</v>
      </c>
      <c r="N84" s="731"/>
      <c r="O84" s="1737">
        <v>0</v>
      </c>
      <c r="P84" s="731"/>
      <c r="Q84" s="1737">
        <v>0</v>
      </c>
      <c r="R84" s="731"/>
      <c r="S84" s="1737">
        <v>0</v>
      </c>
      <c r="T84" s="730"/>
      <c r="U84" s="731">
        <f t="shared" si="1"/>
        <v>98541</v>
      </c>
      <c r="V84" s="730"/>
      <c r="W84" s="1737">
        <v>62313</v>
      </c>
      <c r="X84" s="732" t="s">
        <v>5</v>
      </c>
      <c r="Y84" s="1737">
        <v>42690</v>
      </c>
      <c r="Z84" s="732"/>
      <c r="AA84" s="1737">
        <v>29213</v>
      </c>
      <c r="AB84" s="730"/>
      <c r="AC84" s="738">
        <f t="shared" si="2"/>
        <v>232757</v>
      </c>
      <c r="AD84" s="730"/>
      <c r="AE84" s="1737">
        <v>253672</v>
      </c>
      <c r="AF84" s="730"/>
      <c r="AH84" s="1799"/>
    </row>
    <row r="85" spans="1:34" ht="18" customHeight="1">
      <c r="A85" s="730" t="s">
        <v>786</v>
      </c>
      <c r="B85" s="730" t="s">
        <v>5</v>
      </c>
      <c r="C85" s="1737">
        <v>0</v>
      </c>
      <c r="D85" s="731"/>
      <c r="E85" s="1737">
        <v>0</v>
      </c>
      <c r="F85" s="731"/>
      <c r="G85" s="1737">
        <v>0</v>
      </c>
      <c r="H85" s="731"/>
      <c r="I85" s="1737">
        <v>0</v>
      </c>
      <c r="J85" s="731"/>
      <c r="K85" s="1737">
        <v>0</v>
      </c>
      <c r="L85" s="731"/>
      <c r="M85" s="1737">
        <v>0</v>
      </c>
      <c r="N85" s="731"/>
      <c r="O85" s="1737">
        <v>0</v>
      </c>
      <c r="P85" s="731"/>
      <c r="Q85" s="1737">
        <v>0</v>
      </c>
      <c r="R85" s="731"/>
      <c r="S85" s="1737">
        <v>0</v>
      </c>
      <c r="T85" s="730"/>
      <c r="U85" s="731">
        <f t="shared" si="1"/>
        <v>0</v>
      </c>
      <c r="V85" s="730"/>
      <c r="W85" s="1737">
        <v>82890</v>
      </c>
      <c r="X85" s="732" t="s">
        <v>5</v>
      </c>
      <c r="Y85" s="1737">
        <v>59028</v>
      </c>
      <c r="Z85" s="732"/>
      <c r="AA85" s="1737">
        <v>56569</v>
      </c>
      <c r="AB85" s="730"/>
      <c r="AC85" s="738">
        <f t="shared" si="2"/>
        <v>198487</v>
      </c>
      <c r="AD85" s="730"/>
      <c r="AE85" s="1737">
        <v>193368</v>
      </c>
      <c r="AF85" s="730"/>
      <c r="AH85" s="1799"/>
    </row>
    <row r="86" spans="1:34" ht="21.75" customHeight="1" thickBot="1">
      <c r="A86" s="708" t="s">
        <v>732</v>
      </c>
      <c r="B86" s="730" t="s">
        <v>5</v>
      </c>
      <c r="C86" s="745">
        <f>ROUND(SUM(C15:C85),1)</f>
        <v>5754853</v>
      </c>
      <c r="D86" s="746"/>
      <c r="E86" s="745">
        <f>ROUND(SUM(E15:E85),1)</f>
        <v>4314</v>
      </c>
      <c r="F86" s="746"/>
      <c r="G86" s="745">
        <f>ROUND(SUM(G15:G85),1)</f>
        <v>170007</v>
      </c>
      <c r="H86" s="746"/>
      <c r="I86" s="745">
        <f>ROUND(SUM(I15:I85),1)</f>
        <v>5682207</v>
      </c>
      <c r="J86" s="746"/>
      <c r="K86" s="745">
        <f>ROUND(SUM(K15:K85),1)</f>
        <v>920596</v>
      </c>
      <c r="L86" s="746"/>
      <c r="M86" s="745">
        <f>ROUND(SUM(M15:M85),1)</f>
        <v>196221</v>
      </c>
      <c r="N86" s="746"/>
      <c r="O86" s="745">
        <f>ROUND(SUM(O15:O85),1)</f>
        <v>4488</v>
      </c>
      <c r="P86" s="746"/>
      <c r="Q86" s="745">
        <f>ROUND(SUM(Q15:Q85),1)</f>
        <v>64396</v>
      </c>
      <c r="R86" s="746"/>
      <c r="S86" s="745">
        <f>ROUND(SUM(S15:S85),1)</f>
        <v>3634366</v>
      </c>
      <c r="T86" s="746"/>
      <c r="U86" s="745">
        <f>ROUND(SUM(U15:U85),1)</f>
        <v>16431448</v>
      </c>
      <c r="V86" s="746"/>
      <c r="W86" s="745">
        <f>ROUND(SUM(W15:W85),1)</f>
        <v>4968004</v>
      </c>
      <c r="X86" s="746"/>
      <c r="Y86" s="745">
        <f>ROUND(SUM(Y15:Y85),1)</f>
        <v>2710490</v>
      </c>
      <c r="Z86" s="746"/>
      <c r="AA86" s="745">
        <f>ROUND(SUM(AA15:AA85),1)</f>
        <v>1065186</v>
      </c>
      <c r="AB86" s="746"/>
      <c r="AC86" s="745">
        <f>ROUND(SUM(AC15:AC85),1)</f>
        <v>25175128</v>
      </c>
      <c r="AD86" s="747"/>
      <c r="AE86" s="745">
        <f>ROUND(SUM(AE15:AE85),1)</f>
        <v>32364161</v>
      </c>
      <c r="AF86" s="717"/>
    </row>
    <row r="87" spans="1:34" ht="7.5" customHeight="1" thickTop="1">
      <c r="A87" s="730"/>
      <c r="B87" s="730"/>
      <c r="C87" s="1386"/>
      <c r="D87" s="730"/>
      <c r="E87" s="1386"/>
      <c r="F87" s="730"/>
      <c r="G87" s="1386"/>
      <c r="H87" s="730"/>
      <c r="I87" s="1386"/>
      <c r="J87" s="730"/>
      <c r="K87" s="1386"/>
      <c r="L87" s="730"/>
      <c r="M87" s="1386"/>
      <c r="N87" s="730"/>
      <c r="O87" s="1386"/>
      <c r="P87" s="730"/>
      <c r="Q87" s="1386"/>
      <c r="R87" s="730"/>
      <c r="S87" s="1386"/>
      <c r="T87" s="730"/>
      <c r="U87" s="1380"/>
      <c r="V87" s="730"/>
      <c r="W87" s="761"/>
      <c r="X87" s="730"/>
      <c r="Y87" s="761"/>
      <c r="Z87" s="730"/>
      <c r="AA87" s="725"/>
      <c r="AB87" s="730"/>
      <c r="AC87" s="1387"/>
      <c r="AD87" s="725"/>
      <c r="AE87" s="762"/>
      <c r="AF87" s="730"/>
    </row>
    <row r="88" spans="1:34" ht="12" customHeight="1">
      <c r="A88" s="730"/>
      <c r="B88" s="730"/>
      <c r="C88" s="725"/>
      <c r="D88" s="730"/>
      <c r="E88" s="730"/>
      <c r="F88" s="730"/>
      <c r="G88" s="725"/>
      <c r="H88" s="730"/>
      <c r="I88" s="725"/>
      <c r="J88" s="730"/>
      <c r="K88" s="725"/>
      <c r="L88" s="730"/>
      <c r="M88" s="725"/>
      <c r="N88" s="730"/>
      <c r="O88" s="725"/>
      <c r="P88" s="730"/>
      <c r="Q88" s="730"/>
      <c r="R88" s="730"/>
      <c r="S88" s="725"/>
      <c r="T88" s="730"/>
      <c r="U88" s="1381"/>
      <c r="V88" s="730"/>
      <c r="W88" s="744"/>
      <c r="X88" s="730"/>
      <c r="Y88" s="744"/>
      <c r="Z88" s="730"/>
      <c r="AA88" s="725"/>
      <c r="AB88" s="730"/>
      <c r="AC88" s="725"/>
      <c r="AD88" s="725"/>
      <c r="AE88" s="744"/>
      <c r="AF88" s="730"/>
    </row>
    <row r="89" spans="1:34" ht="7.5" customHeight="1">
      <c r="A89" s="730"/>
      <c r="B89" s="730"/>
      <c r="C89" s="725"/>
      <c r="D89" s="730"/>
      <c r="E89" s="730"/>
      <c r="F89" s="730"/>
      <c r="G89" s="725"/>
      <c r="H89" s="730"/>
      <c r="I89" s="725"/>
      <c r="J89" s="730"/>
      <c r="K89" s="725"/>
      <c r="L89" s="730"/>
      <c r="M89" s="725"/>
      <c r="N89" s="730"/>
      <c r="O89" s="725"/>
      <c r="P89" s="730"/>
      <c r="Q89" s="730"/>
      <c r="R89" s="730"/>
      <c r="S89" s="725"/>
      <c r="T89" s="730"/>
      <c r="U89" s="1381"/>
      <c r="V89" s="730"/>
      <c r="W89" s="744"/>
      <c r="X89" s="730"/>
      <c r="Y89" s="744"/>
      <c r="Z89" s="730"/>
      <c r="AA89" s="725"/>
      <c r="AB89" s="730"/>
      <c r="AC89" s="725"/>
      <c r="AD89" s="725"/>
      <c r="AE89" s="763"/>
      <c r="AF89" s="730"/>
    </row>
    <row r="90" spans="1:34">
      <c r="B90" s="752"/>
      <c r="T90" s="753"/>
      <c r="U90" s="754"/>
      <c r="V90" s="753"/>
      <c r="W90" s="1796"/>
      <c r="Y90" s="1797"/>
      <c r="AF90" s="752"/>
    </row>
    <row r="91" spans="1:34">
      <c r="B91" s="752"/>
      <c r="T91" s="753"/>
      <c r="V91" s="753"/>
      <c r="AC91" s="750"/>
      <c r="AF91" s="752"/>
    </row>
    <row r="92" spans="1:34">
      <c r="B92" s="752"/>
      <c r="T92" s="753"/>
      <c r="V92" s="753"/>
      <c r="AF92" s="752"/>
    </row>
    <row r="93" spans="1:34">
      <c r="B93" s="752"/>
      <c r="T93" s="753"/>
      <c r="V93" s="753"/>
      <c r="AF93" s="752"/>
    </row>
    <row r="94" spans="1:34">
      <c r="B94" s="752"/>
      <c r="T94" s="753"/>
      <c r="V94" s="753"/>
      <c r="AF94" s="752"/>
    </row>
    <row r="95" spans="1:34">
      <c r="B95" s="752"/>
      <c r="T95" s="753"/>
      <c r="V95" s="753"/>
      <c r="AF95" s="752"/>
    </row>
    <row r="96" spans="1:34">
      <c r="B96" s="752"/>
      <c r="T96" s="753"/>
      <c r="V96" s="753"/>
      <c r="AF96" s="752"/>
    </row>
    <row r="97" spans="2:32">
      <c r="B97" s="752"/>
      <c r="T97" s="753"/>
      <c r="V97" s="753"/>
      <c r="AF97" s="752"/>
    </row>
    <row r="98" spans="2:32">
      <c r="AF98" s="752"/>
    </row>
    <row r="99" spans="2:32">
      <c r="AF99" s="752"/>
    </row>
    <row r="100" spans="2:32">
      <c r="AF100" s="752"/>
    </row>
    <row r="101" spans="2:32">
      <c r="AF101" s="752"/>
    </row>
    <row r="102" spans="2:32">
      <c r="AF102" s="752"/>
    </row>
    <row r="103" spans="2:32">
      <c r="AF103" s="752"/>
    </row>
    <row r="104" spans="2:32">
      <c r="AF104" s="752"/>
    </row>
    <row r="105" spans="2:32">
      <c r="AF105" s="752"/>
    </row>
    <row r="106" spans="2:32">
      <c r="AF106" s="752"/>
    </row>
    <row r="107" spans="2:32">
      <c r="AF107" s="752"/>
    </row>
    <row r="108" spans="2:32">
      <c r="AF108" s="752"/>
    </row>
    <row r="109" spans="2:32">
      <c r="AF109" s="752"/>
    </row>
    <row r="110" spans="2:32">
      <c r="AF110" s="752"/>
    </row>
    <row r="111" spans="2:32">
      <c r="AF111" s="752"/>
    </row>
    <row r="112" spans="2:32">
      <c r="AF112" s="752"/>
    </row>
    <row r="113" spans="32:32">
      <c r="AF113" s="752"/>
    </row>
    <row r="114" spans="32:32">
      <c r="AF114" s="752"/>
    </row>
    <row r="115" spans="32:32">
      <c r="AF115" s="752"/>
    </row>
    <row r="116" spans="32:32">
      <c r="AF116" s="752"/>
    </row>
    <row r="117" spans="32:32">
      <c r="AF117" s="752"/>
    </row>
    <row r="118" spans="32:32">
      <c r="AF118" s="752"/>
    </row>
    <row r="119" spans="32:32">
      <c r="AF119" s="752"/>
    </row>
    <row r="120" spans="32:32">
      <c r="AF120" s="752"/>
    </row>
    <row r="121" spans="32:32">
      <c r="AF121" s="752"/>
    </row>
    <row r="122" spans="32:32">
      <c r="AF122" s="752"/>
    </row>
    <row r="123" spans="32:32">
      <c r="AF123" s="752"/>
    </row>
    <row r="124" spans="32:32">
      <c r="AF124" s="752"/>
    </row>
    <row r="125" spans="32:32">
      <c r="AF125" s="752"/>
    </row>
    <row r="126" spans="32:32">
      <c r="AF126" s="752"/>
    </row>
    <row r="127" spans="32:32">
      <c r="AF127" s="752"/>
    </row>
    <row r="128" spans="32:32">
      <c r="AF128" s="752"/>
    </row>
    <row r="129" spans="32:32">
      <c r="AF129" s="752"/>
    </row>
    <row r="130" spans="32:32">
      <c r="AF130" s="752"/>
    </row>
    <row r="131" spans="32:32">
      <c r="AF131" s="752"/>
    </row>
    <row r="132" spans="32:32">
      <c r="AF132" s="752"/>
    </row>
  </sheetData>
  <customSheetViews>
    <customSheetView guid="{2B65B3C9-192A-406F-81D0-33ACDA28F496}" showPageBreaks="1" showGridLines="0" outlineSymbols="0" printArea="1">
      <selection activeCell="A3" sqref="A3"/>
      <rowBreaks count="1" manualBreakCount="1">
        <brk id="55" max="32" man="1"/>
      </rowBreaks>
      <pageMargins left="0.5" right="0.5" top="0.6" bottom="0.25" header="0" footer="0.25"/>
      <pageSetup scale="50" firstPageNumber="109" fitToHeight="2" orientation="landscape" useFirstPageNumber="1" r:id="rId1"/>
      <headerFooter scaleWithDoc="0">
        <oddFooter>&amp;R&amp;8&amp;P</oddFooter>
      </headerFooter>
    </customSheetView>
    <customSheetView guid="{0CC7DE5F-1794-42F9-A27A-C86EF3A9D6CB}" showPageBreaks="1" showGridLines="0" outlineSymbols="0" printArea="1" topLeftCell="A58">
      <selection activeCell="W96" sqref="W96"/>
      <rowBreaks count="1" manualBreakCount="1">
        <brk id="55" max="32" man="1"/>
      </rowBreaks>
      <pageMargins left="0.5" right="0.5" top="0.6" bottom="0.25" header="0" footer="0.25"/>
      <pageSetup scale="50" firstPageNumber="109" fitToHeight="2" orientation="landscape" useFirstPageNumber="1" r:id="rId2"/>
      <headerFooter scaleWithDoc="0">
        <oddFooter>&amp;R&amp;8&amp;P</oddFooter>
      </headerFooter>
    </customSheetView>
    <customSheetView guid="{93806141-9DF1-4420-AFF4-7FE0DD0F8BC6}" showPageBreaks="1" showGridLines="0" outlineSymbols="0" printArea="1">
      <selection activeCell="A3" sqref="A3"/>
      <rowBreaks count="1" manualBreakCount="1">
        <brk id="55" max="32" man="1"/>
      </rowBreaks>
      <pageMargins left="0.5" right="0.5" top="0.6" bottom="0.25" header="0" footer="0.25"/>
      <pageSetup scale="50" firstPageNumber="109" fitToHeight="2" orientation="landscape" useFirstPageNumber="1" r:id="rId3"/>
      <headerFooter scaleWithDoc="0">
        <oddFooter>&amp;R&amp;8&amp;P</oddFooter>
      </headerFooter>
    </customSheetView>
    <customSheetView guid="{BB82FA49-60D3-40FE-AF8E-B650FBF593CD}" showPageBreaks="1" showGridLines="0" outlineSymbols="0" printArea="1" topLeftCell="A67">
      <selection activeCell="D24" sqref="D24"/>
      <rowBreaks count="1" manualBreakCount="1">
        <brk id="55" max="32" man="1"/>
      </rowBreaks>
      <pageMargins left="0.5" right="0.5" top="0.6" bottom="0.25" header="0" footer="0.25"/>
      <pageSetup scale="50" firstPageNumber="109" fitToHeight="2" orientation="landscape" useFirstPageNumber="1" r:id="rId4"/>
      <headerFooter scaleWithDoc="0">
        <oddFooter>&amp;R&amp;8&amp;P</oddFooter>
      </headerFooter>
    </customSheetView>
    <customSheetView guid="{3F05455D-E716-4339-B764-ED03EAF4C363}" showPageBreaks="1" showGridLines="0" outlineSymbols="0" printArea="1" topLeftCell="A67">
      <selection activeCell="D24" sqref="D24"/>
      <rowBreaks count="1" manualBreakCount="1">
        <brk id="55" max="32" man="1"/>
      </rowBreaks>
      <pageMargins left="0.5" right="0.5" top="0.6" bottom="0.25" header="0" footer="0.25"/>
      <pageSetup scale="50" firstPageNumber="109" fitToHeight="2" orientation="landscape" useFirstPageNumber="1" r:id="rId5"/>
      <headerFooter scaleWithDoc="0">
        <oddFooter>&amp;R&amp;8&amp;P</oddFooter>
      </headerFooter>
    </customSheetView>
  </customSheetViews>
  <mergeCells count="4">
    <mergeCell ref="AC5:AE5"/>
    <mergeCell ref="W9:Y9"/>
    <mergeCell ref="AC58:AE58"/>
    <mergeCell ref="W62:Y62"/>
  </mergeCells>
  <pageMargins left="0.5" right="0.5" top="0.6" bottom="0.25" header="0" footer="0.25"/>
  <pageSetup scale="50" firstPageNumber="110" fitToHeight="2" orientation="landscape" useFirstPageNumber="1" r:id="rId6"/>
  <headerFooter scaleWithDoc="0">
    <oddFooter>&amp;R&amp;8&amp;P</oddFooter>
  </headerFooter>
  <rowBreaks count="1" manualBreakCount="1">
    <brk id="55" max="32" man="1"/>
  </rowBreaks>
  <customProperties>
    <customPr name="SheetOptions" r:id="rId7"/>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2"/>
  <sheetViews>
    <sheetView showGridLines="0" showOutlineSymbols="0" zoomScale="70" zoomScaleNormal="70" workbookViewId="0"/>
  </sheetViews>
  <sheetFormatPr defaultColWidth="8.84375" defaultRowHeight="12.5"/>
  <cols>
    <col min="1" max="1" width="42.69140625" style="58" customWidth="1"/>
    <col min="2" max="2" width="2.4609375" style="58" customWidth="1"/>
    <col min="3" max="3" width="3.53515625" style="58" customWidth="1"/>
    <col min="4" max="4" width="15.07421875" style="58" customWidth="1"/>
    <col min="5" max="5" width="2.07421875" style="58" customWidth="1"/>
    <col min="6" max="6" width="15.3046875" style="58" customWidth="1"/>
    <col min="7" max="7" width="2.07421875" style="58" customWidth="1"/>
    <col min="8" max="8" width="15.07421875" style="58" customWidth="1"/>
    <col min="9" max="9" width="2.07421875" style="58" customWidth="1"/>
    <col min="10" max="10" width="15.07421875" style="58" customWidth="1"/>
    <col min="11" max="11" width="2" style="58" customWidth="1"/>
    <col min="12" max="12" width="15" style="58" customWidth="1"/>
    <col min="13" max="13" width="2.07421875" style="58" customWidth="1"/>
    <col min="14" max="14" width="14.84375" style="58" customWidth="1"/>
    <col min="15" max="15" width="2.07421875" style="58" customWidth="1"/>
    <col min="16" max="16" width="14.53515625" style="58" customWidth="1"/>
    <col min="17" max="17" width="2.07421875" style="58" customWidth="1"/>
    <col min="18" max="18" width="14.53515625" style="58" customWidth="1"/>
    <col min="19" max="19" width="2.07421875" style="58" customWidth="1"/>
    <col min="20" max="20" width="15.765625" style="58" bestFit="1" customWidth="1"/>
    <col min="21" max="21" width="2.23046875" style="58" customWidth="1"/>
    <col min="22" max="22" width="18.23046875" style="58" customWidth="1"/>
    <col min="23" max="24" width="9.69140625" style="58" customWidth="1"/>
    <col min="25" max="25" width="25.69140625" style="58" customWidth="1"/>
    <col min="26" max="16384" width="8.84375" style="58"/>
  </cols>
  <sheetData>
    <row r="1" spans="1:256" ht="15.5">
      <c r="A1" s="1237" t="s">
        <v>1234</v>
      </c>
    </row>
    <row r="3" spans="1:256" ht="19.5" customHeight="1">
      <c r="A3" s="55" t="s">
        <v>0</v>
      </c>
      <c r="B3" s="56"/>
      <c r="C3" s="56"/>
      <c r="D3" s="56"/>
      <c r="E3" s="56"/>
      <c r="F3" s="56"/>
      <c r="G3" s="56"/>
      <c r="H3" s="56"/>
      <c r="I3" s="56"/>
      <c r="J3" s="56"/>
      <c r="K3" s="56"/>
      <c r="L3" s="56"/>
      <c r="M3" s="56"/>
      <c r="N3" s="56"/>
      <c r="O3" s="56"/>
      <c r="P3" s="56"/>
      <c r="Q3" s="56"/>
      <c r="R3" s="5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row>
    <row r="4" spans="1:256" ht="19.5" customHeight="1">
      <c r="A4" s="55" t="s">
        <v>1</v>
      </c>
      <c r="B4" s="56"/>
      <c r="C4" s="56"/>
      <c r="D4" s="56"/>
      <c r="E4" s="56"/>
      <c r="F4" s="56"/>
      <c r="G4" s="56"/>
      <c r="H4" s="56"/>
      <c r="I4" s="56"/>
      <c r="J4" s="56"/>
      <c r="K4" s="56"/>
      <c r="L4" s="56"/>
      <c r="M4" s="56"/>
      <c r="N4" s="56"/>
      <c r="O4" s="56"/>
      <c r="P4" s="56"/>
      <c r="Q4" s="56"/>
      <c r="S4" s="56"/>
      <c r="T4" s="56"/>
      <c r="U4" s="56"/>
      <c r="V4" s="59" t="s">
        <v>35</v>
      </c>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row>
    <row r="5" spans="1:256" ht="19.5" customHeight="1">
      <c r="A5" s="60" t="s">
        <v>36</v>
      </c>
      <c r="B5" s="56"/>
      <c r="C5" s="56"/>
      <c r="D5" s="56"/>
      <c r="E5" s="56"/>
      <c r="F5" s="56"/>
      <c r="G5" s="56"/>
      <c r="H5" s="56"/>
      <c r="I5" s="56"/>
      <c r="J5" s="56"/>
      <c r="K5" s="56"/>
      <c r="L5" s="56"/>
      <c r="M5" s="56"/>
      <c r="N5" s="56"/>
      <c r="O5" s="56"/>
      <c r="P5" s="56"/>
      <c r="Q5" s="56"/>
      <c r="R5" s="56"/>
      <c r="S5" s="56"/>
      <c r="T5" s="56"/>
      <c r="U5" s="56"/>
      <c r="V5" s="56"/>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row>
    <row r="6" spans="1:256" ht="19.5" customHeight="1">
      <c r="A6" s="55" t="s">
        <v>2365</v>
      </c>
      <c r="B6" s="56"/>
      <c r="C6" s="56"/>
      <c r="D6" s="56"/>
      <c r="E6" s="56"/>
      <c r="F6" s="56"/>
      <c r="G6" s="56"/>
      <c r="H6" s="56"/>
      <c r="I6" s="56"/>
      <c r="J6" s="56"/>
      <c r="K6" s="56"/>
      <c r="L6" s="56"/>
      <c r="M6" s="56"/>
      <c r="N6" s="56"/>
      <c r="O6" s="56"/>
      <c r="P6" s="56"/>
      <c r="Q6" s="56"/>
      <c r="R6" s="56"/>
      <c r="S6" s="56"/>
      <c r="T6" s="56"/>
      <c r="U6" s="56"/>
      <c r="V6" s="56"/>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row>
    <row r="7" spans="1:256" ht="20">
      <c r="A7" s="61" t="s">
        <v>2407</v>
      </c>
      <c r="B7" s="62"/>
      <c r="C7" s="62"/>
      <c r="D7" s="56"/>
      <c r="E7" s="56"/>
      <c r="F7" s="56"/>
      <c r="G7" s="56"/>
      <c r="H7" s="56"/>
      <c r="I7" s="56"/>
      <c r="J7" s="56"/>
      <c r="K7" s="56"/>
      <c r="L7" s="56"/>
      <c r="M7" s="56"/>
      <c r="N7" s="56"/>
      <c r="O7" s="56"/>
      <c r="P7" s="56"/>
      <c r="Q7" s="56"/>
      <c r="R7" s="56"/>
      <c r="S7" s="62"/>
      <c r="T7" s="56"/>
      <c r="U7" s="56"/>
      <c r="V7" s="56"/>
    </row>
    <row r="8" spans="1:256" ht="13">
      <c r="A8" s="62"/>
      <c r="B8" s="62"/>
      <c r="C8" s="62"/>
      <c r="D8" s="56"/>
      <c r="E8" s="56"/>
      <c r="F8" s="56"/>
      <c r="G8" s="56"/>
      <c r="H8" s="56"/>
      <c r="I8" s="56"/>
      <c r="J8" s="56"/>
      <c r="K8" s="56"/>
      <c r="L8" s="56"/>
      <c r="M8" s="56"/>
      <c r="N8" s="56"/>
      <c r="O8" s="56"/>
      <c r="P8" s="56"/>
      <c r="Q8" s="56"/>
      <c r="R8" s="56"/>
      <c r="S8" s="62"/>
      <c r="T8" s="56"/>
      <c r="U8" s="56"/>
      <c r="V8" s="56"/>
    </row>
    <row r="9" spans="1:256" ht="13">
      <c r="A9" s="62"/>
      <c r="B9" s="62"/>
      <c r="C9" s="62"/>
      <c r="D9" s="56"/>
      <c r="E9" s="56"/>
      <c r="F9" s="56"/>
      <c r="G9" s="56"/>
      <c r="H9" s="56"/>
      <c r="I9" s="56"/>
      <c r="J9" s="56"/>
      <c r="K9" s="56"/>
      <c r="L9" s="56"/>
      <c r="M9" s="56"/>
      <c r="N9" s="56"/>
      <c r="O9" s="56"/>
      <c r="P9" s="56"/>
      <c r="Q9" s="56"/>
      <c r="R9" s="56"/>
      <c r="S9" s="62"/>
      <c r="T9" s="56"/>
      <c r="U9" s="56"/>
      <c r="V9" s="56"/>
    </row>
    <row r="10" spans="1:256" ht="15.75" customHeight="1">
      <c r="A10" s="63"/>
      <c r="B10" s="63"/>
      <c r="C10" s="63"/>
      <c r="D10" s="64"/>
      <c r="E10" s="64"/>
      <c r="F10" s="64"/>
      <c r="G10" s="64"/>
      <c r="H10" s="64"/>
      <c r="I10" s="64"/>
      <c r="J10" s="64"/>
      <c r="K10" s="64"/>
      <c r="L10" s="64"/>
      <c r="M10" s="64"/>
      <c r="N10" s="64"/>
      <c r="O10" s="64"/>
      <c r="P10" s="64"/>
      <c r="Q10" s="64"/>
      <c r="R10" s="64"/>
      <c r="S10" s="63"/>
      <c r="U10" s="65"/>
      <c r="V10" s="65"/>
    </row>
    <row r="11" spans="1:256" ht="15" customHeight="1">
      <c r="A11" s="63"/>
      <c r="B11" s="63"/>
      <c r="C11" s="63"/>
      <c r="D11" s="66" t="s">
        <v>37</v>
      </c>
      <c r="E11" s="64"/>
      <c r="F11" s="64"/>
      <c r="G11" s="64"/>
      <c r="H11" s="64" t="s">
        <v>38</v>
      </c>
      <c r="I11" s="64"/>
      <c r="J11" s="64"/>
      <c r="K11" s="64"/>
      <c r="L11" s="64" t="s">
        <v>39</v>
      </c>
      <c r="M11" s="64"/>
      <c r="N11" s="64"/>
      <c r="O11" s="64"/>
      <c r="P11" s="64" t="s">
        <v>40</v>
      </c>
      <c r="Q11" s="64"/>
      <c r="R11" s="64"/>
      <c r="S11" s="63"/>
      <c r="T11" s="65" t="s">
        <v>41</v>
      </c>
      <c r="U11" s="65"/>
      <c r="V11" s="65"/>
    </row>
    <row r="12" spans="1:256" ht="21" customHeight="1">
      <c r="A12" s="63"/>
      <c r="B12" s="63"/>
      <c r="C12" s="63"/>
      <c r="D12" s="67"/>
      <c r="E12" s="67"/>
      <c r="F12" s="67"/>
      <c r="G12" s="64"/>
      <c r="H12" s="67"/>
      <c r="I12" s="67"/>
      <c r="J12" s="67"/>
      <c r="K12" s="64"/>
      <c r="L12" s="67"/>
      <c r="M12" s="67"/>
      <c r="N12" s="67"/>
      <c r="O12" s="64"/>
      <c r="P12" s="67"/>
      <c r="Q12" s="67"/>
      <c r="R12" s="67"/>
      <c r="S12" s="63"/>
      <c r="T12" s="67"/>
      <c r="U12" s="67"/>
      <c r="V12" s="67"/>
    </row>
    <row r="13" spans="1:256" ht="21" customHeight="1">
      <c r="A13" s="63"/>
      <c r="B13" s="63"/>
      <c r="C13" s="68"/>
      <c r="D13" s="69" t="s">
        <v>2364</v>
      </c>
      <c r="E13" s="70"/>
      <c r="F13" s="69" t="s">
        <v>2310</v>
      </c>
      <c r="G13" s="70"/>
      <c r="H13" s="69" t="s">
        <v>2364</v>
      </c>
      <c r="I13" s="70"/>
      <c r="J13" s="69" t="s">
        <v>2310</v>
      </c>
      <c r="K13" s="70"/>
      <c r="L13" s="2128" t="str">
        <f>D13</f>
        <v xml:space="preserve"> MARCH 31, 2019</v>
      </c>
      <c r="M13" s="70"/>
      <c r="N13" s="2128" t="str">
        <f>F13</f>
        <v xml:space="preserve"> MARCH 31, 2018</v>
      </c>
      <c r="O13" s="2129"/>
      <c r="P13" s="2128" t="str">
        <f>D13</f>
        <v xml:space="preserve"> MARCH 31, 2019</v>
      </c>
      <c r="Q13" s="2130"/>
      <c r="R13" s="2128" t="str">
        <f>F13</f>
        <v xml:space="preserve"> MARCH 31, 2018</v>
      </c>
      <c r="S13" s="1181"/>
      <c r="T13" s="2128" t="str">
        <f>D13</f>
        <v xml:space="preserve"> MARCH 31, 2019</v>
      </c>
      <c r="U13" s="2130"/>
      <c r="V13" s="2128" t="str">
        <f>F13</f>
        <v xml:space="preserve"> MARCH 31, 2018</v>
      </c>
      <c r="W13" s="62"/>
      <c r="X13" s="62"/>
      <c r="Y13" s="62"/>
      <c r="Z13" s="62"/>
    </row>
    <row r="14" spans="1:256" ht="16" customHeight="1">
      <c r="A14" s="7" t="s">
        <v>42</v>
      </c>
      <c r="B14" s="63"/>
      <c r="C14" s="68"/>
      <c r="D14" s="72"/>
      <c r="E14" s="68"/>
      <c r="F14" s="72"/>
      <c r="G14" s="68"/>
      <c r="H14" s="72"/>
      <c r="I14" s="68"/>
      <c r="J14" s="72"/>
      <c r="K14" s="68"/>
      <c r="L14" s="72"/>
      <c r="M14" s="68"/>
      <c r="N14" s="72"/>
      <c r="O14" s="68"/>
      <c r="P14" s="72"/>
      <c r="Q14" s="68"/>
      <c r="R14" s="72"/>
      <c r="S14" s="63"/>
      <c r="T14" s="73"/>
      <c r="U14" s="63"/>
      <c r="V14" s="73"/>
      <c r="W14" s="62"/>
      <c r="X14" s="62"/>
      <c r="Y14" s="62"/>
      <c r="Z14" s="62"/>
    </row>
    <row r="15" spans="1:256" s="77" customFormat="1" ht="16" customHeight="1">
      <c r="A15" s="7" t="s">
        <v>43</v>
      </c>
      <c r="B15" s="74"/>
      <c r="C15" s="75"/>
      <c r="D15" s="75"/>
      <c r="E15" s="75"/>
      <c r="F15" s="75"/>
      <c r="G15" s="75"/>
      <c r="H15" s="75"/>
      <c r="I15" s="75"/>
      <c r="J15" s="75"/>
      <c r="K15" s="75"/>
      <c r="L15" s="75"/>
      <c r="M15" s="75"/>
      <c r="N15" s="75"/>
      <c r="O15" s="75"/>
      <c r="P15" s="75"/>
      <c r="Q15" s="75"/>
      <c r="R15" s="75"/>
      <c r="S15" s="74"/>
      <c r="T15" s="74"/>
      <c r="U15" s="74"/>
      <c r="V15" s="74"/>
      <c r="W15" s="76"/>
      <c r="X15" s="76"/>
      <c r="Y15" s="76"/>
      <c r="Z15" s="76"/>
    </row>
    <row r="16" spans="1:256" s="82" customFormat="1" ht="16" customHeight="1">
      <c r="A16" s="78" t="s">
        <v>44</v>
      </c>
      <c r="B16" s="79"/>
      <c r="C16" s="75" t="s">
        <v>5</v>
      </c>
      <c r="D16" s="1743">
        <v>41084099</v>
      </c>
      <c r="E16" s="963"/>
      <c r="F16" s="1743">
        <v>40269241</v>
      </c>
      <c r="G16" s="963"/>
      <c r="H16" s="1743">
        <v>0</v>
      </c>
      <c r="I16" s="963"/>
      <c r="J16" s="1743">
        <v>0</v>
      </c>
      <c r="K16" s="963"/>
      <c r="L16" s="1743">
        <v>0</v>
      </c>
      <c r="M16" s="963"/>
      <c r="N16" s="1743">
        <v>0</v>
      </c>
      <c r="O16" s="963"/>
      <c r="P16" s="1743">
        <v>0</v>
      </c>
      <c r="Q16" s="963"/>
      <c r="R16" s="1743">
        <v>0</v>
      </c>
      <c r="S16" s="964"/>
      <c r="T16" s="965">
        <f>ROUND(SUM(D16)+SUM(H16)+SUM(L16)+SUM(P16),0)</f>
        <v>41084099</v>
      </c>
      <c r="U16" s="964"/>
      <c r="V16" s="965">
        <f>ROUND(SUM(+F16+J16+N16+R16),0)</f>
        <v>40269241</v>
      </c>
      <c r="W16" s="81"/>
      <c r="X16" s="81"/>
      <c r="Y16" s="81"/>
      <c r="Z16" s="81"/>
    </row>
    <row r="17" spans="1:26" s="77" customFormat="1" ht="16" customHeight="1">
      <c r="A17" s="63" t="s">
        <v>45</v>
      </c>
      <c r="B17" s="74"/>
      <c r="C17" s="75" t="s">
        <v>5</v>
      </c>
      <c r="D17" s="1745">
        <v>14009873</v>
      </c>
      <c r="E17" s="984"/>
      <c r="F17" s="1745">
        <v>17781120</v>
      </c>
      <c r="G17" s="966"/>
      <c r="H17" s="1745">
        <v>0</v>
      </c>
      <c r="I17" s="984"/>
      <c r="J17" s="1745">
        <v>0</v>
      </c>
      <c r="K17" s="966"/>
      <c r="L17" s="1745">
        <v>0</v>
      </c>
      <c r="M17" s="984"/>
      <c r="N17" s="1745">
        <v>0</v>
      </c>
      <c r="O17" s="966"/>
      <c r="P17" s="1745">
        <v>0</v>
      </c>
      <c r="Q17" s="984"/>
      <c r="R17" s="1745">
        <v>0</v>
      </c>
      <c r="S17" s="980"/>
      <c r="T17" s="975">
        <f>ROUND(SUM(D17)+SUM(H17)+SUM(L17)+SUM(P17),0)</f>
        <v>14009873</v>
      </c>
      <c r="U17" s="980"/>
      <c r="V17" s="975">
        <f>ROUND(SUM(+F17+J17+N17+R17),0)</f>
        <v>17781120</v>
      </c>
      <c r="W17" s="76"/>
      <c r="X17" s="76"/>
      <c r="Y17" s="76"/>
      <c r="Z17" s="76"/>
    </row>
    <row r="18" spans="1:26" s="77" customFormat="1" ht="16" customHeight="1">
      <c r="A18" s="94" t="s">
        <v>2137</v>
      </c>
      <c r="B18" s="74"/>
      <c r="C18" s="75" t="s">
        <v>5</v>
      </c>
      <c r="D18" s="1745">
        <v>2746012</v>
      </c>
      <c r="E18" s="984"/>
      <c r="F18" s="1745">
        <v>2538951</v>
      </c>
      <c r="G18" s="966"/>
      <c r="H18" s="1745">
        <v>0</v>
      </c>
      <c r="I18" s="984"/>
      <c r="J18" s="1745">
        <v>0</v>
      </c>
      <c r="K18" s="966"/>
      <c r="L18" s="1745">
        <v>0</v>
      </c>
      <c r="M18" s="984"/>
      <c r="N18" s="1745">
        <v>0</v>
      </c>
      <c r="O18" s="966"/>
      <c r="P18" s="1745">
        <v>0</v>
      </c>
      <c r="Q18" s="984"/>
      <c r="R18" s="1745">
        <v>0</v>
      </c>
      <c r="S18" s="980"/>
      <c r="T18" s="975">
        <f t="shared" ref="T18:T20" si="0">ROUND(SUM(D18)+SUM(H18)+SUM(L18)+SUM(P18),0)</f>
        <v>2746012</v>
      </c>
      <c r="U18" s="980"/>
      <c r="V18" s="975">
        <f t="shared" ref="V18:V20" si="1">ROUND(SUM(+F18+J18+N18+R18),0)</f>
        <v>2538951</v>
      </c>
      <c r="W18" s="76"/>
      <c r="X18" s="76"/>
      <c r="Y18" s="76"/>
      <c r="Z18" s="76"/>
    </row>
    <row r="19" spans="1:26" s="77" customFormat="1" ht="16" customHeight="1">
      <c r="A19" s="63" t="s">
        <v>46</v>
      </c>
      <c r="B19" s="74"/>
      <c r="C19" s="75" t="s">
        <v>5</v>
      </c>
      <c r="D19" s="1745">
        <v>-1135335</v>
      </c>
      <c r="E19" s="984"/>
      <c r="F19" s="1745">
        <v>-855954</v>
      </c>
      <c r="G19" s="966"/>
      <c r="H19" s="1745">
        <v>0</v>
      </c>
      <c r="I19" s="984"/>
      <c r="J19" s="1745">
        <v>0</v>
      </c>
      <c r="K19" s="966"/>
      <c r="L19" s="1745">
        <v>0</v>
      </c>
      <c r="M19" s="984"/>
      <c r="N19" s="1745">
        <v>0</v>
      </c>
      <c r="O19" s="966"/>
      <c r="P19" s="1745">
        <v>0</v>
      </c>
      <c r="Q19" s="984"/>
      <c r="R19" s="1745">
        <v>0</v>
      </c>
      <c r="S19" s="980"/>
      <c r="T19" s="975">
        <f t="shared" si="0"/>
        <v>-1135335</v>
      </c>
      <c r="U19" s="980"/>
      <c r="V19" s="975">
        <f t="shared" si="1"/>
        <v>-855954</v>
      </c>
      <c r="W19" s="76"/>
      <c r="X19" s="76"/>
      <c r="Y19" s="76"/>
      <c r="Z19" s="76"/>
    </row>
    <row r="20" spans="1:26" s="77" customFormat="1" ht="16" customHeight="1">
      <c r="A20" s="63" t="s">
        <v>47</v>
      </c>
      <c r="B20" s="74"/>
      <c r="C20" s="75" t="s">
        <v>5</v>
      </c>
      <c r="D20" s="1745">
        <v>1332835</v>
      </c>
      <c r="E20" s="984"/>
      <c r="F20" s="1745">
        <v>1446472</v>
      </c>
      <c r="G20" s="966"/>
      <c r="H20" s="1745">
        <v>0</v>
      </c>
      <c r="I20" s="984"/>
      <c r="J20" s="1745">
        <v>0</v>
      </c>
      <c r="K20" s="966"/>
      <c r="L20" s="1745">
        <v>0</v>
      </c>
      <c r="M20" s="984"/>
      <c r="N20" s="1745">
        <v>0</v>
      </c>
      <c r="O20" s="966"/>
      <c r="P20" s="1745">
        <v>0</v>
      </c>
      <c r="Q20" s="984"/>
      <c r="R20" s="1745">
        <v>0</v>
      </c>
      <c r="S20" s="980"/>
      <c r="T20" s="975">
        <f t="shared" si="0"/>
        <v>1332835</v>
      </c>
      <c r="U20" s="980"/>
      <c r="V20" s="975">
        <f t="shared" si="1"/>
        <v>1446472</v>
      </c>
      <c r="W20" s="76"/>
      <c r="X20" s="76"/>
      <c r="Y20" s="76"/>
      <c r="Z20" s="76"/>
    </row>
    <row r="21" spans="1:26" s="77" customFormat="1" ht="16" customHeight="1">
      <c r="A21" s="1630" t="s">
        <v>2489</v>
      </c>
      <c r="B21" s="74"/>
      <c r="C21" s="2137" t="s">
        <v>5</v>
      </c>
      <c r="D21" s="1745">
        <v>53</v>
      </c>
      <c r="E21" s="984"/>
      <c r="F21" s="1745">
        <v>0</v>
      </c>
      <c r="G21" s="966"/>
      <c r="H21" s="1745">
        <v>0</v>
      </c>
      <c r="I21" s="984"/>
      <c r="J21" s="1745">
        <v>0</v>
      </c>
      <c r="K21" s="966"/>
      <c r="L21" s="1745">
        <v>0</v>
      </c>
      <c r="M21" s="984"/>
      <c r="N21" s="1745">
        <v>0</v>
      </c>
      <c r="O21" s="966"/>
      <c r="P21" s="1745">
        <v>0</v>
      </c>
      <c r="Q21" s="984"/>
      <c r="R21" s="1745">
        <v>0</v>
      </c>
      <c r="S21" s="980"/>
      <c r="T21" s="975">
        <f t="shared" ref="T21" si="2">ROUND(SUM(D21)+SUM(H21)+SUM(L21)+SUM(P21),0)</f>
        <v>53</v>
      </c>
      <c r="U21" s="980"/>
      <c r="V21" s="975">
        <f t="shared" ref="V21" si="3">ROUND(SUM(+F21+J21+N21+R21),0)</f>
        <v>0</v>
      </c>
      <c r="W21" s="76"/>
      <c r="X21" s="76"/>
      <c r="Y21" s="76"/>
      <c r="Z21" s="76"/>
    </row>
    <row r="22" spans="1:26" s="77" customFormat="1" ht="16" customHeight="1">
      <c r="A22" s="63" t="s">
        <v>48</v>
      </c>
      <c r="B22" s="74"/>
      <c r="C22" s="75" t="s">
        <v>5</v>
      </c>
      <c r="D22" s="967">
        <f>ROUND(SUM(D16:D21),0)</f>
        <v>58037537</v>
      </c>
      <c r="E22" s="966"/>
      <c r="F22" s="967">
        <f>ROUND(SUM(F16:F21),0)</f>
        <v>61179830</v>
      </c>
      <c r="G22" s="966"/>
      <c r="H22" s="967">
        <f>ROUND(SUM(H16:H21),0)</f>
        <v>0</v>
      </c>
      <c r="I22" s="966"/>
      <c r="J22" s="967">
        <f>ROUND(SUM(J16:J21),0)</f>
        <v>0</v>
      </c>
      <c r="K22" s="966"/>
      <c r="L22" s="967">
        <f>ROUND(SUM(L16:L21),0)</f>
        <v>0</v>
      </c>
      <c r="M22" s="966"/>
      <c r="N22" s="967">
        <f>ROUND(SUM(N16:N21),0)</f>
        <v>0</v>
      </c>
      <c r="O22" s="966"/>
      <c r="P22" s="967">
        <f>ROUND(SUM(P16:P21),0)</f>
        <v>0</v>
      </c>
      <c r="Q22" s="966"/>
      <c r="R22" s="967">
        <f>ROUND(SUM(R16:R21),0)</f>
        <v>0</v>
      </c>
      <c r="S22" s="980"/>
      <c r="T22" s="981">
        <f>ROUND(SUM(D22)+SUM(H22)+SUM(L22)+SUM(P22),0)</f>
        <v>58037537</v>
      </c>
      <c r="U22" s="980"/>
      <c r="V22" s="981">
        <f>ROUND(SUM(V16:V20),0)</f>
        <v>61179830</v>
      </c>
      <c r="W22" s="76"/>
      <c r="X22" s="76"/>
      <c r="Y22" s="76"/>
      <c r="Z22" s="76"/>
    </row>
    <row r="23" spans="1:26" s="77" customFormat="1" ht="16" customHeight="1">
      <c r="A23" s="63" t="s">
        <v>49</v>
      </c>
      <c r="B23" s="74"/>
      <c r="C23" s="75" t="s">
        <v>5</v>
      </c>
      <c r="D23" s="1745">
        <v>-2423111</v>
      </c>
      <c r="E23" s="984"/>
      <c r="F23" s="1745">
        <v>-2589144</v>
      </c>
      <c r="G23" s="966"/>
      <c r="H23" s="1745">
        <f>-D23</f>
        <v>2423111</v>
      </c>
      <c r="I23" s="984"/>
      <c r="J23" s="1745">
        <f>-F23</f>
        <v>2589144</v>
      </c>
      <c r="K23" s="966"/>
      <c r="L23" s="1745">
        <v>0</v>
      </c>
      <c r="M23" s="984"/>
      <c r="N23" s="1745">
        <v>0</v>
      </c>
      <c r="O23" s="966"/>
      <c r="P23" s="1745">
        <v>0</v>
      </c>
      <c r="Q23" s="984"/>
      <c r="R23" s="1745">
        <v>0</v>
      </c>
      <c r="S23" s="980"/>
      <c r="T23" s="975">
        <f t="shared" ref="T23:T24" si="4">ROUND(SUM(D23)+SUM(H23)+SUM(L23)+SUM(P23),0)</f>
        <v>0</v>
      </c>
      <c r="U23" s="980"/>
      <c r="V23" s="975">
        <f t="shared" ref="V23:V24" si="5">ROUND(SUM(+F23+J23+N23+R23),0)</f>
        <v>0</v>
      </c>
      <c r="W23" s="76"/>
      <c r="X23" s="76"/>
      <c r="Y23" s="76"/>
      <c r="Z23" s="76"/>
    </row>
    <row r="24" spans="1:26" s="77" customFormat="1" ht="16" customHeight="1">
      <c r="A24" s="63" t="s">
        <v>50</v>
      </c>
      <c r="B24" s="74"/>
      <c r="C24" s="75" t="s">
        <v>5</v>
      </c>
      <c r="D24" s="1745">
        <v>-24043668</v>
      </c>
      <c r="E24" s="984"/>
      <c r="F24" s="1745">
        <v>-12875334</v>
      </c>
      <c r="G24" s="966"/>
      <c r="H24" s="1745">
        <v>0</v>
      </c>
      <c r="I24" s="984"/>
      <c r="J24" s="1745">
        <v>0</v>
      </c>
      <c r="K24" s="966"/>
      <c r="L24" s="1745">
        <f>-D24</f>
        <v>24043668</v>
      </c>
      <c r="M24" s="984"/>
      <c r="N24" s="1745">
        <f>-F24</f>
        <v>12875334</v>
      </c>
      <c r="O24" s="966"/>
      <c r="P24" s="1745">
        <v>0</v>
      </c>
      <c r="Q24" s="984"/>
      <c r="R24" s="1745">
        <v>0</v>
      </c>
      <c r="S24" s="980"/>
      <c r="T24" s="975">
        <f t="shared" si="4"/>
        <v>0</v>
      </c>
      <c r="U24" s="980"/>
      <c r="V24" s="975">
        <f t="shared" si="5"/>
        <v>0</v>
      </c>
      <c r="W24" s="76"/>
      <c r="X24" s="76"/>
    </row>
    <row r="25" spans="1:26" s="77" customFormat="1" ht="16" customHeight="1">
      <c r="A25" s="63" t="s">
        <v>51</v>
      </c>
      <c r="B25" s="74"/>
      <c r="C25" s="75" t="s">
        <v>5</v>
      </c>
      <c r="D25" s="1745">
        <v>-9950148</v>
      </c>
      <c r="E25" s="984"/>
      <c r="F25" s="1745">
        <v>-9678493</v>
      </c>
      <c r="G25" s="966"/>
      <c r="H25" s="1745">
        <v>0</v>
      </c>
      <c r="I25" s="984"/>
      <c r="J25" s="1745">
        <v>0</v>
      </c>
      <c r="K25" s="966"/>
      <c r="L25" s="1745">
        <v>0</v>
      </c>
      <c r="M25" s="984"/>
      <c r="N25" s="1745">
        <v>0</v>
      </c>
      <c r="O25" s="966"/>
      <c r="P25" s="1745">
        <v>0</v>
      </c>
      <c r="Q25" s="984"/>
      <c r="R25" s="1745">
        <v>0</v>
      </c>
      <c r="S25" s="980"/>
      <c r="T25" s="975">
        <f>ROUND(SUM(D25)+SUM(H25)+SUM(L25)+SUM(P25),0)</f>
        <v>-9950148</v>
      </c>
      <c r="U25" s="980"/>
      <c r="V25" s="975">
        <f>ROUND(SUM(+F25+J25+N25+R25),0)</f>
        <v>-9678493</v>
      </c>
      <c r="W25" s="76"/>
      <c r="X25" s="76"/>
    </row>
    <row r="26" spans="1:26" ht="16.5" customHeight="1">
      <c r="A26" s="64" t="s">
        <v>52</v>
      </c>
      <c r="B26" s="7"/>
      <c r="C26" s="85" t="s">
        <v>5</v>
      </c>
      <c r="D26" s="1490">
        <f>ROUND(SUM(D22:D25),0)</f>
        <v>21620610</v>
      </c>
      <c r="E26" s="984"/>
      <c r="F26" s="1490">
        <f>ROUND(SUM(F22:F25),0)</f>
        <v>36036859</v>
      </c>
      <c r="G26" s="984"/>
      <c r="H26" s="983">
        <f>ROUND(SUM(H22:H25),0)</f>
        <v>2423111</v>
      </c>
      <c r="I26" s="984"/>
      <c r="J26" s="983">
        <f>ROUND(SUM(J22:J25),0)</f>
        <v>2589144</v>
      </c>
      <c r="K26" s="984"/>
      <c r="L26" s="983">
        <f>ROUND(SUM(L22:L25),0)</f>
        <v>24043668</v>
      </c>
      <c r="M26" s="984"/>
      <c r="N26" s="983">
        <f>ROUND(SUM(N22:N25),0)</f>
        <v>12875334</v>
      </c>
      <c r="O26" s="984"/>
      <c r="P26" s="983">
        <f>ROUND(SUM(P22:P25),0)</f>
        <v>0</v>
      </c>
      <c r="Q26" s="984"/>
      <c r="R26" s="983">
        <f>ROUND(SUM(R22:R25),0)</f>
        <v>0</v>
      </c>
      <c r="S26" s="985"/>
      <c r="T26" s="986">
        <f>ROUND(SUM(D26)+SUM(H26)+SUM(L26)+SUM(P26),0)</f>
        <v>48087389</v>
      </c>
      <c r="U26" s="985"/>
      <c r="V26" s="986">
        <f>+ROUND(SUM(V22+V25),0)</f>
        <v>51501337</v>
      </c>
      <c r="W26" s="86"/>
      <c r="X26" s="62"/>
    </row>
    <row r="27" spans="1:26" ht="8.15" customHeight="1">
      <c r="A27" s="64"/>
      <c r="B27" s="63"/>
      <c r="C27" s="68"/>
      <c r="D27" s="987"/>
      <c r="E27" s="966"/>
      <c r="F27" s="987"/>
      <c r="G27" s="966"/>
      <c r="H27" s="987"/>
      <c r="I27" s="966"/>
      <c r="J27" s="987"/>
      <c r="K27" s="966"/>
      <c r="L27" s="987"/>
      <c r="M27" s="966"/>
      <c r="N27" s="987"/>
      <c r="O27" s="966"/>
      <c r="P27" s="987"/>
      <c r="Q27" s="966"/>
      <c r="R27" s="987"/>
      <c r="S27" s="975"/>
      <c r="T27" s="988"/>
      <c r="U27" s="975"/>
      <c r="V27" s="988"/>
      <c r="W27" s="62"/>
      <c r="X27" s="62"/>
    </row>
    <row r="28" spans="1:26" ht="16.5" customHeight="1">
      <c r="A28" s="7" t="s">
        <v>53</v>
      </c>
      <c r="B28" s="63"/>
      <c r="C28" s="68"/>
      <c r="D28" s="966"/>
      <c r="E28" s="966"/>
      <c r="F28" s="966"/>
      <c r="G28" s="966"/>
      <c r="H28" s="966"/>
      <c r="I28" s="966"/>
      <c r="J28" s="966"/>
      <c r="K28" s="966"/>
      <c r="L28" s="966"/>
      <c r="M28" s="966"/>
      <c r="N28" s="966"/>
      <c r="O28" s="966"/>
      <c r="P28" s="966"/>
      <c r="Q28" s="966"/>
      <c r="R28" s="966"/>
      <c r="S28" s="975"/>
      <c r="T28" s="975"/>
      <c r="U28" s="975"/>
      <c r="V28" s="975"/>
      <c r="W28" s="62"/>
      <c r="X28" s="62"/>
    </row>
    <row r="29" spans="1:26" ht="14.25" customHeight="1">
      <c r="A29" s="63" t="s">
        <v>54</v>
      </c>
      <c r="B29" s="63"/>
      <c r="C29" s="68" t="s">
        <v>5</v>
      </c>
      <c r="D29" s="1745">
        <v>7090793</v>
      </c>
      <c r="E29" s="984"/>
      <c r="F29" s="1745">
        <v>6776513</v>
      </c>
      <c r="G29" s="966"/>
      <c r="H29" s="1745">
        <v>963069</v>
      </c>
      <c r="I29" s="984"/>
      <c r="J29" s="1745">
        <v>941998</v>
      </c>
      <c r="K29" s="966"/>
      <c r="L29" s="1745">
        <v>7073580</v>
      </c>
      <c r="M29" s="984"/>
      <c r="N29" s="1745">
        <v>6776565</v>
      </c>
      <c r="O29" s="966"/>
      <c r="P29" s="1745">
        <v>0</v>
      </c>
      <c r="Q29" s="984"/>
      <c r="R29" s="1745">
        <v>0</v>
      </c>
      <c r="S29" s="975"/>
      <c r="T29" s="975">
        <f>ROUND(SUM(D29)+SUM(H29)+SUM(L29)+SUM(P29),0)</f>
        <v>15127442</v>
      </c>
      <c r="U29" s="975"/>
      <c r="V29" s="975">
        <f>ROUND(SUM(+F29+J29+N29+R29),0)</f>
        <v>14495076</v>
      </c>
      <c r="W29" s="62"/>
      <c r="X29" s="62"/>
      <c r="Y29" s="62"/>
      <c r="Z29" s="62"/>
    </row>
    <row r="30" spans="1:26" ht="14.25" customHeight="1">
      <c r="A30" s="63" t="s">
        <v>55</v>
      </c>
      <c r="B30" s="63"/>
      <c r="C30" s="68" t="s">
        <v>5</v>
      </c>
      <c r="D30" s="1745">
        <v>0</v>
      </c>
      <c r="E30" s="984"/>
      <c r="F30" s="1745">
        <v>0</v>
      </c>
      <c r="G30" s="966"/>
      <c r="H30" s="1745">
        <v>49026</v>
      </c>
      <c r="I30" s="984"/>
      <c r="J30" s="1745">
        <v>45010</v>
      </c>
      <c r="K30" s="966"/>
      <c r="L30" s="1745">
        <v>0</v>
      </c>
      <c r="M30" s="984"/>
      <c r="N30" s="1745">
        <v>0</v>
      </c>
      <c r="O30" s="966"/>
      <c r="P30" s="1745">
        <v>81007</v>
      </c>
      <c r="Q30" s="984"/>
      <c r="R30" s="1745">
        <v>77978</v>
      </c>
      <c r="S30" s="975"/>
      <c r="T30" s="975">
        <f t="shared" ref="T30:T36" si="6">ROUND(SUM(D30)+SUM(H30)+SUM(L30)+SUM(P30),0)</f>
        <v>130033</v>
      </c>
      <c r="U30" s="975"/>
      <c r="V30" s="975">
        <f t="shared" ref="V30:V36" si="7">ROUND(SUM(+F30+J30+N30+R30),0)</f>
        <v>122988</v>
      </c>
      <c r="W30" s="62"/>
      <c r="X30" s="62"/>
      <c r="Y30" s="62"/>
      <c r="Z30" s="62"/>
    </row>
    <row r="31" spans="1:26" ht="14.25" customHeight="1">
      <c r="A31" s="63" t="s">
        <v>56</v>
      </c>
      <c r="B31" s="63"/>
      <c r="C31" s="68" t="s">
        <v>5</v>
      </c>
      <c r="D31" s="1745">
        <v>327547</v>
      </c>
      <c r="E31" s="984"/>
      <c r="F31" s="1745">
        <v>341778</v>
      </c>
      <c r="G31" s="966"/>
      <c r="H31" s="1745">
        <v>780209</v>
      </c>
      <c r="I31" s="984"/>
      <c r="J31" s="1745">
        <v>828748</v>
      </c>
      <c r="K31" s="966"/>
      <c r="L31" s="1745">
        <v>0</v>
      </c>
      <c r="M31" s="984"/>
      <c r="N31" s="1745">
        <v>0</v>
      </c>
      <c r="O31" s="966"/>
      <c r="P31" s="1745">
        <v>0</v>
      </c>
      <c r="Q31" s="984"/>
      <c r="R31" s="1745">
        <v>0</v>
      </c>
      <c r="S31" s="975"/>
      <c r="T31" s="975">
        <f t="shared" si="6"/>
        <v>1107756</v>
      </c>
      <c r="U31" s="975"/>
      <c r="V31" s="975">
        <f t="shared" si="7"/>
        <v>1170526</v>
      </c>
      <c r="W31" s="62"/>
      <c r="X31" s="62"/>
      <c r="Y31" s="62"/>
      <c r="Z31" s="90"/>
    </row>
    <row r="32" spans="1:26" ht="14.25" customHeight="1">
      <c r="A32" s="1630" t="s">
        <v>2392</v>
      </c>
      <c r="B32" s="63"/>
      <c r="C32" s="1629" t="s">
        <v>5</v>
      </c>
      <c r="D32" s="1745">
        <v>0</v>
      </c>
      <c r="E32" s="984"/>
      <c r="F32" s="1745">
        <v>0</v>
      </c>
      <c r="G32" s="966"/>
      <c r="H32" s="1745">
        <v>3867</v>
      </c>
      <c r="I32" s="984"/>
      <c r="J32" s="1745">
        <v>1880</v>
      </c>
      <c r="K32" s="966"/>
      <c r="L32" s="1745">
        <v>0</v>
      </c>
      <c r="M32" s="984"/>
      <c r="N32" s="1745">
        <v>0</v>
      </c>
      <c r="O32" s="966"/>
      <c r="P32" s="1745">
        <v>0</v>
      </c>
      <c r="Q32" s="984"/>
      <c r="R32" s="1745">
        <v>0</v>
      </c>
      <c r="S32" s="975"/>
      <c r="T32" s="975">
        <f t="shared" ref="T32" si="8">ROUND(SUM(D32)+SUM(H32)+SUM(L32)+SUM(P32),0)</f>
        <v>3867</v>
      </c>
      <c r="U32" s="975"/>
      <c r="V32" s="975">
        <f t="shared" ref="V32" si="9">ROUND(SUM(+F32+J32+N32+R32),0)</f>
        <v>1880</v>
      </c>
      <c r="W32" s="62"/>
      <c r="X32" s="62"/>
      <c r="Y32" s="62"/>
      <c r="Z32" s="90"/>
    </row>
    <row r="33" spans="1:26" ht="14.25" customHeight="1">
      <c r="A33" s="91" t="s">
        <v>57</v>
      </c>
      <c r="B33" s="63"/>
      <c r="C33" s="68" t="s">
        <v>5</v>
      </c>
      <c r="D33" s="1745">
        <v>0</v>
      </c>
      <c r="E33" s="984"/>
      <c r="F33" s="1745">
        <v>0</v>
      </c>
      <c r="G33" s="966"/>
      <c r="H33" s="1745">
        <v>110983</v>
      </c>
      <c r="I33" s="984"/>
      <c r="J33" s="1745">
        <v>109377</v>
      </c>
      <c r="K33" s="966"/>
      <c r="L33" s="1745">
        <v>0</v>
      </c>
      <c r="M33" s="984"/>
      <c r="N33" s="1745">
        <v>0</v>
      </c>
      <c r="O33" s="966"/>
      <c r="P33" s="1745">
        <v>417138</v>
      </c>
      <c r="Q33" s="984"/>
      <c r="R33" s="1745">
        <v>403126</v>
      </c>
      <c r="S33" s="975"/>
      <c r="T33" s="975">
        <f t="shared" si="6"/>
        <v>528121</v>
      </c>
      <c r="U33" s="975"/>
      <c r="V33" s="975">
        <f t="shared" si="7"/>
        <v>512503</v>
      </c>
      <c r="W33" s="62"/>
      <c r="X33" s="62"/>
      <c r="Y33" s="62"/>
      <c r="Z33" s="90"/>
    </row>
    <row r="34" spans="1:26" ht="14.25" customHeight="1">
      <c r="A34" s="91" t="s">
        <v>58</v>
      </c>
      <c r="B34" s="63"/>
      <c r="C34" s="68" t="s">
        <v>5</v>
      </c>
      <c r="D34" s="1745">
        <v>262385</v>
      </c>
      <c r="E34" s="984"/>
      <c r="F34" s="1745">
        <v>259230</v>
      </c>
      <c r="G34" s="966"/>
      <c r="H34" s="1745">
        <v>0</v>
      </c>
      <c r="I34" s="984"/>
      <c r="J34" s="1745">
        <v>0</v>
      </c>
      <c r="K34" s="966"/>
      <c r="L34" s="1745">
        <v>0</v>
      </c>
      <c r="M34" s="984"/>
      <c r="N34" s="1745">
        <v>0</v>
      </c>
      <c r="O34" s="966"/>
      <c r="P34" s="1745">
        <v>0</v>
      </c>
      <c r="Q34" s="984"/>
      <c r="R34" s="1745">
        <v>0</v>
      </c>
      <c r="S34" s="975"/>
      <c r="T34" s="975">
        <f t="shared" si="6"/>
        <v>262385</v>
      </c>
      <c r="U34" s="975"/>
      <c r="V34" s="975">
        <f t="shared" si="7"/>
        <v>259230</v>
      </c>
      <c r="W34" s="62"/>
      <c r="X34" s="62"/>
      <c r="Y34" s="62"/>
      <c r="Z34" s="90"/>
    </row>
    <row r="35" spans="1:26" ht="14.25" customHeight="1">
      <c r="A35" s="63" t="s">
        <v>59</v>
      </c>
      <c r="B35" s="63"/>
      <c r="C35" s="68" t="s">
        <v>5</v>
      </c>
      <c r="D35" s="1745">
        <v>0</v>
      </c>
      <c r="E35" s="984"/>
      <c r="F35" s="1745">
        <v>0</v>
      </c>
      <c r="G35" s="966"/>
      <c r="H35" s="1745">
        <v>-1552</v>
      </c>
      <c r="I35" s="984"/>
      <c r="J35" s="1745">
        <v>1779</v>
      </c>
      <c r="K35" s="966"/>
      <c r="L35" s="1745">
        <v>0</v>
      </c>
      <c r="M35" s="984"/>
      <c r="N35" s="1745">
        <v>0</v>
      </c>
      <c r="O35" s="966"/>
      <c r="P35" s="1745">
        <v>146559</v>
      </c>
      <c r="Q35" s="984"/>
      <c r="R35" s="1745">
        <v>91426</v>
      </c>
      <c r="S35" s="975"/>
      <c r="T35" s="975">
        <f t="shared" si="6"/>
        <v>145007</v>
      </c>
      <c r="U35" s="975"/>
      <c r="V35" s="975">
        <f t="shared" si="7"/>
        <v>93205</v>
      </c>
      <c r="W35" s="62"/>
      <c r="X35" s="62"/>
      <c r="Y35" s="62"/>
      <c r="Z35" s="90"/>
    </row>
    <row r="36" spans="1:26" ht="14.25" customHeight="1">
      <c r="A36" s="63" t="s">
        <v>60</v>
      </c>
      <c r="B36" s="63"/>
      <c r="C36" s="68" t="s">
        <v>5</v>
      </c>
      <c r="D36" s="1745">
        <v>0</v>
      </c>
      <c r="E36" s="984"/>
      <c r="F36" s="1745">
        <v>0</v>
      </c>
      <c r="G36" s="966"/>
      <c r="H36" s="1745">
        <v>51703</v>
      </c>
      <c r="I36" s="984"/>
      <c r="J36" s="1745">
        <v>55944</v>
      </c>
      <c r="K36" s="966"/>
      <c r="L36" s="1745">
        <v>0</v>
      </c>
      <c r="M36" s="984"/>
      <c r="N36" s="1745">
        <v>0</v>
      </c>
      <c r="O36" s="966"/>
      <c r="P36" s="1745">
        <v>0</v>
      </c>
      <c r="Q36" s="984"/>
      <c r="R36" s="1745">
        <v>0</v>
      </c>
      <c r="S36" s="975"/>
      <c r="T36" s="975">
        <f t="shared" si="6"/>
        <v>51703</v>
      </c>
      <c r="U36" s="975"/>
      <c r="V36" s="975">
        <f t="shared" si="7"/>
        <v>55944</v>
      </c>
      <c r="W36" s="62"/>
      <c r="X36" s="62"/>
      <c r="Y36" s="62"/>
      <c r="Z36" s="90"/>
    </row>
    <row r="37" spans="1:26" ht="18" customHeight="1">
      <c r="A37" s="64" t="s">
        <v>61</v>
      </c>
      <c r="B37" s="64"/>
      <c r="C37" s="68" t="s">
        <v>5</v>
      </c>
      <c r="D37" s="989">
        <f>ROUND(SUM(D29:D36),0)</f>
        <v>7680725</v>
      </c>
      <c r="E37" s="990"/>
      <c r="F37" s="989">
        <f>ROUND(SUM(F29:F36),0)</f>
        <v>7377521</v>
      </c>
      <c r="G37" s="990"/>
      <c r="H37" s="989">
        <f>ROUND(SUM(H29:H36),0)</f>
        <v>1957305</v>
      </c>
      <c r="I37" s="990"/>
      <c r="J37" s="989">
        <f>ROUND(SUM(J29:J36),0)</f>
        <v>1984736</v>
      </c>
      <c r="K37" s="990"/>
      <c r="L37" s="989">
        <f>ROUND(SUM(L29:L36),0)</f>
        <v>7073580</v>
      </c>
      <c r="M37" s="990"/>
      <c r="N37" s="989">
        <f>ROUND(SUM(N29:N36),0)</f>
        <v>6776565</v>
      </c>
      <c r="O37" s="990"/>
      <c r="P37" s="989">
        <f>ROUND(SUM(P29:P36),0)</f>
        <v>644704</v>
      </c>
      <c r="Q37" s="990"/>
      <c r="R37" s="989">
        <f>ROUND(SUM(R29:R36),0)</f>
        <v>572530</v>
      </c>
      <c r="S37" s="992"/>
      <c r="T37" s="993">
        <f>ROUND(SUM(T29:T36),0)</f>
        <v>17356314</v>
      </c>
      <c r="U37" s="992"/>
      <c r="V37" s="993">
        <f>ROUND(SUM(V29:V36),0)</f>
        <v>16711352</v>
      </c>
      <c r="W37" s="62"/>
      <c r="X37" s="62"/>
      <c r="Y37" s="62"/>
      <c r="Z37" s="90"/>
    </row>
    <row r="38" spans="1:26" ht="8.15" customHeight="1">
      <c r="A38" s="63"/>
      <c r="B38" s="63"/>
      <c r="C38" s="68"/>
      <c r="D38" s="987"/>
      <c r="E38" s="966"/>
      <c r="F38" s="987"/>
      <c r="G38" s="966"/>
      <c r="H38" s="987"/>
      <c r="I38" s="966"/>
      <c r="J38" s="987"/>
      <c r="K38" s="966"/>
      <c r="L38" s="987"/>
      <c r="M38" s="966"/>
      <c r="N38" s="987"/>
      <c r="O38" s="966"/>
      <c r="P38" s="987"/>
      <c r="Q38" s="966"/>
      <c r="R38" s="987"/>
      <c r="S38" s="975"/>
      <c r="T38" s="988"/>
      <c r="U38" s="975"/>
      <c r="V38" s="988"/>
      <c r="W38" s="62"/>
      <c r="X38" s="62"/>
      <c r="Y38" s="62"/>
      <c r="Z38" s="62"/>
    </row>
    <row r="39" spans="1:26" ht="16.5" customHeight="1">
      <c r="A39" s="7" t="s">
        <v>62</v>
      </c>
      <c r="B39" s="63"/>
      <c r="C39" s="68"/>
      <c r="D39" s="966"/>
      <c r="E39" s="966"/>
      <c r="F39" s="966"/>
      <c r="G39" s="966"/>
      <c r="H39" s="966"/>
      <c r="I39" s="966"/>
      <c r="J39" s="966"/>
      <c r="K39" s="966"/>
      <c r="L39" s="966"/>
      <c r="M39" s="966"/>
      <c r="N39" s="966"/>
      <c r="O39" s="966"/>
      <c r="P39" s="966"/>
      <c r="Q39" s="966"/>
      <c r="R39" s="966"/>
      <c r="S39" s="975"/>
      <c r="T39" s="975"/>
      <c r="U39" s="975"/>
      <c r="V39" s="975"/>
      <c r="W39" s="62"/>
      <c r="X39" s="62"/>
      <c r="Y39" s="62"/>
      <c r="Z39" s="62"/>
    </row>
    <row r="40" spans="1:26" ht="14.25" customHeight="1">
      <c r="A40" s="63" t="s">
        <v>63</v>
      </c>
      <c r="B40" s="63"/>
      <c r="C40" s="68" t="s">
        <v>5</v>
      </c>
      <c r="D40" s="1745">
        <v>3409712</v>
      </c>
      <c r="E40" s="966"/>
      <c r="F40" s="1745">
        <v>2326216</v>
      </c>
      <c r="G40" s="966"/>
      <c r="H40" s="1745">
        <v>886883</v>
      </c>
      <c r="I40" s="966"/>
      <c r="J40" s="1745">
        <v>753758</v>
      </c>
      <c r="K40" s="966"/>
      <c r="L40" s="1745">
        <v>0</v>
      </c>
      <c r="M40" s="966"/>
      <c r="N40" s="1745">
        <v>0</v>
      </c>
      <c r="O40" s="966"/>
      <c r="P40" s="1745">
        <v>0</v>
      </c>
      <c r="Q40" s="966"/>
      <c r="R40" s="1745">
        <v>0</v>
      </c>
      <c r="S40" s="975"/>
      <c r="T40" s="975">
        <f>ROUND(SUM(D40)+SUM(H40)+SUM(L40)+SUM(P40),0)</f>
        <v>4296595</v>
      </c>
      <c r="U40" s="975"/>
      <c r="V40" s="975">
        <f>ROUND(SUM(+F40+J40+N40+R40),0)</f>
        <v>3079974</v>
      </c>
      <c r="W40" s="62"/>
      <c r="X40" s="62"/>
      <c r="Y40" s="62"/>
      <c r="Z40" s="62"/>
    </row>
    <row r="41" spans="1:26" ht="14.25" customHeight="1">
      <c r="A41" s="2148" t="s">
        <v>2425</v>
      </c>
      <c r="B41" s="63"/>
      <c r="C41" s="68" t="s">
        <v>5</v>
      </c>
      <c r="D41" s="1745">
        <v>495306</v>
      </c>
      <c r="E41" s="966"/>
      <c r="F41" s="1745">
        <v>570056</v>
      </c>
      <c r="G41" s="966"/>
      <c r="H41" s="1745">
        <v>161881</v>
      </c>
      <c r="I41" s="966"/>
      <c r="J41" s="1745">
        <v>164075</v>
      </c>
      <c r="K41" s="966"/>
      <c r="L41" s="1745">
        <v>0</v>
      </c>
      <c r="M41" s="966"/>
      <c r="N41" s="1745">
        <v>0</v>
      </c>
      <c r="O41" s="966"/>
      <c r="P41" s="1745">
        <v>15292</v>
      </c>
      <c r="Q41" s="966"/>
      <c r="R41" s="1745">
        <v>13777</v>
      </c>
      <c r="S41" s="975"/>
      <c r="T41" s="975">
        <f t="shared" ref="T41:T44" si="10">ROUND(SUM(D41)+SUM(H41)+SUM(L41)+SUM(P41),0)</f>
        <v>672479</v>
      </c>
      <c r="U41" s="975"/>
      <c r="V41" s="975">
        <f t="shared" ref="V41:V44" si="11">ROUND(SUM(+F41+J41+N41+R41),0)</f>
        <v>747908</v>
      </c>
      <c r="W41" s="62"/>
      <c r="X41" s="62"/>
      <c r="Y41" s="62"/>
      <c r="Z41" s="62"/>
    </row>
    <row r="42" spans="1:26" ht="14.25" customHeight="1">
      <c r="A42" s="63" t="s">
        <v>64</v>
      </c>
      <c r="B42" s="63"/>
      <c r="C42" s="68" t="s">
        <v>5</v>
      </c>
      <c r="D42" s="1745">
        <v>1637689</v>
      </c>
      <c r="E42" s="966"/>
      <c r="F42" s="1745">
        <v>1609253</v>
      </c>
      <c r="G42" s="966"/>
      <c r="H42" s="1745">
        <v>199096</v>
      </c>
      <c r="I42" s="966"/>
      <c r="J42" s="1745">
        <v>167577</v>
      </c>
      <c r="K42" s="966"/>
      <c r="L42" s="1745">
        <v>0</v>
      </c>
      <c r="M42" s="966"/>
      <c r="N42" s="1745">
        <v>0</v>
      </c>
      <c r="O42" s="966"/>
      <c r="P42" s="1745">
        <v>0</v>
      </c>
      <c r="Q42" s="966"/>
      <c r="R42" s="1745">
        <v>0</v>
      </c>
      <c r="S42" s="975"/>
      <c r="T42" s="975">
        <f t="shared" si="10"/>
        <v>1836785</v>
      </c>
      <c r="U42" s="975"/>
      <c r="V42" s="975">
        <f t="shared" si="11"/>
        <v>1776830</v>
      </c>
      <c r="W42" s="62"/>
      <c r="X42" s="62"/>
      <c r="Y42" s="62"/>
      <c r="Z42" s="62"/>
    </row>
    <row r="43" spans="1:26" ht="15" customHeight="1">
      <c r="A43" s="94" t="s">
        <v>65</v>
      </c>
      <c r="B43" s="63"/>
      <c r="C43" s="68" t="s">
        <v>5</v>
      </c>
      <c r="D43" s="1745">
        <v>-41381</v>
      </c>
      <c r="E43" s="966"/>
      <c r="F43" s="1745">
        <v>410074</v>
      </c>
      <c r="G43" s="966"/>
      <c r="H43" s="1745">
        <v>-17608</v>
      </c>
      <c r="I43" s="966"/>
      <c r="J43" s="1745">
        <v>57049</v>
      </c>
      <c r="K43" s="966"/>
      <c r="L43" s="1745">
        <v>0</v>
      </c>
      <c r="M43" s="966"/>
      <c r="N43" s="1745">
        <v>0</v>
      </c>
      <c r="O43" s="966"/>
      <c r="P43" s="1745">
        <v>0</v>
      </c>
      <c r="Q43" s="966"/>
      <c r="R43" s="1745">
        <v>0</v>
      </c>
      <c r="S43" s="975"/>
      <c r="T43" s="975">
        <f t="shared" si="10"/>
        <v>-58989</v>
      </c>
      <c r="U43" s="975"/>
      <c r="V43" s="975">
        <f t="shared" si="11"/>
        <v>467123</v>
      </c>
      <c r="W43" s="62"/>
      <c r="X43" s="62"/>
      <c r="Y43" s="62"/>
      <c r="Z43" s="62"/>
    </row>
    <row r="44" spans="1:26" ht="15" customHeight="1">
      <c r="A44" s="95" t="s">
        <v>66</v>
      </c>
      <c r="B44" s="63"/>
      <c r="C44" s="96" t="s">
        <v>5</v>
      </c>
      <c r="D44" s="1745">
        <v>0</v>
      </c>
      <c r="E44" s="966"/>
      <c r="F44" s="1745">
        <v>0</v>
      </c>
      <c r="G44" s="966"/>
      <c r="H44" s="1745">
        <v>510841</v>
      </c>
      <c r="I44" s="966"/>
      <c r="J44" s="1745">
        <v>483920</v>
      </c>
      <c r="K44" s="966"/>
      <c r="L44" s="1745">
        <v>0</v>
      </c>
      <c r="M44" s="966"/>
      <c r="N44" s="1745">
        <v>0</v>
      </c>
      <c r="O44" s="966"/>
      <c r="P44" s="1745">
        <v>654377</v>
      </c>
      <c r="Q44" s="966"/>
      <c r="R44" s="1745">
        <v>608034</v>
      </c>
      <c r="S44" s="975"/>
      <c r="T44" s="975">
        <f t="shared" si="10"/>
        <v>1165218</v>
      </c>
      <c r="U44" s="975"/>
      <c r="V44" s="975">
        <f t="shared" si="11"/>
        <v>1091954</v>
      </c>
      <c r="W44" s="62"/>
      <c r="X44" s="62"/>
      <c r="Y44" s="62"/>
      <c r="Z44" s="62"/>
    </row>
    <row r="45" spans="1:26" ht="18" customHeight="1">
      <c r="A45" s="64" t="s">
        <v>67</v>
      </c>
      <c r="B45" s="64"/>
      <c r="C45" s="68" t="s">
        <v>5</v>
      </c>
      <c r="D45" s="989">
        <f>ROUND(SUM(D40:D44),0)</f>
        <v>5501326</v>
      </c>
      <c r="E45" s="990"/>
      <c r="F45" s="989">
        <f>ROUND(SUM(F40:F44),0)</f>
        <v>4915599</v>
      </c>
      <c r="G45" s="990"/>
      <c r="H45" s="989">
        <f>ROUND(SUM(H40:H44),0)</f>
        <v>1741093</v>
      </c>
      <c r="I45" s="990"/>
      <c r="J45" s="989">
        <f>ROUND(SUM(J40:J44),0)</f>
        <v>1626379</v>
      </c>
      <c r="K45" s="990"/>
      <c r="L45" s="989">
        <f>ROUND(SUM(L40:L44),0)</f>
        <v>0</v>
      </c>
      <c r="M45" s="990"/>
      <c r="N45" s="989">
        <f>ROUND(SUM(N40:N44),0)</f>
        <v>0</v>
      </c>
      <c r="O45" s="990"/>
      <c r="P45" s="989">
        <f>ROUND(SUM(P40:P44),0)</f>
        <v>669669</v>
      </c>
      <c r="Q45" s="990"/>
      <c r="R45" s="989">
        <f>ROUND(SUM(R40:R44),0)</f>
        <v>621811</v>
      </c>
      <c r="S45" s="992"/>
      <c r="T45" s="993">
        <f>ROUND(SUM(T40:T44),0)</f>
        <v>7912088</v>
      </c>
      <c r="U45" s="992"/>
      <c r="V45" s="993">
        <f>ROUND(SUM(V40:V44),0)</f>
        <v>7163789</v>
      </c>
      <c r="W45" s="62"/>
      <c r="X45" s="62"/>
      <c r="Y45" s="62"/>
      <c r="Z45" s="62"/>
    </row>
    <row r="46" spans="1:26" ht="8.15" customHeight="1">
      <c r="A46" s="63"/>
      <c r="B46" s="63"/>
      <c r="C46" s="68"/>
      <c r="D46" s="987"/>
      <c r="E46" s="966"/>
      <c r="F46" s="987"/>
      <c r="G46" s="966"/>
      <c r="H46" s="987"/>
      <c r="I46" s="966"/>
      <c r="J46" s="987"/>
      <c r="K46" s="966"/>
      <c r="L46" s="987"/>
      <c r="M46" s="966"/>
      <c r="N46" s="987"/>
      <c r="O46" s="966"/>
      <c r="P46" s="987"/>
      <c r="Q46" s="966"/>
      <c r="R46" s="987"/>
      <c r="S46" s="975"/>
      <c r="T46" s="988"/>
      <c r="U46" s="975"/>
      <c r="V46" s="988"/>
      <c r="W46" s="62"/>
      <c r="X46" s="62"/>
      <c r="Y46" s="62"/>
      <c r="Z46" s="62"/>
    </row>
    <row r="47" spans="1:26" ht="16.5" customHeight="1">
      <c r="A47" s="7" t="s">
        <v>68</v>
      </c>
      <c r="B47" s="63"/>
      <c r="C47" s="68"/>
      <c r="D47" s="966"/>
      <c r="E47" s="966"/>
      <c r="F47" s="966"/>
      <c r="G47" s="966"/>
      <c r="H47" s="966"/>
      <c r="I47" s="966"/>
      <c r="J47" s="966"/>
      <c r="K47" s="966"/>
      <c r="L47" s="966"/>
      <c r="M47" s="966"/>
      <c r="N47" s="966"/>
      <c r="O47" s="966"/>
      <c r="P47" s="966"/>
      <c r="Q47" s="966"/>
      <c r="R47" s="966"/>
      <c r="S47" s="975"/>
      <c r="T47" s="975"/>
      <c r="U47" s="975"/>
      <c r="V47" s="975"/>
      <c r="W47" s="62"/>
      <c r="X47" s="62"/>
      <c r="Y47" s="62"/>
      <c r="Z47" s="62"/>
    </row>
    <row r="48" spans="1:26" ht="14.25" customHeight="1">
      <c r="A48" s="91" t="s">
        <v>69</v>
      </c>
      <c r="B48" s="63"/>
      <c r="C48" s="68" t="s">
        <v>5</v>
      </c>
      <c r="D48" s="1745">
        <v>0</v>
      </c>
      <c r="E48" s="966"/>
      <c r="F48" s="1745">
        <v>-7</v>
      </c>
      <c r="G48" s="966"/>
      <c r="H48" s="1745">
        <v>0</v>
      </c>
      <c r="I48" s="966"/>
      <c r="J48" s="1745">
        <v>0</v>
      </c>
      <c r="K48" s="966"/>
      <c r="L48" s="1745">
        <v>0</v>
      </c>
      <c r="M48" s="966"/>
      <c r="N48" s="1745">
        <v>0</v>
      </c>
      <c r="O48" s="966"/>
      <c r="P48" s="1745">
        <v>0</v>
      </c>
      <c r="Q48" s="966"/>
      <c r="R48" s="1745">
        <v>0</v>
      </c>
      <c r="S48" s="975"/>
      <c r="T48" s="975">
        <f>ROUND(SUM(D48)+SUM(H48)+SUM(L48)+SUM(P48),0)</f>
        <v>0</v>
      </c>
      <c r="U48" s="975"/>
      <c r="V48" s="975">
        <f>ROUND(SUM(+F48+J48+N48+R48),0)</f>
        <v>-7</v>
      </c>
      <c r="W48" s="62"/>
      <c r="X48" s="62"/>
      <c r="Y48" s="62"/>
      <c r="Z48" s="62"/>
    </row>
    <row r="49" spans="1:26" ht="15" customHeight="1">
      <c r="A49" s="63" t="s">
        <v>70</v>
      </c>
      <c r="B49" s="63"/>
      <c r="C49" s="68" t="s">
        <v>5</v>
      </c>
      <c r="D49" s="1745">
        <v>1068327</v>
      </c>
      <c r="E49" s="966"/>
      <c r="F49" s="1745">
        <v>1307842</v>
      </c>
      <c r="G49" s="966"/>
      <c r="H49" s="1745">
        <v>0</v>
      </c>
      <c r="I49" s="966"/>
      <c r="J49" s="1745">
        <v>0</v>
      </c>
      <c r="K49" s="966"/>
      <c r="L49" s="1745">
        <v>0</v>
      </c>
      <c r="M49" s="966"/>
      <c r="N49" s="1745">
        <v>0</v>
      </c>
      <c r="O49" s="966"/>
      <c r="P49" s="1745">
        <v>0</v>
      </c>
      <c r="Q49" s="966"/>
      <c r="R49" s="1745">
        <v>0</v>
      </c>
      <c r="S49" s="975"/>
      <c r="T49" s="975">
        <f t="shared" ref="T49:T53" si="12">ROUND(SUM(D49)+SUM(H49)+SUM(L49)+SUM(P49),0)</f>
        <v>1068327</v>
      </c>
      <c r="U49" s="975"/>
      <c r="V49" s="975">
        <f t="shared" ref="V49:V53" si="13">ROUND(SUM(+F49+J49+N49+R49),0)</f>
        <v>1307842</v>
      </c>
      <c r="W49" s="62"/>
      <c r="X49" s="62"/>
      <c r="Y49" s="62"/>
      <c r="Z49" s="62"/>
    </row>
    <row r="50" spans="1:26" ht="15" customHeight="1">
      <c r="A50" s="63" t="s">
        <v>71</v>
      </c>
      <c r="B50" s="63"/>
      <c r="C50" s="68" t="s">
        <v>5</v>
      </c>
      <c r="D50" s="1745">
        <v>15368</v>
      </c>
      <c r="E50" s="966"/>
      <c r="F50" s="1745">
        <v>15372</v>
      </c>
      <c r="G50" s="966"/>
      <c r="H50" s="1745">
        <v>0</v>
      </c>
      <c r="I50" s="966"/>
      <c r="J50" s="1745">
        <v>0</v>
      </c>
      <c r="K50" s="966"/>
      <c r="L50" s="1745">
        <v>0</v>
      </c>
      <c r="M50" s="966"/>
      <c r="N50" s="1745">
        <v>0</v>
      </c>
      <c r="O50" s="966"/>
      <c r="P50" s="1745">
        <v>0</v>
      </c>
      <c r="Q50" s="966"/>
      <c r="R50" s="1745">
        <v>0</v>
      </c>
      <c r="S50" s="975"/>
      <c r="T50" s="975">
        <f t="shared" si="12"/>
        <v>15368</v>
      </c>
      <c r="U50" s="975"/>
      <c r="V50" s="975">
        <f t="shared" si="13"/>
        <v>15372</v>
      </c>
      <c r="W50" s="62"/>
      <c r="X50" s="62"/>
      <c r="Y50" s="62"/>
      <c r="Z50" s="62"/>
    </row>
    <row r="51" spans="1:26" ht="14.25" customHeight="1">
      <c r="A51" s="63" t="s">
        <v>72</v>
      </c>
      <c r="B51" s="63"/>
      <c r="C51" s="68" t="s">
        <v>5</v>
      </c>
      <c r="D51" s="1745">
        <v>0</v>
      </c>
      <c r="E51" s="966"/>
      <c r="F51" s="1745">
        <v>0</v>
      </c>
      <c r="G51" s="966"/>
      <c r="H51" s="1745">
        <v>0</v>
      </c>
      <c r="I51" s="966"/>
      <c r="J51" s="1745">
        <v>0</v>
      </c>
      <c r="K51" s="966"/>
      <c r="L51" s="1745">
        <v>1016171</v>
      </c>
      <c r="M51" s="966"/>
      <c r="N51" s="1745">
        <v>1005973</v>
      </c>
      <c r="O51" s="966"/>
      <c r="P51" s="1745">
        <v>119100</v>
      </c>
      <c r="Q51" s="966"/>
      <c r="R51" s="1745">
        <v>119100</v>
      </c>
      <c r="S51" s="975"/>
      <c r="T51" s="975">
        <f t="shared" si="12"/>
        <v>1135271</v>
      </c>
      <c r="U51" s="975"/>
      <c r="V51" s="975">
        <f t="shared" si="13"/>
        <v>1125073</v>
      </c>
      <c r="W51" s="62"/>
      <c r="X51" s="62"/>
      <c r="Y51" s="62"/>
      <c r="Z51" s="62"/>
    </row>
    <row r="52" spans="1:26" ht="14.25" customHeight="1">
      <c r="A52" s="94" t="s">
        <v>2138</v>
      </c>
      <c r="B52" s="63"/>
      <c r="C52" s="68" t="s">
        <v>5</v>
      </c>
      <c r="D52" s="1745">
        <v>2565</v>
      </c>
      <c r="E52" s="966"/>
      <c r="F52" s="1745">
        <v>2541</v>
      </c>
      <c r="G52" s="966"/>
      <c r="H52" s="1745">
        <v>0</v>
      </c>
      <c r="I52" s="966"/>
      <c r="J52" s="1745">
        <v>0</v>
      </c>
      <c r="K52" s="966"/>
      <c r="L52" s="1745">
        <v>0</v>
      </c>
      <c r="M52" s="966"/>
      <c r="N52" s="1745">
        <v>0</v>
      </c>
      <c r="O52" s="966"/>
      <c r="P52" s="1745">
        <v>0</v>
      </c>
      <c r="Q52" s="966"/>
      <c r="R52" s="1745">
        <v>0</v>
      </c>
      <c r="S52" s="975"/>
      <c r="T52" s="975">
        <f t="shared" si="12"/>
        <v>2565</v>
      </c>
      <c r="U52" s="975"/>
      <c r="V52" s="975">
        <f t="shared" si="13"/>
        <v>2541</v>
      </c>
      <c r="W52" s="62"/>
      <c r="X52" s="62"/>
      <c r="Y52" s="62"/>
      <c r="Z52" s="62"/>
    </row>
    <row r="53" spans="1:26" ht="14.25" customHeight="1">
      <c r="A53" s="63" t="s">
        <v>73</v>
      </c>
      <c r="B53" s="63"/>
      <c r="C53" s="68" t="s">
        <v>5</v>
      </c>
      <c r="D53" s="1745">
        <v>0</v>
      </c>
      <c r="E53" s="966"/>
      <c r="F53" s="1745">
        <v>0</v>
      </c>
      <c r="G53" s="966"/>
      <c r="H53" s="1745">
        <v>0</v>
      </c>
      <c r="I53" s="966"/>
      <c r="J53" s="1745">
        <v>1439241</v>
      </c>
      <c r="K53" s="966"/>
      <c r="L53" s="1745">
        <v>0</v>
      </c>
      <c r="M53" s="966"/>
      <c r="N53" s="1745">
        <v>0</v>
      </c>
      <c r="O53" s="966"/>
      <c r="P53" s="1745">
        <v>0</v>
      </c>
      <c r="Q53" s="966"/>
      <c r="R53" s="1745">
        <v>0</v>
      </c>
      <c r="S53" s="975"/>
      <c r="T53" s="975">
        <f t="shared" si="12"/>
        <v>0</v>
      </c>
      <c r="U53" s="975"/>
      <c r="V53" s="975">
        <f t="shared" si="13"/>
        <v>1439241</v>
      </c>
      <c r="W53" s="62"/>
      <c r="X53" s="62"/>
      <c r="Y53" s="62"/>
      <c r="Z53" s="62"/>
    </row>
    <row r="54" spans="1:26" ht="16" customHeight="1">
      <c r="A54" s="64" t="s">
        <v>74</v>
      </c>
      <c r="B54" s="64"/>
      <c r="C54" s="68" t="s">
        <v>5</v>
      </c>
      <c r="D54" s="1750">
        <f>ROUND(SUM(D48:D53),0)</f>
        <v>1086260</v>
      </c>
      <c r="E54" s="990"/>
      <c r="F54" s="1750">
        <f>ROUND(SUM(F48:F53),0)</f>
        <v>1325748</v>
      </c>
      <c r="G54" s="990"/>
      <c r="H54" s="1750">
        <f>ROUND(SUM(H48:H53),0)</f>
        <v>0</v>
      </c>
      <c r="I54" s="990"/>
      <c r="J54" s="1750">
        <f>ROUND(SUM(J48:J53),0)</f>
        <v>1439241</v>
      </c>
      <c r="K54" s="990"/>
      <c r="L54" s="1750">
        <f>ROUND(SUM(L48:L53),0)</f>
        <v>1016171</v>
      </c>
      <c r="M54" s="990"/>
      <c r="N54" s="1750">
        <f>ROUND(SUM(N48:N53),0)</f>
        <v>1005973</v>
      </c>
      <c r="O54" s="990"/>
      <c r="P54" s="1750">
        <f>ROUND(SUM(P48:P53),0)</f>
        <v>119100</v>
      </c>
      <c r="Q54" s="990"/>
      <c r="R54" s="1750">
        <f>ROUND(SUM(R48:R53),0)</f>
        <v>119100</v>
      </c>
      <c r="S54" s="992"/>
      <c r="T54" s="994">
        <f>ROUND(SUM(T48:T53),0)</f>
        <v>2221531</v>
      </c>
      <c r="U54" s="992"/>
      <c r="V54" s="994">
        <f>ROUND(SUM(V48:V53),0)</f>
        <v>3890062</v>
      </c>
      <c r="W54" s="62"/>
      <c r="X54" s="62"/>
      <c r="Y54" s="62"/>
      <c r="Z54" s="62"/>
    </row>
    <row r="55" spans="1:26" ht="16" customHeight="1">
      <c r="A55" s="64"/>
      <c r="B55" s="64"/>
      <c r="C55" s="68"/>
      <c r="D55" s="990"/>
      <c r="E55" s="990"/>
      <c r="F55" s="990"/>
      <c r="G55" s="990"/>
      <c r="H55" s="990"/>
      <c r="I55" s="990"/>
      <c r="J55" s="990"/>
      <c r="K55" s="990"/>
      <c r="L55" s="990"/>
      <c r="M55" s="990"/>
      <c r="N55" s="990"/>
      <c r="O55" s="990"/>
      <c r="P55" s="990"/>
      <c r="Q55" s="990"/>
      <c r="R55" s="990"/>
      <c r="S55" s="992"/>
      <c r="T55" s="992"/>
      <c r="U55" s="992"/>
      <c r="V55" s="992"/>
      <c r="W55" s="62"/>
      <c r="X55" s="62"/>
      <c r="Y55" s="62"/>
      <c r="Z55" s="62"/>
    </row>
    <row r="56" spans="1:26" ht="18" customHeight="1">
      <c r="A56" s="7" t="s">
        <v>75</v>
      </c>
      <c r="B56" s="64"/>
      <c r="C56" s="71" t="s">
        <v>5</v>
      </c>
      <c r="D56" s="1751">
        <f>ROUND(SUM(D26)+SUM(D37)+SUM(D45)+SUM(D54),0)</f>
        <v>35888921</v>
      </c>
      <c r="E56" s="1751"/>
      <c r="F56" s="1751">
        <f>ROUND(SUM(F26)+SUM(F37)+SUM(F45)+SUM(F54),0)</f>
        <v>49655727</v>
      </c>
      <c r="G56" s="1751"/>
      <c r="H56" s="1751">
        <f>ROUND(SUM(H26)+SUM(H37)+SUM(H45)+SUM(H54),0)</f>
        <v>6121509</v>
      </c>
      <c r="I56" s="1751"/>
      <c r="J56" s="1751">
        <f>ROUND(SUM(J26)+SUM(J37)+SUM(J45)+SUM(J54),0)</f>
        <v>7639500</v>
      </c>
      <c r="K56" s="1751"/>
      <c r="L56" s="1751">
        <f>ROUND(SUM(L26)+SUM(L37)+SUM(L45)+SUM(L54),0)</f>
        <v>32133419</v>
      </c>
      <c r="M56" s="1751"/>
      <c r="N56" s="1751">
        <f>ROUND(SUM(N26)+SUM(N37)+SUM(N45)+SUM(N54),0)</f>
        <v>20657872</v>
      </c>
      <c r="O56" s="1751"/>
      <c r="P56" s="1751">
        <f>ROUND(SUM(P26)+SUM(P37)+SUM(P45)+SUM(P54),0)</f>
        <v>1433473</v>
      </c>
      <c r="Q56" s="1751"/>
      <c r="R56" s="1751">
        <f>ROUND(SUM(R26)+SUM(R37)+SUM(R45)+SUM(R54),0)</f>
        <v>1313441</v>
      </c>
      <c r="S56" s="995"/>
      <c r="T56" s="995">
        <f>ROUND(SUM(D56+H56+L56+P56),0)</f>
        <v>75577322</v>
      </c>
      <c r="U56" s="995"/>
      <c r="V56" s="995">
        <f>ROUND(SUM(+V54+V45+V37+V26),0)</f>
        <v>79266540</v>
      </c>
      <c r="W56" s="62"/>
      <c r="X56" s="62"/>
      <c r="Y56" s="62"/>
      <c r="Z56" s="62"/>
    </row>
    <row r="57" spans="1:26" ht="8.15" customHeight="1">
      <c r="A57" s="63"/>
      <c r="B57" s="63"/>
      <c r="C57" s="68"/>
      <c r="D57" s="987"/>
      <c r="E57" s="966"/>
      <c r="F57" s="987"/>
      <c r="G57" s="966"/>
      <c r="H57" s="987"/>
      <c r="I57" s="966"/>
      <c r="J57" s="987"/>
      <c r="K57" s="966"/>
      <c r="L57" s="987"/>
      <c r="M57" s="966"/>
      <c r="N57" s="987"/>
      <c r="O57" s="966"/>
      <c r="P57" s="987"/>
      <c r="Q57" s="966"/>
      <c r="R57" s="987"/>
      <c r="S57" s="975"/>
      <c r="T57" s="988"/>
      <c r="U57" s="975"/>
      <c r="V57" s="988"/>
      <c r="W57" s="62"/>
      <c r="X57" s="62"/>
      <c r="Y57" s="62"/>
      <c r="Z57" s="62"/>
    </row>
    <row r="58" spans="1:26" s="101" customFormat="1" ht="18" customHeight="1">
      <c r="A58" s="97" t="s">
        <v>76</v>
      </c>
      <c r="B58" s="98"/>
      <c r="C58" s="99" t="s">
        <v>5</v>
      </c>
      <c r="D58" s="974">
        <f>+'SCH 2-Misc Receipts'!C115</f>
        <v>3586046</v>
      </c>
      <c r="E58" s="996"/>
      <c r="F58" s="974">
        <f>+'SCH 2-Misc Receipts'!E115</f>
        <v>3128837</v>
      </c>
      <c r="G58" s="996"/>
      <c r="H58" s="974">
        <f>+'SCH 2-Misc Receipts'!G115</f>
        <v>19668210</v>
      </c>
      <c r="I58" s="996"/>
      <c r="J58" s="974">
        <f>+'SCH 2-Misc Receipts'!I115</f>
        <v>17932536</v>
      </c>
      <c r="K58" s="996"/>
      <c r="L58" s="974">
        <f>+'SCH 2-Misc Receipts'!K115</f>
        <v>433402</v>
      </c>
      <c r="M58" s="996"/>
      <c r="N58" s="974">
        <f>+'SCH 2-Misc Receipts'!M115</f>
        <v>471140</v>
      </c>
      <c r="O58" s="996"/>
      <c r="P58" s="974">
        <f>+'SCH 2-Misc Receipts'!O115</f>
        <v>7497032</v>
      </c>
      <c r="Q58" s="996"/>
      <c r="R58" s="974">
        <f>+'SCH 2-Misc Receipts'!Q115</f>
        <v>5729387</v>
      </c>
      <c r="S58" s="492"/>
      <c r="T58" s="974">
        <f>+'SCH 2-Misc Receipts'!S115</f>
        <v>31184690</v>
      </c>
      <c r="U58" s="492"/>
      <c r="V58" s="997">
        <f>+'SCH 2-Misc Receipts'!U115</f>
        <v>27261900</v>
      </c>
      <c r="W58" s="100"/>
      <c r="X58" s="100"/>
      <c r="Y58" s="100"/>
      <c r="Z58" s="100"/>
    </row>
    <row r="59" spans="1:26" ht="14.25" customHeight="1">
      <c r="A59" s="91"/>
      <c r="B59" s="63"/>
      <c r="C59" s="68"/>
      <c r="D59" s="966"/>
      <c r="E59" s="966"/>
      <c r="F59" s="966"/>
      <c r="G59" s="966"/>
      <c r="H59" s="998"/>
      <c r="I59" s="966"/>
      <c r="J59" s="998"/>
      <c r="K59" s="966"/>
      <c r="L59" s="998"/>
      <c r="M59" s="966"/>
      <c r="N59" s="998"/>
      <c r="O59" s="966"/>
      <c r="P59" s="998"/>
      <c r="Q59" s="966"/>
      <c r="R59" s="998"/>
      <c r="S59" s="975"/>
      <c r="T59" s="982"/>
      <c r="U59" s="975"/>
      <c r="V59" s="975"/>
      <c r="W59" s="62"/>
      <c r="X59" s="62"/>
      <c r="Y59" s="62"/>
      <c r="Z59" s="62"/>
    </row>
    <row r="60" spans="1:26" ht="18" customHeight="1">
      <c r="A60" s="97" t="s">
        <v>77</v>
      </c>
      <c r="B60" s="64"/>
      <c r="C60" s="71" t="s">
        <v>5</v>
      </c>
      <c r="D60" s="1932">
        <v>149</v>
      </c>
      <c r="E60" s="990"/>
      <c r="F60" s="1932">
        <v>257</v>
      </c>
      <c r="G60" s="990"/>
      <c r="H60" s="1932">
        <v>58920558</v>
      </c>
      <c r="I60" s="990"/>
      <c r="J60" s="1932">
        <v>56743546</v>
      </c>
      <c r="K60" s="990"/>
      <c r="L60" s="1932">
        <v>73633</v>
      </c>
      <c r="M60" s="990"/>
      <c r="N60" s="1932">
        <v>73484</v>
      </c>
      <c r="O60" s="990"/>
      <c r="P60" s="1932">
        <v>2350013</v>
      </c>
      <c r="Q60" s="990"/>
      <c r="R60" s="1932">
        <v>2124623</v>
      </c>
      <c r="S60" s="995"/>
      <c r="T60" s="999">
        <f>ROUND(SUM(+P60+H60+D60+L60),0)</f>
        <v>61344353</v>
      </c>
      <c r="U60" s="995"/>
      <c r="V60" s="997">
        <f>ROUND(SUM(+F60+J60+N60+R60),0)</f>
        <v>58941910</v>
      </c>
      <c r="W60" s="62"/>
      <c r="X60" s="62"/>
      <c r="Y60" s="62"/>
      <c r="Z60" s="62"/>
    </row>
    <row r="61" spans="1:26" ht="8.15" customHeight="1">
      <c r="A61" s="63"/>
      <c r="B61" s="63"/>
      <c r="C61" s="68"/>
      <c r="D61" s="987"/>
      <c r="E61" s="966"/>
      <c r="F61" s="987"/>
      <c r="G61" s="966"/>
      <c r="H61" s="987"/>
      <c r="I61" s="966"/>
      <c r="J61" s="987"/>
      <c r="K61" s="966"/>
      <c r="L61" s="987"/>
      <c r="M61" s="966"/>
      <c r="N61" s="987"/>
      <c r="O61" s="966"/>
      <c r="P61" s="987"/>
      <c r="Q61" s="966"/>
      <c r="R61" s="987"/>
      <c r="S61" s="975"/>
      <c r="T61" s="1000"/>
      <c r="U61" s="975"/>
      <c r="V61" s="988"/>
      <c r="W61" s="62"/>
      <c r="X61" s="62"/>
      <c r="Y61" s="62"/>
      <c r="Z61" s="62"/>
    </row>
    <row r="62" spans="1:26" ht="16.5" customHeight="1">
      <c r="A62" s="7" t="s">
        <v>78</v>
      </c>
      <c r="B62" s="63"/>
      <c r="C62" s="68"/>
      <c r="D62" s="966"/>
      <c r="E62" s="966"/>
      <c r="F62" s="966"/>
      <c r="G62" s="966"/>
      <c r="H62" s="966"/>
      <c r="I62" s="966"/>
      <c r="J62" s="966"/>
      <c r="K62" s="966"/>
      <c r="L62" s="966"/>
      <c r="M62" s="966"/>
      <c r="N62" s="966"/>
      <c r="O62" s="966"/>
      <c r="P62" s="966"/>
      <c r="Q62" s="966"/>
      <c r="R62" s="966"/>
      <c r="S62" s="975"/>
      <c r="T62" s="982"/>
      <c r="U62" s="975"/>
      <c r="V62" s="975"/>
      <c r="W62" s="62"/>
      <c r="X62" s="62"/>
      <c r="Y62" s="62"/>
      <c r="Z62" s="62"/>
    </row>
    <row r="63" spans="1:26" ht="14.25" customHeight="1">
      <c r="A63" s="63" t="s">
        <v>79</v>
      </c>
      <c r="B63" s="63"/>
      <c r="C63" s="68" t="s">
        <v>5</v>
      </c>
      <c r="D63" s="1745">
        <v>0</v>
      </c>
      <c r="E63" s="966"/>
      <c r="F63" s="1745">
        <v>0</v>
      </c>
      <c r="G63" s="966"/>
      <c r="H63" s="1745">
        <v>0</v>
      </c>
      <c r="I63" s="966"/>
      <c r="J63" s="1745">
        <v>0</v>
      </c>
      <c r="K63" s="966"/>
      <c r="L63" s="1745">
        <v>0</v>
      </c>
      <c r="M63" s="966"/>
      <c r="N63" s="1745">
        <v>0</v>
      </c>
      <c r="O63" s="966"/>
      <c r="P63" s="1745">
        <v>132900</v>
      </c>
      <c r="Q63" s="966"/>
      <c r="R63" s="1745">
        <v>160369</v>
      </c>
      <c r="S63" s="975"/>
      <c r="T63" s="975">
        <f>ROUND(SUM(D63)+SUM(H63)+SUM(L63)+SUM(P63),0)</f>
        <v>132900</v>
      </c>
      <c r="U63" s="975"/>
      <c r="V63" s="975">
        <f>ROUND(SUM(+F63+J63+N63+R63),0)</f>
        <v>160369</v>
      </c>
      <c r="W63" s="62"/>
      <c r="X63" s="62"/>
      <c r="Y63" s="62"/>
      <c r="Z63" s="62"/>
    </row>
    <row r="64" spans="1:26" ht="14.25" customHeight="1">
      <c r="A64" s="63" t="s">
        <v>80</v>
      </c>
      <c r="B64" s="63"/>
      <c r="C64" s="68" t="s">
        <v>5</v>
      </c>
      <c r="D64" s="1745">
        <v>31069281</v>
      </c>
      <c r="E64" s="966"/>
      <c r="F64" s="1745">
        <v>18635138</v>
      </c>
      <c r="G64" s="966"/>
      <c r="H64" s="1745">
        <v>1905571</v>
      </c>
      <c r="I64" s="966"/>
      <c r="J64" s="1745">
        <v>7948642</v>
      </c>
      <c r="K64" s="966"/>
      <c r="L64" s="1745">
        <v>3536710</v>
      </c>
      <c r="M64" s="966"/>
      <c r="N64" s="1745">
        <v>3873034</v>
      </c>
      <c r="O64" s="966"/>
      <c r="P64" s="1745">
        <v>2218760</v>
      </c>
      <c r="Q64" s="966"/>
      <c r="R64" s="1745">
        <v>2606871</v>
      </c>
      <c r="S64" s="975"/>
      <c r="T64" s="975">
        <f>ROUND(SUM(D64)+SUM(H64)+SUM(L64)+SUM(P64),0)</f>
        <v>38730322</v>
      </c>
      <c r="U64" s="975"/>
      <c r="V64" s="975">
        <f>ROUND(SUM(+F64+J64+N64+R64),0)</f>
        <v>33063685</v>
      </c>
      <c r="W64" s="62"/>
      <c r="X64" s="62"/>
      <c r="Y64" s="62"/>
      <c r="Z64" s="62"/>
    </row>
    <row r="65" spans="1:26" ht="18" customHeight="1">
      <c r="A65" s="64" t="s">
        <v>81</v>
      </c>
      <c r="B65" s="64"/>
      <c r="C65" s="71" t="s">
        <v>5</v>
      </c>
      <c r="D65" s="1001">
        <f>ROUND(SUM(D64)+SUM(D63),0)</f>
        <v>31069281</v>
      </c>
      <c r="E65" s="991"/>
      <c r="F65" s="1001">
        <f>ROUND(SUM(F64)+SUM(F63),0)</f>
        <v>18635138</v>
      </c>
      <c r="G65" s="991"/>
      <c r="H65" s="1001">
        <f>ROUND(SUM(H64)+SUM(H63),0)</f>
        <v>1905571</v>
      </c>
      <c r="I65" s="991"/>
      <c r="J65" s="1001">
        <f>ROUND(SUM(J64)+SUM(J63),0)</f>
        <v>7948642</v>
      </c>
      <c r="K65" s="991"/>
      <c r="L65" s="1001">
        <f>ROUND(SUM(L64)+SUM(L63),0)</f>
        <v>3536710</v>
      </c>
      <c r="M65" s="991"/>
      <c r="N65" s="1001">
        <f>ROUND(SUM(N64)+SUM(N63),0)</f>
        <v>3873034</v>
      </c>
      <c r="O65" s="991"/>
      <c r="P65" s="1001">
        <f>ROUND(SUM(P64)+SUM(P63),0)</f>
        <v>2351660</v>
      </c>
      <c r="Q65" s="991"/>
      <c r="R65" s="1001">
        <f>ROUND(SUM(R64)+SUM(R63),0)</f>
        <v>2767240</v>
      </c>
      <c r="S65" s="992"/>
      <c r="T65" s="1002">
        <f>ROUND(SUM(T63:T64),0)</f>
        <v>38863222</v>
      </c>
      <c r="U65" s="992"/>
      <c r="V65" s="1002">
        <f>ROUND(SUM(V63:V64),0)</f>
        <v>33224054</v>
      </c>
      <c r="W65" s="62"/>
      <c r="X65" s="62"/>
      <c r="Y65" s="62"/>
      <c r="Z65" s="62"/>
    </row>
    <row r="66" spans="1:26" ht="10" customHeight="1">
      <c r="A66" s="64"/>
      <c r="B66" s="64"/>
      <c r="C66" s="71"/>
      <c r="D66" s="969"/>
      <c r="E66" s="968"/>
      <c r="F66" s="969"/>
      <c r="G66" s="968"/>
      <c r="H66" s="969"/>
      <c r="I66" s="968"/>
      <c r="J66" s="969"/>
      <c r="K66" s="968"/>
      <c r="L66" s="969"/>
      <c r="M66" s="968"/>
      <c r="N66" s="969"/>
      <c r="O66" s="968"/>
      <c r="P66" s="969"/>
      <c r="Q66" s="968"/>
      <c r="R66" s="969"/>
      <c r="S66" s="970"/>
      <c r="T66" s="971"/>
      <c r="U66" s="970"/>
      <c r="V66" s="971"/>
      <c r="W66" s="62"/>
      <c r="X66" s="62"/>
      <c r="Y66" s="62"/>
      <c r="Z66" s="62"/>
    </row>
    <row r="67" spans="1:26" ht="16.5" customHeight="1">
      <c r="A67" s="102"/>
      <c r="B67" s="64"/>
      <c r="C67" s="71"/>
      <c r="D67" s="972"/>
      <c r="E67" s="968"/>
      <c r="F67" s="972"/>
      <c r="G67" s="968"/>
      <c r="H67" s="972"/>
      <c r="I67" s="968"/>
      <c r="J67" s="972"/>
      <c r="K67" s="968"/>
      <c r="L67" s="972"/>
      <c r="M67" s="968"/>
      <c r="N67" s="972"/>
      <c r="O67" s="968"/>
      <c r="P67" s="972"/>
      <c r="Q67" s="968"/>
      <c r="R67" s="972"/>
      <c r="S67" s="970"/>
      <c r="T67" s="973"/>
      <c r="U67" s="970"/>
      <c r="V67" s="973"/>
      <c r="W67" s="62"/>
      <c r="X67" s="62"/>
      <c r="Y67" s="62"/>
      <c r="Z67" s="62"/>
    </row>
    <row r="68" spans="1:26" s="37" customFormat="1" ht="16.5" customHeight="1" thickBot="1">
      <c r="A68" s="103" t="s">
        <v>82</v>
      </c>
      <c r="B68" s="104"/>
      <c r="C68" s="71" t="s">
        <v>5</v>
      </c>
      <c r="D68" s="976">
        <f>ROUND(SUM(D56)+SUM(D58)+SUM(D60)+SUM(D65),0)</f>
        <v>70544397</v>
      </c>
      <c r="E68" s="964"/>
      <c r="F68" s="976">
        <f>ROUND(SUM(F56)+SUM(F58)+SUM(F60)+SUM(F65),0)</f>
        <v>71419959</v>
      </c>
      <c r="G68" s="977"/>
      <c r="H68" s="978">
        <f>ROUND(SUM(H56)+SUM(H58)+SUM(H60)+SUM(H65),0)</f>
        <v>86615848</v>
      </c>
      <c r="I68" s="964"/>
      <c r="J68" s="978">
        <f>ROUND(SUM(J56)+SUM(J58)+SUM(J60)+SUM(J65),0)</f>
        <v>90264224</v>
      </c>
      <c r="K68" s="964"/>
      <c r="L68" s="978">
        <f>ROUND(SUM(L56)+SUM(L58)+SUM(L60)+SUM(L65),0)</f>
        <v>36177164</v>
      </c>
      <c r="M68" s="964"/>
      <c r="N68" s="978">
        <f>ROUND(SUM(N56)+SUM(N58)+SUM(N60)+SUM(N65),0)</f>
        <v>25075530</v>
      </c>
      <c r="O68" s="964"/>
      <c r="P68" s="978">
        <f>ROUND(SUM(P56)+SUM(P58)+SUM(P60)+SUM(P65),0)</f>
        <v>13632178</v>
      </c>
      <c r="Q68" s="964"/>
      <c r="R68" s="978">
        <f>ROUND(SUM(R56)+SUM(R58)+SUM(R60)+SUM(R65),0)</f>
        <v>11934691</v>
      </c>
      <c r="S68" s="979"/>
      <c r="T68" s="976">
        <f>ROUND(SUM(T56)+SUM(T58)+SUM(T60)+SUM(T65),0)</f>
        <v>206969587</v>
      </c>
      <c r="U68" s="979"/>
      <c r="V68" s="976">
        <f>ROUND(SUM(V56)+SUM(V58)+SUM(V60)+SUM(V65),0)</f>
        <v>198694404</v>
      </c>
      <c r="W68" s="105"/>
      <c r="X68" s="105"/>
      <c r="Y68" s="106"/>
      <c r="Z68" s="106"/>
    </row>
    <row r="69" spans="1:26" ht="7" customHeight="1" thickTop="1">
      <c r="A69" s="63"/>
      <c r="B69" s="63"/>
      <c r="C69" s="68"/>
      <c r="D69" s="107"/>
      <c r="E69" s="68"/>
      <c r="F69" s="107"/>
      <c r="G69" s="68"/>
      <c r="H69" s="75"/>
      <c r="I69" s="68"/>
      <c r="J69" s="75"/>
      <c r="K69" s="68"/>
      <c r="L69" s="107"/>
      <c r="M69" s="68"/>
      <c r="N69" s="107"/>
      <c r="O69" s="68"/>
      <c r="P69" s="107"/>
      <c r="Q69" s="68"/>
      <c r="R69" s="107"/>
      <c r="S69" s="63"/>
      <c r="T69" s="108"/>
      <c r="U69" s="63"/>
      <c r="V69" s="108"/>
    </row>
    <row r="70" spans="1:26" ht="7" customHeight="1">
      <c r="A70" s="63"/>
      <c r="B70" s="63"/>
      <c r="C70" s="63"/>
      <c r="D70" s="63"/>
      <c r="E70" s="63"/>
      <c r="F70" s="63"/>
      <c r="G70" s="63"/>
      <c r="H70" s="63"/>
      <c r="I70" s="63"/>
      <c r="J70" s="63"/>
      <c r="K70" s="63"/>
      <c r="L70" s="63"/>
      <c r="M70" s="63"/>
      <c r="N70" s="63"/>
      <c r="O70" s="63"/>
      <c r="P70" s="63"/>
      <c r="Q70" s="63"/>
      <c r="R70" s="63"/>
      <c r="S70" s="63"/>
      <c r="T70" s="63"/>
      <c r="U70" s="63"/>
      <c r="V70" s="63"/>
    </row>
    <row r="71" spans="1:26" s="113" customFormat="1" ht="15.5">
      <c r="A71" s="109" t="s">
        <v>83</v>
      </c>
      <c r="B71" s="110"/>
      <c r="C71" s="110"/>
      <c r="D71" s="110">
        <v>0</v>
      </c>
      <c r="E71" s="110"/>
      <c r="F71" s="110">
        <v>0</v>
      </c>
      <c r="G71" s="110"/>
      <c r="H71" s="110">
        <v>-2987981</v>
      </c>
      <c r="I71" s="110"/>
      <c r="J71" s="110">
        <v>-3968942</v>
      </c>
      <c r="K71" s="110"/>
      <c r="L71" s="110">
        <v>-11911388</v>
      </c>
      <c r="M71" s="110"/>
      <c r="N71" s="110">
        <v>-8360572</v>
      </c>
      <c r="O71" s="110"/>
      <c r="P71" s="110" t="s">
        <v>5</v>
      </c>
      <c r="Q71" s="110"/>
      <c r="R71" s="110" t="s">
        <v>5</v>
      </c>
      <c r="S71" s="111"/>
      <c r="T71" s="112" t="s">
        <v>5</v>
      </c>
      <c r="U71" s="112"/>
      <c r="V71" s="112">
        <f>+R68+N68+F68+J68</f>
        <v>198694404</v>
      </c>
    </row>
    <row r="72" spans="1:26" ht="15.5">
      <c r="A72" s="50"/>
      <c r="B72" s="114"/>
      <c r="C72" s="114"/>
      <c r="D72" s="114"/>
      <c r="E72" s="114"/>
      <c r="F72" s="114"/>
      <c r="G72" s="114"/>
      <c r="H72" s="114"/>
      <c r="I72" s="114"/>
      <c r="J72" s="114"/>
      <c r="K72" s="114"/>
      <c r="L72" s="114"/>
      <c r="M72" s="114"/>
      <c r="N72" s="114"/>
      <c r="O72" s="114"/>
      <c r="P72" s="114"/>
      <c r="Q72" s="114"/>
      <c r="R72" s="114"/>
      <c r="S72" s="114"/>
      <c r="T72" s="115"/>
      <c r="U72" s="115"/>
      <c r="V72" s="115"/>
    </row>
    <row r="73" spans="1:26" ht="15.5">
      <c r="A73" s="114"/>
      <c r="B73" s="114"/>
      <c r="C73" s="114"/>
      <c r="D73" s="114"/>
      <c r="E73" s="114"/>
      <c r="F73" s="114"/>
      <c r="G73" s="114"/>
      <c r="H73" s="114"/>
      <c r="I73" s="114"/>
      <c r="J73" s="114"/>
      <c r="K73" s="114"/>
      <c r="L73" s="114"/>
      <c r="M73" s="114"/>
      <c r="N73" s="114"/>
      <c r="O73" s="114"/>
      <c r="P73" s="114"/>
      <c r="Q73" s="114"/>
      <c r="R73" s="114"/>
      <c r="S73" s="114"/>
      <c r="T73" s="115"/>
      <c r="U73" s="115"/>
      <c r="V73" s="115"/>
    </row>
    <row r="74" spans="1:26">
      <c r="T74" s="53"/>
      <c r="U74" s="53"/>
      <c r="V74" s="53"/>
    </row>
    <row r="75" spans="1:26">
      <c r="T75" s="53"/>
      <c r="U75" s="53"/>
      <c r="V75" s="53"/>
    </row>
    <row r="76" spans="1:26">
      <c r="T76" s="53"/>
      <c r="U76" s="53"/>
      <c r="V76" s="53"/>
    </row>
    <row r="77" spans="1:26">
      <c r="T77" s="53"/>
      <c r="U77" s="53"/>
      <c r="V77" s="53"/>
    </row>
    <row r="78" spans="1:26">
      <c r="T78" s="53"/>
      <c r="U78" s="53"/>
      <c r="V78" s="53"/>
    </row>
    <row r="79" spans="1:26">
      <c r="T79" s="53"/>
      <c r="U79" s="53"/>
      <c r="V79" s="53"/>
    </row>
    <row r="80" spans="1:26">
      <c r="T80" s="53"/>
      <c r="U80" s="53"/>
      <c r="V80" s="53"/>
    </row>
    <row r="81" spans="17:22">
      <c r="T81" s="53"/>
      <c r="U81" s="53"/>
      <c r="V81" s="53"/>
    </row>
    <row r="82" spans="17:22">
      <c r="T82" s="53"/>
      <c r="U82" s="53"/>
      <c r="V82" s="53"/>
    </row>
    <row r="86" spans="17:22">
      <c r="Q86" s="53"/>
    </row>
    <row r="87" spans="17:22">
      <c r="Q87" s="53"/>
    </row>
    <row r="88" spans="17:22">
      <c r="Q88" s="53"/>
    </row>
    <row r="89" spans="17:22">
      <c r="Q89" s="53"/>
    </row>
    <row r="90" spans="17:22">
      <c r="Q90" s="53"/>
    </row>
    <row r="91" spans="17:22">
      <c r="Q91" s="53"/>
    </row>
    <row r="92" spans="17:22">
      <c r="Q92" s="53"/>
    </row>
    <row r="93" spans="17:22">
      <c r="Q93" s="53"/>
    </row>
    <row r="94" spans="17:22">
      <c r="Q94" s="53"/>
    </row>
    <row r="95" spans="17:22">
      <c r="Q95" s="53"/>
    </row>
    <row r="96" spans="17:22">
      <c r="Q96" s="53"/>
    </row>
    <row r="97" spans="17:17">
      <c r="Q97" s="53"/>
    </row>
    <row r="98" spans="17:17">
      <c r="Q98" s="53"/>
    </row>
    <row r="99" spans="17:17">
      <c r="Q99" s="53"/>
    </row>
    <row r="100" spans="17:17">
      <c r="Q100" s="53"/>
    </row>
    <row r="101" spans="17:17">
      <c r="Q101" s="53"/>
    </row>
    <row r="102" spans="17:17">
      <c r="Q102" s="53"/>
    </row>
    <row r="103" spans="17:17">
      <c r="Q103" s="53"/>
    </row>
    <row r="104" spans="17:17">
      <c r="Q104" s="53"/>
    </row>
    <row r="105" spans="17:17">
      <c r="Q105" s="53"/>
    </row>
    <row r="106" spans="17:17">
      <c r="Q106" s="53"/>
    </row>
    <row r="107" spans="17:17">
      <c r="Q107" s="53"/>
    </row>
    <row r="108" spans="17:17">
      <c r="Q108" s="53"/>
    </row>
    <row r="109" spans="17:17">
      <c r="Q109" s="53"/>
    </row>
    <row r="110" spans="17:17">
      <c r="Q110" s="53"/>
    </row>
    <row r="111" spans="17:17">
      <c r="Q111" s="53"/>
    </row>
    <row r="112" spans="17:17">
      <c r="Q112" s="53"/>
    </row>
    <row r="113" spans="17:17">
      <c r="Q113" s="53"/>
    </row>
    <row r="114" spans="17:17">
      <c r="Q114" s="53"/>
    </row>
    <row r="115" spans="17:17">
      <c r="Q115" s="53"/>
    </row>
    <row r="116" spans="17:17">
      <c r="Q116" s="53"/>
    </row>
    <row r="117" spans="17:17">
      <c r="Q117" s="53"/>
    </row>
    <row r="118" spans="17:17">
      <c r="Q118" s="53"/>
    </row>
    <row r="119" spans="17:17">
      <c r="Q119" s="53"/>
    </row>
    <row r="120" spans="17:17">
      <c r="Q120" s="53"/>
    </row>
    <row r="121" spans="17:17">
      <c r="Q121" s="53"/>
    </row>
    <row r="122" spans="17:17">
      <c r="Q122" s="53"/>
    </row>
  </sheetData>
  <customSheetViews>
    <customSheetView guid="{2B65B3C9-192A-406F-81D0-33ACDA28F496}" scale="70" showPageBreaks="1" showGridLines="0" outlineSymbols="0" fitToPage="1" printArea="1">
      <selection activeCell="A22" sqref="A22"/>
      <pageMargins left="0.6" right="0.5" top="1" bottom="0.25" header="0" footer="0.25"/>
      <pageSetup scale="47" orientation="landscape" r:id="rId1"/>
      <headerFooter scaleWithDoc="0">
        <oddFooter>&amp;R&amp;9 65</oddFooter>
      </headerFooter>
    </customSheetView>
    <customSheetView guid="{0CC7DE5F-1794-42F9-A27A-C86EF3A9D6CB}" scale="70" showGridLines="0" outlineSymbols="0" fitToPage="1">
      <selection activeCell="P85" sqref="P85"/>
      <pageMargins left="0.6" right="0.5" top="1" bottom="0.25" header="0" footer="0.25"/>
      <pageSetup scale="47" orientation="landscape" r:id="rId2"/>
      <headerFooter scaleWithDoc="0">
        <oddFooter>&amp;R&amp;8 65</oddFooter>
      </headerFooter>
    </customSheetView>
    <customSheetView guid="{93806141-9DF1-4420-AFF4-7FE0DD0F8BC6}" scale="70" showPageBreaks="1" showGridLines="0" outlineSymbols="0" fitToPage="1" printArea="1" topLeftCell="A13">
      <selection activeCell="D44" sqref="D44"/>
      <pageMargins left="0.6" right="0.5" top="1" bottom="0.25" header="0" footer="0.25"/>
      <pageSetup scale="47" orientation="landscape" r:id="rId3"/>
      <headerFooter scaleWithDoc="0">
        <oddFooter>&amp;R&amp;9 65</oddFooter>
      </headerFooter>
    </customSheetView>
    <customSheetView guid="{BB82FA49-60D3-40FE-AF8E-B650FBF593CD}" scale="70" showPageBreaks="1" showGridLines="0" outlineSymbols="0" fitToPage="1" printArea="1" topLeftCell="A40">
      <selection activeCell="P85" sqref="P85"/>
      <pageMargins left="0.6" right="0.5" top="1" bottom="0.25" header="0" footer="0.25"/>
      <pageSetup scale="47" orientation="landscape" r:id="rId4"/>
      <headerFooter scaleWithDoc="0">
        <oddFooter>&amp;R&amp;8 65</oddFooter>
      </headerFooter>
    </customSheetView>
    <customSheetView guid="{3F05455D-E716-4339-B764-ED03EAF4C363}" scale="70" showPageBreaks="1" showGridLines="0" outlineSymbols="0" fitToPage="1" printArea="1" topLeftCell="A40">
      <selection activeCell="P85" sqref="P85"/>
      <pageMargins left="0.6" right="0.5" top="1" bottom="0.25" header="0" footer="0.25"/>
      <pageSetup scale="47" orientation="landscape" r:id="rId5"/>
      <headerFooter scaleWithDoc="0">
        <oddFooter>&amp;R&amp;8 65</oddFooter>
      </headerFooter>
    </customSheetView>
  </customSheetViews>
  <pageMargins left="0.6" right="0.5" top="1" bottom="0.25" header="0" footer="0.25"/>
  <pageSetup scale="47" orientation="landscape" r:id="rId6"/>
  <headerFooter scaleWithDoc="0">
    <oddFooter>&amp;R&amp;9 68</oddFooter>
  </headerFooter>
  <customProperties>
    <customPr name="SheetOptions" r:id="rId7"/>
  </customProperties>
  <ignoredErrors>
    <ignoredError sqref="V22 T3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14"/>
  <sheetViews>
    <sheetView showGridLines="0" showOutlineSymbols="0" zoomScale="70" zoomScaleNormal="70" zoomScaleSheetLayoutView="100" workbookViewId="0"/>
  </sheetViews>
  <sheetFormatPr defaultColWidth="8.84375" defaultRowHeight="12.5"/>
  <cols>
    <col min="1" max="1" width="52.765625" style="1306" customWidth="1"/>
    <col min="2" max="2" width="1.69140625" style="1306" customWidth="1"/>
    <col min="3" max="3" width="13.3046875" style="1306" customWidth="1"/>
    <col min="4" max="4" width="1.69140625" style="1306" customWidth="1"/>
    <col min="5" max="5" width="14.07421875" style="1306" bestFit="1" customWidth="1"/>
    <col min="6" max="6" width="1.69140625" style="1306" customWidth="1"/>
    <col min="7" max="7" width="12" style="1306" bestFit="1" customWidth="1"/>
    <col min="8" max="8" width="1.69140625" style="1306" customWidth="1"/>
    <col min="9" max="9" width="13.84375" style="1306" customWidth="1"/>
    <col min="10" max="10" width="1.69140625" style="1306" customWidth="1"/>
    <col min="11" max="11" width="15.4609375" style="1306" customWidth="1"/>
    <col min="12" max="12" width="1.69140625" style="1306" customWidth="1"/>
    <col min="13" max="13" width="12.53515625" style="1306" customWidth="1"/>
    <col min="14" max="14" width="1.69140625" style="1306" customWidth="1"/>
    <col min="15" max="15" width="13.84375" style="1306" customWidth="1"/>
    <col min="16" max="16" width="1.69140625" style="1306" customWidth="1"/>
    <col min="17" max="17" width="17.765625" style="1306" customWidth="1"/>
    <col min="18" max="18" width="1.69140625" style="1306" customWidth="1"/>
    <col min="19" max="19" width="13.69140625" style="1306" customWidth="1"/>
    <col min="20" max="20" width="1.69140625" style="1306" customWidth="1"/>
    <col min="21" max="21" width="13.765625" style="1306" customWidth="1"/>
    <col min="22" max="22" width="1.69140625" style="1306" customWidth="1"/>
    <col min="23" max="23" width="11.53515625" style="1306" customWidth="1"/>
    <col min="24" max="24" width="1.69140625" style="1306" customWidth="1"/>
    <col min="25" max="25" width="13.69140625" style="1306" customWidth="1"/>
    <col min="26" max="26" width="1.69140625" style="1306" customWidth="1"/>
    <col min="27" max="27" width="11.69140625" style="1306" customWidth="1"/>
    <col min="28" max="28" width="1.69140625" style="1306" customWidth="1"/>
    <col min="29" max="29" width="13.765625" style="1306" customWidth="1"/>
    <col min="30" max="30" width="1.69140625" style="1306" customWidth="1"/>
    <col min="31" max="31" width="13.765625" style="1306" customWidth="1"/>
    <col min="32" max="16384" width="8.84375" style="1306"/>
  </cols>
  <sheetData>
    <row r="1" spans="1:58" ht="15" customHeight="1">
      <c r="A1" s="2255" t="s">
        <v>1234</v>
      </c>
    </row>
    <row r="3" spans="1:58" ht="37.5" customHeight="1">
      <c r="A3" s="1307" t="s">
        <v>0</v>
      </c>
      <c r="B3" s="513"/>
      <c r="C3" s="513"/>
      <c r="D3" s="513"/>
      <c r="E3" s="513"/>
      <c r="F3" s="513"/>
      <c r="G3" s="513"/>
      <c r="H3" s="513"/>
      <c r="I3" s="513"/>
      <c r="J3" s="1308"/>
      <c r="K3" s="1308"/>
      <c r="L3" s="1308"/>
      <c r="M3" s="1308"/>
      <c r="N3" s="1308"/>
      <c r="O3" s="1308"/>
      <c r="P3" s="1308"/>
      <c r="Q3" s="1308"/>
      <c r="R3" s="1308"/>
      <c r="S3" s="1308"/>
      <c r="T3" s="1308"/>
      <c r="U3" s="1308"/>
      <c r="V3" s="1308"/>
      <c r="W3" s="1308"/>
      <c r="X3" s="1308"/>
      <c r="Y3" s="1308"/>
      <c r="Z3" s="1308"/>
      <c r="AA3" s="1308"/>
      <c r="AB3" s="1308"/>
      <c r="AC3" s="2256"/>
      <c r="AD3" s="1308"/>
      <c r="AE3" s="1308"/>
    </row>
    <row r="4" spans="1:58" ht="21.75" customHeight="1">
      <c r="A4" s="1310" t="s">
        <v>787</v>
      </c>
      <c r="B4" s="513"/>
      <c r="C4" s="513"/>
      <c r="D4" s="513"/>
      <c r="E4" s="513"/>
      <c r="F4" s="513"/>
      <c r="G4" s="513"/>
      <c r="H4" s="513"/>
      <c r="I4" s="513"/>
      <c r="J4" s="1308"/>
      <c r="K4" s="1308"/>
      <c r="L4" s="1308"/>
      <c r="M4" s="1308"/>
      <c r="N4" s="1308"/>
      <c r="O4" s="1308"/>
      <c r="P4" s="1308"/>
      <c r="Q4" s="1308"/>
      <c r="R4" s="1308"/>
      <c r="S4" s="1308"/>
      <c r="T4" s="1308"/>
      <c r="U4" s="1308"/>
      <c r="V4" s="1308"/>
      <c r="W4" s="1308"/>
      <c r="X4" s="1308"/>
      <c r="Y4" s="1308"/>
      <c r="Z4" s="1308"/>
      <c r="AA4" s="1308"/>
      <c r="AB4" s="1308"/>
      <c r="AC4" s="2257"/>
      <c r="AD4" s="2258"/>
      <c r="AE4" s="1311" t="s">
        <v>734</v>
      </c>
    </row>
    <row r="5" spans="1:58" ht="21.75" customHeight="1">
      <c r="A5" s="1310" t="s">
        <v>788</v>
      </c>
      <c r="B5" s="513"/>
      <c r="C5" s="513"/>
      <c r="D5" s="513"/>
      <c r="E5" s="513"/>
      <c r="F5" s="513"/>
      <c r="G5" s="513"/>
      <c r="H5" s="513"/>
      <c r="I5" s="513"/>
      <c r="J5" s="1308"/>
      <c r="K5" s="1308"/>
      <c r="L5" s="1308"/>
      <c r="M5" s="1308"/>
      <c r="N5" s="1308"/>
      <c r="O5" s="1308"/>
      <c r="P5" s="1308"/>
      <c r="Q5" s="1308"/>
      <c r="R5" s="1308"/>
      <c r="S5" s="1308"/>
      <c r="T5" s="1308"/>
      <c r="U5" s="1308"/>
      <c r="V5" s="1308"/>
      <c r="W5" s="1308"/>
      <c r="X5" s="1308"/>
      <c r="Y5" s="1308"/>
      <c r="Z5" s="1308"/>
      <c r="AA5" s="1308"/>
      <c r="AB5" s="1308"/>
      <c r="AD5" s="1308"/>
      <c r="AE5" s="2259"/>
    </row>
    <row r="6" spans="1:58" ht="21.75" customHeight="1">
      <c r="A6" s="1310" t="s">
        <v>2362</v>
      </c>
      <c r="B6" s="513"/>
      <c r="C6" s="513"/>
      <c r="D6" s="513"/>
      <c r="E6" s="513"/>
      <c r="F6" s="513"/>
      <c r="G6" s="513"/>
      <c r="H6" s="513"/>
      <c r="I6" s="513"/>
      <c r="J6" s="1308"/>
      <c r="K6" s="1308"/>
      <c r="L6" s="1308"/>
      <c r="M6" s="1308"/>
      <c r="N6" s="1308"/>
      <c r="O6" s="1308"/>
      <c r="P6" s="1308"/>
      <c r="Q6" s="1308"/>
      <c r="R6" s="1308"/>
      <c r="S6" s="1308"/>
      <c r="T6" s="1308"/>
      <c r="U6" s="1308"/>
      <c r="V6" s="1308"/>
      <c r="W6" s="1308"/>
      <c r="X6" s="1308"/>
      <c r="Y6" s="1308"/>
      <c r="Z6" s="1308"/>
      <c r="AA6" s="1308"/>
      <c r="AB6" s="1308"/>
      <c r="AC6" s="1308"/>
    </row>
    <row r="7" spans="1:58" ht="21.75" customHeight="1">
      <c r="A7" s="1310" t="s">
        <v>2411</v>
      </c>
      <c r="B7" s="513"/>
      <c r="C7" s="513"/>
      <c r="D7" s="513"/>
      <c r="E7" s="513"/>
      <c r="F7" s="513"/>
      <c r="G7" s="513"/>
      <c r="H7" s="513"/>
      <c r="I7" s="513"/>
      <c r="J7" s="1308"/>
      <c r="K7" s="1308"/>
      <c r="L7" s="1308"/>
      <c r="M7" s="1308"/>
      <c r="N7" s="1308"/>
      <c r="O7" s="1308"/>
      <c r="P7" s="1308"/>
      <c r="Q7" s="1308"/>
      <c r="R7" s="1308"/>
      <c r="S7" s="1308"/>
      <c r="T7" s="1308"/>
      <c r="U7" s="1308"/>
      <c r="V7" s="1308"/>
      <c r="W7" s="1308"/>
      <c r="X7" s="1308"/>
      <c r="Y7" s="1308"/>
      <c r="Z7" s="1308"/>
      <c r="AA7" s="1308"/>
      <c r="AB7" s="1308"/>
      <c r="AC7" s="1308"/>
    </row>
    <row r="8" spans="1:58" ht="18" customHeight="1">
      <c r="A8" s="1308"/>
      <c r="B8" s="1308"/>
      <c r="C8" s="1308"/>
      <c r="D8" s="1308"/>
      <c r="E8" s="1308"/>
      <c r="F8" s="1308"/>
      <c r="G8" s="1308"/>
      <c r="H8" s="1308"/>
      <c r="I8" s="1308"/>
      <c r="J8" s="1308"/>
      <c r="K8" s="1308"/>
      <c r="L8" s="1308"/>
      <c r="M8" s="1308"/>
      <c r="N8" s="1308"/>
      <c r="O8" s="1308"/>
      <c r="P8" s="1308"/>
      <c r="Q8" s="1308"/>
      <c r="R8" s="1308"/>
      <c r="S8" s="1308"/>
      <c r="T8" s="1308"/>
      <c r="U8" s="1308"/>
      <c r="V8" s="1308"/>
      <c r="W8" s="1308"/>
      <c r="X8" s="1308"/>
      <c r="Y8" s="1308"/>
      <c r="Z8" s="1308"/>
      <c r="AA8" s="1308"/>
      <c r="AB8" s="1308"/>
      <c r="AC8" s="1308"/>
    </row>
    <row r="9" spans="1:58" ht="14.25" customHeight="1">
      <c r="A9" s="1307"/>
      <c r="B9" s="2254"/>
      <c r="C9" s="2254"/>
      <c r="D9" s="2254"/>
      <c r="E9" s="2254"/>
      <c r="F9" s="2254"/>
      <c r="G9" s="2254"/>
      <c r="H9" s="2254"/>
      <c r="I9" s="2254"/>
      <c r="J9" s="2254"/>
      <c r="K9" s="2254"/>
      <c r="L9" s="2254"/>
      <c r="M9" s="2254"/>
      <c r="N9" s="2254"/>
      <c r="O9" s="2254"/>
      <c r="P9" s="2254"/>
      <c r="Q9" s="2254"/>
      <c r="R9" s="2254"/>
      <c r="S9" s="2254"/>
      <c r="T9" s="2254"/>
      <c r="U9" s="2254"/>
      <c r="V9" s="2254"/>
      <c r="W9" s="2253"/>
      <c r="X9" s="2254"/>
      <c r="Y9" s="2254"/>
      <c r="Z9" s="2254"/>
      <c r="AA9" s="2254"/>
      <c r="AB9" s="2254"/>
      <c r="AC9" s="2253"/>
      <c r="AD9" s="2254"/>
      <c r="AE9" s="2254"/>
      <c r="AF9" s="2254"/>
      <c r="AG9" s="2254"/>
      <c r="AH9" s="2254"/>
      <c r="AI9" s="2254"/>
      <c r="AJ9" s="2254"/>
      <c r="AK9" s="2254"/>
      <c r="AL9" s="2254"/>
      <c r="AM9" s="2254"/>
      <c r="AN9" s="2254"/>
      <c r="AO9" s="2254"/>
      <c r="AP9" s="2254"/>
      <c r="AQ9" s="2254"/>
      <c r="AR9" s="2254"/>
      <c r="AS9" s="2254"/>
      <c r="AT9" s="2254"/>
      <c r="AU9" s="2254"/>
      <c r="AV9" s="2254"/>
      <c r="AW9" s="2254"/>
      <c r="AX9" s="2254"/>
      <c r="AY9" s="2254"/>
      <c r="AZ9" s="2254"/>
      <c r="BA9" s="2254"/>
      <c r="BB9" s="2254"/>
      <c r="BC9" s="2254"/>
      <c r="BD9" s="2254"/>
      <c r="BE9" s="2254"/>
      <c r="BF9" s="2254"/>
    </row>
    <row r="10" spans="1:58" ht="7.5" customHeight="1">
      <c r="A10" s="1312" t="s">
        <v>5</v>
      </c>
      <c r="B10" s="1312"/>
      <c r="AA10" s="1312"/>
      <c r="AB10" s="1312"/>
      <c r="AC10" s="1312"/>
      <c r="AD10" s="1312"/>
      <c r="AE10" s="1312"/>
      <c r="AF10" s="2254"/>
      <c r="AG10" s="2254"/>
      <c r="AH10" s="2254"/>
      <c r="AI10" s="2254"/>
      <c r="AJ10" s="2254"/>
      <c r="AK10" s="2254"/>
      <c r="AL10" s="2254"/>
      <c r="AM10" s="2254"/>
      <c r="AN10" s="2254"/>
      <c r="AO10" s="2254"/>
      <c r="AP10" s="2254"/>
      <c r="AQ10" s="2254"/>
      <c r="AR10" s="2254"/>
      <c r="AS10" s="2254"/>
      <c r="AT10" s="2254"/>
      <c r="AU10" s="2254"/>
      <c r="AV10" s="2254"/>
      <c r="AW10" s="2254"/>
      <c r="AX10" s="2254"/>
      <c r="AY10" s="2254"/>
      <c r="AZ10" s="2254"/>
      <c r="BA10" s="2254"/>
      <c r="BB10" s="2254"/>
      <c r="BC10" s="2254"/>
      <c r="BD10" s="2254"/>
      <c r="BE10" s="2254"/>
      <c r="BF10" s="2254"/>
    </row>
    <row r="11" spans="1:58" ht="15.5">
      <c r="A11" s="1312"/>
      <c r="B11" s="1312"/>
      <c r="C11" s="2260"/>
      <c r="D11" s="2260"/>
      <c r="E11" s="2260"/>
      <c r="F11" s="2260"/>
      <c r="G11" s="2260"/>
      <c r="H11" s="2260"/>
      <c r="I11" s="2260"/>
      <c r="J11" s="2260" t="s">
        <v>789</v>
      </c>
      <c r="K11" s="2260"/>
      <c r="L11" s="2260"/>
      <c r="M11" s="2260"/>
      <c r="N11" s="2260"/>
      <c r="O11" s="2260"/>
      <c r="P11" s="2260"/>
      <c r="Q11" s="2260"/>
      <c r="R11" s="2260"/>
      <c r="S11" s="2260"/>
      <c r="T11" s="2260"/>
      <c r="U11" s="2260"/>
      <c r="V11" s="1312"/>
      <c r="W11" s="1313" t="s">
        <v>655</v>
      </c>
      <c r="X11" s="2261"/>
      <c r="Y11" s="1313"/>
      <c r="Z11" s="1312"/>
      <c r="AA11" s="1312"/>
      <c r="AB11" s="1312"/>
      <c r="AC11" s="1313" t="s">
        <v>252</v>
      </c>
      <c r="AD11" s="1313"/>
      <c r="AE11" s="1313"/>
      <c r="AF11" s="2254"/>
      <c r="AG11" s="2254"/>
      <c r="AH11" s="2254"/>
      <c r="AI11" s="2254"/>
      <c r="AJ11" s="2254"/>
      <c r="AK11" s="2254"/>
      <c r="AL11" s="2254"/>
      <c r="AM11" s="2254"/>
      <c r="AN11" s="2254"/>
      <c r="AO11" s="2254"/>
      <c r="AP11" s="2254"/>
      <c r="AQ11" s="2254"/>
      <c r="AR11" s="2254"/>
      <c r="AS11" s="2254"/>
      <c r="AT11" s="2254"/>
      <c r="AU11" s="2254"/>
      <c r="AV11" s="2254"/>
      <c r="AW11" s="2254"/>
      <c r="AX11" s="2254"/>
      <c r="AY11" s="2254"/>
      <c r="AZ11" s="2254"/>
      <c r="BA11" s="2254"/>
      <c r="BB11" s="2254"/>
      <c r="BC11" s="2254"/>
      <c r="BD11" s="2254"/>
      <c r="BE11" s="2254"/>
      <c r="BF11" s="2254"/>
    </row>
    <row r="12" spans="1:58" ht="10.5" customHeight="1">
      <c r="A12" s="1312"/>
      <c r="B12" s="1312"/>
      <c r="C12" s="481"/>
      <c r="D12" s="481"/>
      <c r="E12" s="481"/>
      <c r="F12" s="481"/>
      <c r="G12" s="481"/>
      <c r="H12" s="481"/>
      <c r="I12" s="481"/>
      <c r="J12" s="481"/>
      <c r="K12" s="481"/>
      <c r="L12" s="481"/>
      <c r="M12" s="481"/>
      <c r="N12" s="481"/>
      <c r="O12" s="481"/>
      <c r="P12" s="481"/>
      <c r="Q12" s="2262" t="s">
        <v>11</v>
      </c>
      <c r="R12" s="481"/>
      <c r="S12" s="481"/>
      <c r="T12" s="481"/>
      <c r="U12" s="481"/>
      <c r="V12" s="1312"/>
      <c r="W12" s="1314"/>
      <c r="X12" s="2263"/>
      <c r="Y12" s="1314"/>
      <c r="Z12" s="1312"/>
      <c r="AA12" s="1312"/>
      <c r="AB12" s="1312"/>
      <c r="AC12" s="1314"/>
      <c r="AD12" s="1314"/>
      <c r="AE12" s="1314"/>
      <c r="AF12" s="2254"/>
      <c r="AG12" s="2254"/>
      <c r="AH12" s="2254"/>
      <c r="AI12" s="2254"/>
      <c r="AJ12" s="2254"/>
      <c r="AK12" s="2254"/>
      <c r="AL12" s="2254"/>
      <c r="AM12" s="2254"/>
      <c r="AN12" s="2254"/>
      <c r="AO12" s="2254"/>
      <c r="AP12" s="2254"/>
      <c r="AQ12" s="2254"/>
      <c r="AR12" s="2254"/>
      <c r="AS12" s="2254"/>
      <c r="AT12" s="2254"/>
      <c r="AU12" s="2254"/>
      <c r="AV12" s="2254"/>
      <c r="AW12" s="2254"/>
      <c r="AX12" s="2254"/>
      <c r="AY12" s="2254"/>
      <c r="AZ12" s="2254"/>
      <c r="BA12" s="2254"/>
      <c r="BB12" s="2254"/>
      <c r="BC12" s="2254"/>
      <c r="BD12" s="2254"/>
      <c r="BE12" s="2254"/>
      <c r="BF12" s="2254"/>
    </row>
    <row r="13" spans="1:58" ht="15.5">
      <c r="A13" s="1312"/>
      <c r="B13" s="1312"/>
      <c r="C13" s="1312"/>
      <c r="D13" s="1312"/>
      <c r="E13" s="1315" t="s">
        <v>656</v>
      </c>
      <c r="F13" s="1312"/>
      <c r="G13" s="1312"/>
      <c r="H13" s="1312"/>
      <c r="I13" s="1312"/>
      <c r="J13" s="1312"/>
      <c r="K13" s="1312"/>
      <c r="L13" s="1312"/>
      <c r="M13" s="1312"/>
      <c r="N13" s="1312"/>
      <c r="O13" s="1312"/>
      <c r="P13" s="1312"/>
      <c r="Q13" s="1316" t="s">
        <v>5</v>
      </c>
      <c r="R13" s="1312"/>
      <c r="S13" s="1312"/>
      <c r="T13" s="1312"/>
      <c r="U13" s="1312"/>
      <c r="V13" s="1312"/>
      <c r="W13" s="1312"/>
      <c r="X13" s="1312"/>
      <c r="Y13" s="1312"/>
      <c r="Z13" s="1312"/>
      <c r="AA13" s="1316" t="s">
        <v>657</v>
      </c>
      <c r="AB13" s="1312"/>
      <c r="AC13" s="1317"/>
      <c r="AD13" s="1317"/>
      <c r="AE13" s="1317"/>
      <c r="AF13" s="2254"/>
      <c r="AG13" s="2254"/>
      <c r="AH13" s="2254"/>
      <c r="AI13" s="2254"/>
      <c r="AJ13" s="2254"/>
      <c r="AK13" s="2254"/>
      <c r="AL13" s="2254"/>
      <c r="AM13" s="2254"/>
      <c r="AN13" s="2254"/>
      <c r="AO13" s="2254"/>
      <c r="AP13" s="2254"/>
      <c r="AQ13" s="2254"/>
      <c r="AR13" s="2254"/>
      <c r="AS13" s="2254"/>
      <c r="AT13" s="2254"/>
      <c r="AU13" s="2254"/>
      <c r="AV13" s="2254"/>
      <c r="AW13" s="2254"/>
      <c r="AX13" s="2254"/>
      <c r="AY13" s="2254"/>
      <c r="AZ13" s="2254"/>
      <c r="BA13" s="2254"/>
      <c r="BB13" s="2254"/>
      <c r="BC13" s="2254"/>
      <c r="BD13" s="2254"/>
      <c r="BE13" s="2254"/>
      <c r="BF13" s="2254"/>
    </row>
    <row r="14" spans="1:58" ht="15.5">
      <c r="A14" s="1312"/>
      <c r="B14" s="1312"/>
      <c r="C14" s="1315" t="s">
        <v>5</v>
      </c>
      <c r="D14" s="1318"/>
      <c r="E14" s="1315" t="s">
        <v>658</v>
      </c>
      <c r="F14" s="1318"/>
      <c r="G14" s="1315" t="s">
        <v>659</v>
      </c>
      <c r="H14" s="1318"/>
      <c r="I14" s="1315" t="s">
        <v>5</v>
      </c>
      <c r="J14" s="1318"/>
      <c r="K14" s="1315" t="s">
        <v>660</v>
      </c>
      <c r="L14" s="1318"/>
      <c r="M14" s="1315" t="s">
        <v>661</v>
      </c>
      <c r="N14" s="1318"/>
      <c r="O14" s="1315" t="s">
        <v>661</v>
      </c>
      <c r="P14" s="1318"/>
      <c r="Q14" s="1315" t="s">
        <v>662</v>
      </c>
      <c r="R14" s="1318"/>
      <c r="S14" s="1315" t="s">
        <v>5</v>
      </c>
      <c r="T14" s="1312"/>
      <c r="U14" s="1316" t="s">
        <v>663</v>
      </c>
      <c r="V14" s="1312"/>
      <c r="W14" s="1316" t="s">
        <v>664</v>
      </c>
      <c r="X14" s="1312"/>
      <c r="Y14" s="1316" t="s">
        <v>665</v>
      </c>
      <c r="Z14" s="1312"/>
      <c r="AA14" s="1316" t="s">
        <v>666</v>
      </c>
      <c r="AB14" s="1312"/>
      <c r="AC14" s="481"/>
      <c r="AD14" s="481"/>
      <c r="AE14" s="481"/>
      <c r="AF14" s="2254"/>
      <c r="AG14" s="2254"/>
      <c r="AH14" s="2254"/>
      <c r="AI14" s="2254"/>
      <c r="AJ14" s="2254"/>
      <c r="AK14" s="2254"/>
      <c r="AL14" s="2254"/>
      <c r="AM14" s="2254"/>
      <c r="AN14" s="2254"/>
      <c r="AO14" s="2254"/>
      <c r="AP14" s="2254"/>
      <c r="AQ14" s="2254"/>
      <c r="AR14" s="2254"/>
      <c r="AS14" s="2254"/>
      <c r="AT14" s="2254"/>
      <c r="AU14" s="2254"/>
      <c r="AV14" s="2254"/>
      <c r="AW14" s="2254"/>
      <c r="AX14" s="2254"/>
      <c r="AY14" s="2254"/>
      <c r="AZ14" s="2254"/>
      <c r="BA14" s="2254"/>
      <c r="BB14" s="2254"/>
      <c r="BC14" s="2254"/>
      <c r="BD14" s="2254"/>
      <c r="BE14" s="2254"/>
      <c r="BF14" s="2254"/>
    </row>
    <row r="15" spans="1:58" ht="15.5">
      <c r="A15" s="1316" t="s">
        <v>667</v>
      </c>
      <c r="B15" s="1312"/>
      <c r="C15" s="1315" t="s">
        <v>481</v>
      </c>
      <c r="D15" s="1318"/>
      <c r="E15" s="1319" t="s">
        <v>668</v>
      </c>
      <c r="F15" s="1318"/>
      <c r="G15" s="1319" t="s">
        <v>736</v>
      </c>
      <c r="H15" s="1318"/>
      <c r="I15" s="1315" t="s">
        <v>669</v>
      </c>
      <c r="J15" s="1318"/>
      <c r="K15" s="1318" t="s">
        <v>670</v>
      </c>
      <c r="L15" s="1318"/>
      <c r="M15" s="1315" t="s">
        <v>737</v>
      </c>
      <c r="N15" s="1318"/>
      <c r="O15" s="1315" t="s">
        <v>671</v>
      </c>
      <c r="P15" s="1318"/>
      <c r="Q15" s="1315" t="s">
        <v>2183</v>
      </c>
      <c r="R15" s="1318"/>
      <c r="S15" s="1319" t="s">
        <v>482</v>
      </c>
      <c r="T15" s="1312"/>
      <c r="U15" s="1316" t="s">
        <v>673</v>
      </c>
      <c r="V15" s="1312"/>
      <c r="W15" s="1316" t="s">
        <v>674</v>
      </c>
      <c r="X15" s="1312"/>
      <c r="Y15" s="1316" t="s">
        <v>674</v>
      </c>
      <c r="Z15" s="1312"/>
      <c r="AA15" s="1316" t="s">
        <v>675</v>
      </c>
      <c r="AB15" s="1312"/>
      <c r="AC15" s="1316" t="s">
        <v>2363</v>
      </c>
      <c r="AD15" s="1312"/>
      <c r="AE15" s="1316" t="s">
        <v>2309</v>
      </c>
      <c r="AF15" s="2254"/>
      <c r="AG15" s="2254"/>
      <c r="AH15" s="2254"/>
      <c r="AI15" s="2254"/>
      <c r="AJ15" s="2254"/>
      <c r="AK15" s="2254"/>
      <c r="AL15" s="2254"/>
      <c r="AM15" s="2254"/>
      <c r="AN15" s="2254"/>
      <c r="AO15" s="2254"/>
      <c r="AP15" s="2254"/>
      <c r="AQ15" s="2254"/>
      <c r="AR15" s="2254"/>
      <c r="AS15" s="2254"/>
      <c r="AT15" s="2254"/>
      <c r="AU15" s="2254"/>
      <c r="AV15" s="2254"/>
      <c r="AW15" s="2254"/>
      <c r="AX15" s="2254"/>
      <c r="AY15" s="2254"/>
      <c r="AZ15" s="2254"/>
      <c r="BA15" s="2254"/>
      <c r="BB15" s="2254"/>
      <c r="BC15" s="2254"/>
      <c r="BD15" s="2254"/>
      <c r="BE15" s="2254"/>
      <c r="BF15" s="2254"/>
    </row>
    <row r="16" spans="1:58" ht="10.5" customHeight="1">
      <c r="A16" s="1320"/>
      <c r="B16" s="2254"/>
      <c r="C16" s="1320"/>
      <c r="D16" s="2254"/>
      <c r="E16" s="2254"/>
      <c r="F16" s="2254"/>
      <c r="G16" s="1320"/>
      <c r="H16" s="2254"/>
      <c r="I16" s="1320"/>
      <c r="J16" s="2254"/>
      <c r="K16" s="1320"/>
      <c r="L16" s="2254"/>
      <c r="M16" s="1320"/>
      <c r="N16" s="2254"/>
      <c r="O16" s="1320"/>
      <c r="P16" s="452"/>
      <c r="Q16" s="1320"/>
      <c r="R16" s="2254"/>
      <c r="S16" s="1320"/>
      <c r="T16" s="2254"/>
      <c r="U16" s="1320"/>
      <c r="V16" s="2254"/>
      <c r="W16" s="1322"/>
      <c r="X16" s="2254"/>
      <c r="Y16" s="1320"/>
      <c r="Z16" s="2254"/>
      <c r="AA16" s="1320"/>
      <c r="AB16" s="2254"/>
      <c r="AC16" s="1322"/>
      <c r="AD16" s="2254"/>
      <c r="AE16" s="1320"/>
      <c r="AF16" s="2254"/>
      <c r="AG16" s="2254"/>
      <c r="AH16" s="2254"/>
      <c r="AI16" s="2254"/>
      <c r="AJ16" s="2254"/>
      <c r="AK16" s="2254"/>
      <c r="AL16" s="2254"/>
      <c r="AM16" s="2254"/>
      <c r="AN16" s="2254"/>
      <c r="AO16" s="2254"/>
      <c r="AP16" s="2254"/>
      <c r="AQ16" s="2254"/>
      <c r="AR16" s="2254"/>
      <c r="AS16" s="2254"/>
      <c r="AT16" s="2254"/>
      <c r="AU16" s="2254"/>
      <c r="AV16" s="2254"/>
      <c r="AW16" s="2254"/>
      <c r="AX16" s="2254"/>
      <c r="AY16" s="2254"/>
      <c r="AZ16" s="2254"/>
      <c r="BA16" s="2254"/>
      <c r="BB16" s="2254"/>
      <c r="BC16" s="2254"/>
      <c r="BD16" s="2254"/>
      <c r="BE16" s="2254"/>
      <c r="BF16" s="2254"/>
    </row>
    <row r="17" spans="1:58" ht="15.5">
      <c r="A17" s="2254" t="s">
        <v>790</v>
      </c>
      <c r="B17" s="2254" t="s">
        <v>5</v>
      </c>
      <c r="C17" s="1743">
        <v>0</v>
      </c>
      <c r="D17" s="2264"/>
      <c r="E17" s="1743">
        <v>0</v>
      </c>
      <c r="F17" s="2264"/>
      <c r="G17" s="1743">
        <v>0</v>
      </c>
      <c r="H17" s="2264"/>
      <c r="I17" s="1743">
        <v>0</v>
      </c>
      <c r="J17" s="2264"/>
      <c r="K17" s="1743">
        <v>0</v>
      </c>
      <c r="L17" s="2264"/>
      <c r="M17" s="1743">
        <v>0</v>
      </c>
      <c r="N17" s="2264"/>
      <c r="O17" s="1743">
        <v>0</v>
      </c>
      <c r="P17" s="2264"/>
      <c r="Q17" s="1743">
        <v>0</v>
      </c>
      <c r="R17" s="2264"/>
      <c r="S17" s="1743">
        <v>0</v>
      </c>
      <c r="T17" s="2265"/>
      <c r="U17" s="2266">
        <f>ROUND(SUM(C17:S17),1)</f>
        <v>0</v>
      </c>
      <c r="V17" s="2265"/>
      <c r="W17" s="1743">
        <v>0</v>
      </c>
      <c r="X17" s="1744" t="s">
        <v>5</v>
      </c>
      <c r="Y17" s="1743">
        <v>0</v>
      </c>
      <c r="Z17" s="1744"/>
      <c r="AA17" s="1743">
        <v>0</v>
      </c>
      <c r="AB17" s="2265"/>
      <c r="AC17" s="2267">
        <f>ROUND(SUM(U17:AA17),1)</f>
        <v>0</v>
      </c>
      <c r="AD17" s="2265"/>
      <c r="AE17" s="1743">
        <v>0</v>
      </c>
      <c r="AF17" s="2254"/>
      <c r="AG17" s="2254"/>
      <c r="AH17" s="2254"/>
      <c r="AI17" s="2254"/>
      <c r="AJ17" s="2254"/>
      <c r="AK17" s="2254"/>
      <c r="AL17" s="2254"/>
      <c r="AM17" s="2254"/>
      <c r="AN17" s="2254"/>
      <c r="AO17" s="2254"/>
      <c r="AP17" s="2254"/>
      <c r="AQ17" s="2254"/>
      <c r="AR17" s="2254"/>
      <c r="AS17" s="2254"/>
      <c r="AT17" s="2254"/>
      <c r="AU17" s="2254"/>
      <c r="AV17" s="2254"/>
      <c r="AW17" s="2254"/>
      <c r="AX17" s="2254"/>
      <c r="AY17" s="2254"/>
      <c r="AZ17" s="2254"/>
      <c r="BA17" s="2254"/>
      <c r="BB17" s="2254"/>
      <c r="BC17" s="2254"/>
      <c r="BD17" s="2254"/>
      <c r="BE17" s="2254"/>
      <c r="BF17" s="2254"/>
    </row>
    <row r="18" spans="1:58" ht="21" customHeight="1">
      <c r="A18" s="2254" t="s">
        <v>791</v>
      </c>
      <c r="B18" s="2254" t="s">
        <v>5</v>
      </c>
      <c r="C18" s="1745">
        <v>0</v>
      </c>
      <c r="D18" s="1648"/>
      <c r="E18" s="1745">
        <v>0</v>
      </c>
      <c r="F18" s="1648"/>
      <c r="G18" s="1745">
        <v>446</v>
      </c>
      <c r="H18" s="1648"/>
      <c r="I18" s="1745">
        <v>0</v>
      </c>
      <c r="J18" s="1648"/>
      <c r="K18" s="1745">
        <v>0</v>
      </c>
      <c r="L18" s="1648"/>
      <c r="M18" s="1745">
        <v>0</v>
      </c>
      <c r="N18" s="1648"/>
      <c r="O18" s="1745">
        <v>0</v>
      </c>
      <c r="P18" s="1648"/>
      <c r="Q18" s="1745">
        <v>0</v>
      </c>
      <c r="R18" s="1648"/>
      <c r="S18" s="1745">
        <v>0</v>
      </c>
      <c r="T18" s="2254"/>
      <c r="U18" s="2254">
        <f t="shared" ref="U18:U64" si="0">ROUND(SUM(C18:S18),1)</f>
        <v>446</v>
      </c>
      <c r="V18" s="2254"/>
      <c r="W18" s="1745">
        <v>252</v>
      </c>
      <c r="X18" s="1650" t="s">
        <v>5</v>
      </c>
      <c r="Y18" s="1745">
        <v>1574</v>
      </c>
      <c r="Z18" s="1650"/>
      <c r="AA18" s="1745">
        <v>270</v>
      </c>
      <c r="AB18" s="2254"/>
      <c r="AC18" s="2253">
        <f t="shared" ref="AC18:AC64" si="1">ROUND(SUM(U18:AA18),1)</f>
        <v>2542</v>
      </c>
      <c r="AD18" s="2254"/>
      <c r="AE18" s="1745">
        <v>4138</v>
      </c>
      <c r="AF18" s="2254"/>
      <c r="AG18" s="2254"/>
      <c r="AH18" s="2254"/>
      <c r="AI18" s="2254"/>
      <c r="AJ18" s="2254"/>
      <c r="AK18" s="2254"/>
      <c r="AL18" s="2254"/>
      <c r="AM18" s="2254"/>
      <c r="AN18" s="2254"/>
      <c r="AO18" s="2254"/>
      <c r="AP18" s="2254"/>
      <c r="AQ18" s="2254"/>
      <c r="AR18" s="2254"/>
      <c r="AS18" s="2254"/>
      <c r="AT18" s="2254"/>
      <c r="AU18" s="2254"/>
      <c r="AV18" s="2254"/>
      <c r="AW18" s="2254"/>
      <c r="AX18" s="2254"/>
      <c r="AY18" s="2254"/>
      <c r="AZ18" s="2254"/>
      <c r="BA18" s="2254"/>
      <c r="BB18" s="2254"/>
      <c r="BC18" s="2254"/>
      <c r="BD18" s="2254"/>
      <c r="BE18" s="2254"/>
      <c r="BF18" s="2254"/>
    </row>
    <row r="19" spans="1:58" ht="21" customHeight="1">
      <c r="A19" s="2254" t="s">
        <v>792</v>
      </c>
      <c r="B19" s="2254" t="s">
        <v>5</v>
      </c>
      <c r="C19" s="1745">
        <v>0</v>
      </c>
      <c r="D19" s="1648"/>
      <c r="E19" s="1745">
        <v>0</v>
      </c>
      <c r="F19" s="1648"/>
      <c r="G19" s="1745">
        <v>0</v>
      </c>
      <c r="H19" s="1648"/>
      <c r="I19" s="1745">
        <v>0</v>
      </c>
      <c r="J19" s="1648"/>
      <c r="K19" s="1745">
        <v>0</v>
      </c>
      <c r="L19" s="1648"/>
      <c r="M19" s="1745">
        <v>0</v>
      </c>
      <c r="N19" s="1648"/>
      <c r="O19" s="1745">
        <v>0</v>
      </c>
      <c r="P19" s="1648"/>
      <c r="Q19" s="1745">
        <v>0</v>
      </c>
      <c r="R19" s="1648"/>
      <c r="S19" s="1745">
        <v>0</v>
      </c>
      <c r="T19" s="2254"/>
      <c r="U19" s="2254">
        <f t="shared" si="0"/>
        <v>0</v>
      </c>
      <c r="V19" s="2254"/>
      <c r="W19" s="1745">
        <v>0</v>
      </c>
      <c r="X19" s="1650" t="s">
        <v>5</v>
      </c>
      <c r="Y19" s="1745">
        <v>1820</v>
      </c>
      <c r="Z19" s="1650"/>
      <c r="AA19" s="1745">
        <v>0</v>
      </c>
      <c r="AB19" s="2254"/>
      <c r="AC19" s="2253">
        <f t="shared" si="1"/>
        <v>1820</v>
      </c>
      <c r="AD19" s="2254"/>
      <c r="AE19" s="1745">
        <v>81</v>
      </c>
      <c r="AF19" s="2254"/>
      <c r="AG19" s="2254"/>
      <c r="AH19" s="2254"/>
      <c r="AI19" s="2254"/>
      <c r="AJ19" s="2254"/>
      <c r="AK19" s="2254"/>
      <c r="AL19" s="2254"/>
      <c r="AM19" s="2254"/>
      <c r="AN19" s="2254"/>
      <c r="AO19" s="2254"/>
      <c r="AP19" s="2254"/>
      <c r="AQ19" s="2254"/>
      <c r="AR19" s="2254"/>
      <c r="AS19" s="2254"/>
      <c r="AT19" s="2254"/>
      <c r="AU19" s="2254"/>
      <c r="AV19" s="2254"/>
      <c r="AW19" s="2254"/>
      <c r="AX19" s="2254"/>
      <c r="AY19" s="2254"/>
      <c r="AZ19" s="2254"/>
      <c r="BA19" s="2254"/>
      <c r="BB19" s="2254"/>
      <c r="BC19" s="2254"/>
      <c r="BD19" s="2254"/>
      <c r="BE19" s="2254"/>
      <c r="BF19" s="2254"/>
    </row>
    <row r="20" spans="1:58" ht="21" customHeight="1">
      <c r="A20" s="2253" t="s">
        <v>1239</v>
      </c>
      <c r="B20" s="2253" t="s">
        <v>5</v>
      </c>
      <c r="C20" s="1745">
        <v>0</v>
      </c>
      <c r="D20" s="1648"/>
      <c r="E20" s="1745">
        <v>0</v>
      </c>
      <c r="F20" s="1648"/>
      <c r="G20" s="1745">
        <v>0</v>
      </c>
      <c r="H20" s="1648"/>
      <c r="I20" s="1745">
        <v>0</v>
      </c>
      <c r="J20" s="1648"/>
      <c r="K20" s="1745">
        <v>0</v>
      </c>
      <c r="L20" s="1648"/>
      <c r="M20" s="1745">
        <v>0</v>
      </c>
      <c r="N20" s="1648"/>
      <c r="O20" s="1745">
        <v>0</v>
      </c>
      <c r="P20" s="1648"/>
      <c r="Q20" s="1745">
        <v>0</v>
      </c>
      <c r="R20" s="1648"/>
      <c r="S20" s="1745">
        <v>0</v>
      </c>
      <c r="T20" s="2253"/>
      <c r="U20" s="2253">
        <f t="shared" si="0"/>
        <v>0</v>
      </c>
      <c r="V20" s="2253"/>
      <c r="W20" s="1745">
        <v>0</v>
      </c>
      <c r="X20" s="1650" t="s">
        <v>5</v>
      </c>
      <c r="Y20" s="1745">
        <v>0</v>
      </c>
      <c r="Z20" s="1650"/>
      <c r="AA20" s="1745">
        <v>0</v>
      </c>
      <c r="AB20" s="2253"/>
      <c r="AC20" s="2253">
        <f t="shared" si="1"/>
        <v>0</v>
      </c>
      <c r="AD20" s="2253"/>
      <c r="AE20" s="1745">
        <v>0</v>
      </c>
      <c r="AF20" s="2253"/>
      <c r="AG20" s="2253"/>
      <c r="AH20" s="2254"/>
      <c r="AI20" s="2253"/>
      <c r="AJ20" s="2253"/>
      <c r="AK20" s="2253"/>
      <c r="AL20" s="2253"/>
      <c r="AM20" s="2253"/>
      <c r="AN20" s="2253"/>
      <c r="AO20" s="2253"/>
      <c r="AP20" s="2253"/>
      <c r="AQ20" s="2253"/>
      <c r="AR20" s="2253"/>
      <c r="AS20" s="2253"/>
      <c r="AT20" s="2253"/>
      <c r="AU20" s="2253"/>
      <c r="AV20" s="2253"/>
      <c r="AW20" s="2253"/>
      <c r="AX20" s="2253"/>
      <c r="AY20" s="2253"/>
      <c r="AZ20" s="2253"/>
      <c r="BA20" s="2253"/>
      <c r="BB20" s="2253"/>
      <c r="BC20" s="2253"/>
      <c r="BD20" s="2253"/>
      <c r="BE20" s="2253"/>
      <c r="BF20" s="2253"/>
    </row>
    <row r="21" spans="1:58" ht="21" customHeight="1">
      <c r="A21" s="2254" t="s">
        <v>793</v>
      </c>
      <c r="B21" s="2254" t="s">
        <v>5</v>
      </c>
      <c r="C21" s="1745">
        <v>698</v>
      </c>
      <c r="D21" s="1648"/>
      <c r="E21" s="1745">
        <v>0</v>
      </c>
      <c r="F21" s="1648"/>
      <c r="G21" s="1745">
        <v>0</v>
      </c>
      <c r="H21" s="1648"/>
      <c r="I21" s="1745">
        <v>0</v>
      </c>
      <c r="J21" s="1648"/>
      <c r="K21" s="1745">
        <v>0</v>
      </c>
      <c r="L21" s="1648"/>
      <c r="M21" s="1745">
        <v>0</v>
      </c>
      <c r="N21" s="1648"/>
      <c r="O21" s="1745">
        <v>0</v>
      </c>
      <c r="P21" s="1648"/>
      <c r="Q21" s="1745">
        <v>0</v>
      </c>
      <c r="R21" s="1648"/>
      <c r="S21" s="1745">
        <v>0</v>
      </c>
      <c r="T21" s="2254"/>
      <c r="U21" s="2254">
        <f t="shared" si="0"/>
        <v>698</v>
      </c>
      <c r="V21" s="2254"/>
      <c r="W21" s="1745">
        <v>0</v>
      </c>
      <c r="X21" s="1650" t="s">
        <v>5</v>
      </c>
      <c r="Y21" s="1745">
        <v>0</v>
      </c>
      <c r="Z21" s="1650"/>
      <c r="AA21" s="1745">
        <v>0</v>
      </c>
      <c r="AB21" s="2254"/>
      <c r="AC21" s="2253">
        <f t="shared" si="1"/>
        <v>698</v>
      </c>
      <c r="AD21" s="2254"/>
      <c r="AE21" s="1745">
        <v>540</v>
      </c>
      <c r="AF21" s="2254"/>
      <c r="AG21" s="2254"/>
      <c r="AH21" s="2254"/>
      <c r="AI21" s="2254"/>
      <c r="AJ21" s="2254"/>
      <c r="AK21" s="2254"/>
      <c r="AL21" s="2254"/>
      <c r="AM21" s="2254"/>
      <c r="AN21" s="2254"/>
      <c r="AO21" s="2254"/>
      <c r="AP21" s="2254"/>
      <c r="AQ21" s="2254"/>
      <c r="AR21" s="2254"/>
      <c r="AS21" s="2254"/>
      <c r="AT21" s="2254"/>
      <c r="AU21" s="2254"/>
      <c r="AV21" s="2254"/>
      <c r="AW21" s="2254"/>
      <c r="AX21" s="2254"/>
      <c r="AY21" s="2254"/>
      <c r="AZ21" s="2254"/>
      <c r="BA21" s="2254"/>
      <c r="BB21" s="2254"/>
      <c r="BC21" s="2254"/>
      <c r="BD21" s="2254"/>
      <c r="BE21" s="2254"/>
      <c r="BF21" s="2254"/>
    </row>
    <row r="22" spans="1:58" ht="21" customHeight="1">
      <c r="A22" s="2253" t="s">
        <v>2247</v>
      </c>
      <c r="B22" s="2254" t="s">
        <v>5</v>
      </c>
      <c r="C22" s="1745">
        <v>0</v>
      </c>
      <c r="D22" s="1648"/>
      <c r="E22" s="1745">
        <v>0</v>
      </c>
      <c r="F22" s="1648"/>
      <c r="G22" s="1745">
        <v>0</v>
      </c>
      <c r="H22" s="1648"/>
      <c r="I22" s="1745">
        <v>0</v>
      </c>
      <c r="J22" s="1648"/>
      <c r="K22" s="1745">
        <v>0</v>
      </c>
      <c r="L22" s="1648"/>
      <c r="M22" s="1745">
        <v>0</v>
      </c>
      <c r="N22" s="1648"/>
      <c r="O22" s="1745">
        <v>768</v>
      </c>
      <c r="P22" s="1648"/>
      <c r="Q22" s="1745">
        <v>0</v>
      </c>
      <c r="R22" s="1648"/>
      <c r="S22" s="1745">
        <v>0</v>
      </c>
      <c r="T22" s="516"/>
      <c r="U22" s="2254">
        <f>ROUND(SUM(C22:S22),1)</f>
        <v>768</v>
      </c>
      <c r="V22" s="516"/>
      <c r="W22" s="1745">
        <v>3728</v>
      </c>
      <c r="X22" s="1650" t="s">
        <v>5</v>
      </c>
      <c r="Y22" s="1745">
        <v>12321</v>
      </c>
      <c r="Z22" s="1650"/>
      <c r="AA22" s="1745">
        <v>2769</v>
      </c>
      <c r="AB22" s="516"/>
      <c r="AC22" s="2253">
        <f>ROUND(SUM(U22:AA22),1)</f>
        <v>19586</v>
      </c>
      <c r="AD22" s="516"/>
      <c r="AE22" s="1745">
        <v>16319</v>
      </c>
      <c r="AF22" s="2254"/>
      <c r="AG22" s="2254"/>
      <c r="AH22" s="2254"/>
      <c r="AI22" s="2254"/>
      <c r="AJ22" s="2254"/>
      <c r="AK22" s="2254"/>
      <c r="AL22" s="2254"/>
      <c r="AM22" s="2254"/>
      <c r="AN22" s="2254"/>
      <c r="AO22" s="2254"/>
      <c r="AP22" s="2254"/>
      <c r="AQ22" s="2254"/>
      <c r="AR22" s="2254"/>
      <c r="AS22" s="2254"/>
      <c r="AT22" s="2254"/>
      <c r="AU22" s="2254"/>
      <c r="AV22" s="2254"/>
      <c r="AW22" s="2254"/>
      <c r="AX22" s="2254"/>
      <c r="AY22" s="2254"/>
      <c r="AZ22" s="2254"/>
      <c r="BA22" s="2254"/>
      <c r="BB22" s="2254"/>
      <c r="BC22" s="2254"/>
      <c r="BD22" s="2254"/>
      <c r="BE22" s="2254"/>
      <c r="BF22" s="2254"/>
    </row>
    <row r="23" spans="1:58" ht="21" customHeight="1">
      <c r="A23" s="2254" t="s">
        <v>794</v>
      </c>
      <c r="B23" s="2254" t="s">
        <v>5</v>
      </c>
      <c r="C23" s="1745">
        <v>0</v>
      </c>
      <c r="D23" s="1648"/>
      <c r="E23" s="1745">
        <v>0</v>
      </c>
      <c r="F23" s="1648"/>
      <c r="G23" s="1745">
        <v>0</v>
      </c>
      <c r="H23" s="1648"/>
      <c r="I23" s="1745">
        <v>0</v>
      </c>
      <c r="J23" s="1648"/>
      <c r="K23" s="1745">
        <v>0</v>
      </c>
      <c r="L23" s="1648"/>
      <c r="M23" s="1745">
        <v>0</v>
      </c>
      <c r="N23" s="1648"/>
      <c r="O23" s="1745">
        <v>0</v>
      </c>
      <c r="P23" s="1648"/>
      <c r="Q23" s="1745">
        <v>0</v>
      </c>
      <c r="R23" s="1648"/>
      <c r="S23" s="1745">
        <v>0</v>
      </c>
      <c r="T23" s="2254"/>
      <c r="U23" s="2254">
        <f t="shared" si="0"/>
        <v>0</v>
      </c>
      <c r="V23" s="2254"/>
      <c r="W23" s="1745">
        <v>2206</v>
      </c>
      <c r="X23" s="1650" t="s">
        <v>5</v>
      </c>
      <c r="Y23" s="1745">
        <v>768</v>
      </c>
      <c r="Z23" s="1650"/>
      <c r="AA23" s="1745">
        <v>1475</v>
      </c>
      <c r="AB23" s="2254"/>
      <c r="AC23" s="2253">
        <f t="shared" si="1"/>
        <v>4449</v>
      </c>
      <c r="AD23" s="2254"/>
      <c r="AE23" s="1745">
        <v>27931</v>
      </c>
      <c r="AF23" s="2254"/>
      <c r="AG23" s="2254"/>
      <c r="AH23" s="2254"/>
      <c r="AI23" s="2254"/>
      <c r="AJ23" s="2254"/>
      <c r="AK23" s="2254"/>
      <c r="AL23" s="2254"/>
      <c r="AM23" s="2254"/>
      <c r="AN23" s="2254"/>
      <c r="AO23" s="2254"/>
      <c r="AP23" s="2254"/>
      <c r="AQ23" s="2254"/>
      <c r="AR23" s="2254"/>
      <c r="AS23" s="2254"/>
      <c r="AT23" s="2254"/>
      <c r="AU23" s="2254"/>
      <c r="AV23" s="2254"/>
      <c r="AW23" s="2254"/>
      <c r="AX23" s="2254"/>
      <c r="AY23" s="2254"/>
      <c r="AZ23" s="2254"/>
      <c r="BA23" s="2254"/>
      <c r="BB23" s="2254"/>
      <c r="BC23" s="2254"/>
      <c r="BD23" s="2254"/>
      <c r="BE23" s="2254"/>
      <c r="BF23" s="2254"/>
    </row>
    <row r="24" spans="1:58" ht="21" customHeight="1">
      <c r="A24" s="2254" t="s">
        <v>795</v>
      </c>
      <c r="B24" s="2254" t="s">
        <v>5</v>
      </c>
      <c r="C24" s="1745">
        <v>0</v>
      </c>
      <c r="D24" s="1648"/>
      <c r="E24" s="1745">
        <v>0</v>
      </c>
      <c r="F24" s="1648"/>
      <c r="G24" s="1745">
        <v>0</v>
      </c>
      <c r="H24" s="1648"/>
      <c r="I24" s="1745">
        <v>0</v>
      </c>
      <c r="J24" s="1648"/>
      <c r="K24" s="1745">
        <v>0</v>
      </c>
      <c r="L24" s="1648"/>
      <c r="M24" s="1745">
        <v>0</v>
      </c>
      <c r="N24" s="1648"/>
      <c r="O24" s="1745">
        <v>0</v>
      </c>
      <c r="P24" s="1648"/>
      <c r="Q24" s="1745">
        <v>7360</v>
      </c>
      <c r="R24" s="1648"/>
      <c r="S24" s="1745">
        <v>0</v>
      </c>
      <c r="T24" s="2254"/>
      <c r="U24" s="2254">
        <f t="shared" si="0"/>
        <v>7360</v>
      </c>
      <c r="V24" s="2254"/>
      <c r="W24" s="1745">
        <v>0</v>
      </c>
      <c r="X24" s="1650" t="s">
        <v>5</v>
      </c>
      <c r="Y24" s="1745">
        <v>456</v>
      </c>
      <c r="Z24" s="1650"/>
      <c r="AA24" s="1745">
        <v>0</v>
      </c>
      <c r="AB24" s="2254"/>
      <c r="AC24" s="2253">
        <f t="shared" si="1"/>
        <v>7816</v>
      </c>
      <c r="AD24" s="2254"/>
      <c r="AE24" s="1745">
        <v>7380</v>
      </c>
      <c r="AF24" s="2254"/>
      <c r="AG24" s="2254"/>
      <c r="AH24" s="2254"/>
      <c r="AI24" s="2254"/>
      <c r="AJ24" s="2254"/>
      <c r="AK24" s="2254"/>
      <c r="AL24" s="2254"/>
      <c r="AM24" s="2254"/>
      <c r="AN24" s="2254"/>
      <c r="AO24" s="2254"/>
      <c r="AP24" s="2254"/>
      <c r="AQ24" s="2254"/>
      <c r="AR24" s="2254"/>
      <c r="AS24" s="2254"/>
      <c r="AT24" s="2254"/>
      <c r="AU24" s="2254"/>
      <c r="AV24" s="2254"/>
      <c r="AW24" s="2254"/>
      <c r="AX24" s="2254"/>
      <c r="AY24" s="2254"/>
      <c r="AZ24" s="2254"/>
      <c r="BA24" s="2254"/>
      <c r="BB24" s="2254"/>
      <c r="BC24" s="2254"/>
      <c r="BD24" s="2254"/>
      <c r="BE24" s="2254"/>
      <c r="BF24" s="2254"/>
    </row>
    <row r="25" spans="1:58" ht="21" customHeight="1">
      <c r="A25" s="2254" t="s">
        <v>796</v>
      </c>
      <c r="B25" s="2254" t="s">
        <v>5</v>
      </c>
      <c r="C25" s="1745">
        <v>0</v>
      </c>
      <c r="D25" s="1648"/>
      <c r="E25" s="1745">
        <v>0</v>
      </c>
      <c r="F25" s="1648"/>
      <c r="G25" s="1745">
        <v>0</v>
      </c>
      <c r="H25" s="1648"/>
      <c r="I25" s="1745">
        <v>0</v>
      </c>
      <c r="J25" s="1648"/>
      <c r="K25" s="1745">
        <v>0</v>
      </c>
      <c r="L25" s="1648"/>
      <c r="M25" s="1745">
        <v>0</v>
      </c>
      <c r="N25" s="1648"/>
      <c r="O25" s="1745">
        <v>0</v>
      </c>
      <c r="P25" s="1648"/>
      <c r="Q25" s="1745">
        <v>0</v>
      </c>
      <c r="R25" s="1648"/>
      <c r="S25" s="1745">
        <v>0</v>
      </c>
      <c r="T25" s="2254"/>
      <c r="U25" s="2254">
        <f t="shared" si="0"/>
        <v>0</v>
      </c>
      <c r="V25" s="2254"/>
      <c r="W25" s="1745">
        <v>23504</v>
      </c>
      <c r="X25" s="1650" t="s">
        <v>5</v>
      </c>
      <c r="Y25" s="1745">
        <v>14870</v>
      </c>
      <c r="Z25" s="1650"/>
      <c r="AA25" s="1745">
        <v>19565</v>
      </c>
      <c r="AB25" s="2254"/>
      <c r="AC25" s="2253">
        <f t="shared" si="1"/>
        <v>57939</v>
      </c>
      <c r="AD25" s="2254"/>
      <c r="AE25" s="1745">
        <v>56388</v>
      </c>
      <c r="AF25" s="2254"/>
      <c r="AG25" s="2254"/>
      <c r="AH25" s="2254"/>
      <c r="AI25" s="2254"/>
      <c r="AJ25" s="2254"/>
      <c r="AK25" s="2254"/>
      <c r="AL25" s="2254"/>
      <c r="AM25" s="2254"/>
      <c r="AN25" s="2254"/>
      <c r="AO25" s="2254"/>
      <c r="AP25" s="2254"/>
      <c r="AQ25" s="2254"/>
      <c r="AR25" s="2254"/>
      <c r="AS25" s="2254"/>
      <c r="AT25" s="2254"/>
      <c r="AU25" s="2254"/>
      <c r="AV25" s="2254"/>
      <c r="AW25" s="2254"/>
      <c r="AX25" s="2254"/>
      <c r="AY25" s="2254"/>
      <c r="AZ25" s="2254"/>
      <c r="BA25" s="2254"/>
      <c r="BB25" s="2254"/>
      <c r="BC25" s="2254"/>
      <c r="BD25" s="2254"/>
      <c r="BE25" s="2254"/>
      <c r="BF25" s="2254"/>
    </row>
    <row r="26" spans="1:58" ht="21" customHeight="1">
      <c r="A26" s="2254" t="s">
        <v>797</v>
      </c>
      <c r="B26" s="2254" t="s">
        <v>5</v>
      </c>
      <c r="C26" s="1745">
        <v>0</v>
      </c>
      <c r="D26" s="1648"/>
      <c r="E26" s="1745">
        <v>0</v>
      </c>
      <c r="F26" s="1648"/>
      <c r="G26" s="1745">
        <v>0</v>
      </c>
      <c r="H26" s="1648"/>
      <c r="I26" s="1745">
        <v>0</v>
      </c>
      <c r="J26" s="1648"/>
      <c r="K26" s="1745">
        <v>0</v>
      </c>
      <c r="L26" s="1648"/>
      <c r="M26" s="1745">
        <v>0</v>
      </c>
      <c r="N26" s="1648"/>
      <c r="O26" s="1745">
        <v>0</v>
      </c>
      <c r="P26" s="1648"/>
      <c r="Q26" s="1745">
        <v>0</v>
      </c>
      <c r="R26" s="1648"/>
      <c r="S26" s="1745">
        <v>0</v>
      </c>
      <c r="T26" s="2254"/>
      <c r="U26" s="2254">
        <f t="shared" si="0"/>
        <v>0</v>
      </c>
      <c r="V26" s="2254"/>
      <c r="W26" s="1745">
        <v>0</v>
      </c>
      <c r="X26" s="1650" t="s">
        <v>5</v>
      </c>
      <c r="Y26" s="1745">
        <v>1186</v>
      </c>
      <c r="Z26" s="1650"/>
      <c r="AA26" s="1745">
        <v>0</v>
      </c>
      <c r="AB26" s="2254"/>
      <c r="AC26" s="2253">
        <f t="shared" si="1"/>
        <v>1186</v>
      </c>
      <c r="AD26" s="2254"/>
      <c r="AE26" s="1745">
        <v>254</v>
      </c>
      <c r="AF26" s="2254"/>
      <c r="AG26" s="2254"/>
      <c r="AH26" s="2254"/>
      <c r="AI26" s="2254"/>
      <c r="AJ26" s="2254"/>
      <c r="AK26" s="2254"/>
      <c r="AL26" s="2254"/>
      <c r="AM26" s="2254"/>
      <c r="AN26" s="2254"/>
      <c r="AO26" s="2254"/>
      <c r="AP26" s="2254"/>
      <c r="AQ26" s="2254"/>
      <c r="AR26" s="2254"/>
      <c r="AS26" s="2254"/>
      <c r="AT26" s="2254"/>
      <c r="AU26" s="2254"/>
      <c r="AV26" s="2254"/>
      <c r="AW26" s="2254"/>
      <c r="AX26" s="2254"/>
      <c r="AY26" s="2254"/>
      <c r="AZ26" s="2254"/>
      <c r="BA26" s="2254"/>
      <c r="BB26" s="2254"/>
      <c r="BC26" s="2254"/>
      <c r="BD26" s="2254"/>
      <c r="BE26" s="2254"/>
      <c r="BF26" s="2254"/>
    </row>
    <row r="27" spans="1:58" ht="21" customHeight="1">
      <c r="A27" s="2254" t="s">
        <v>798</v>
      </c>
      <c r="B27" s="2254" t="s">
        <v>5</v>
      </c>
      <c r="C27" s="1745">
        <v>0</v>
      </c>
      <c r="D27" s="1648"/>
      <c r="E27" s="1745">
        <v>0</v>
      </c>
      <c r="F27" s="1648"/>
      <c r="G27" s="1745">
        <v>0</v>
      </c>
      <c r="H27" s="1648"/>
      <c r="I27" s="1745">
        <v>38733584</v>
      </c>
      <c r="J27" s="1648"/>
      <c r="K27" s="1745">
        <v>6320727</v>
      </c>
      <c r="L27" s="1648"/>
      <c r="M27" s="1745">
        <v>0</v>
      </c>
      <c r="N27" s="1648"/>
      <c r="O27" s="1745">
        <v>11486</v>
      </c>
      <c r="P27" s="1648"/>
      <c r="Q27" s="1745">
        <v>0</v>
      </c>
      <c r="R27" s="1648"/>
      <c r="S27" s="1745">
        <v>0</v>
      </c>
      <c r="T27" s="2254"/>
      <c r="U27" s="2254">
        <f t="shared" si="0"/>
        <v>45065797</v>
      </c>
      <c r="V27" s="2254"/>
      <c r="W27" s="1745">
        <v>84357</v>
      </c>
      <c r="X27" s="1650" t="s">
        <v>5</v>
      </c>
      <c r="Y27" s="1745">
        <v>644459</v>
      </c>
      <c r="Z27" s="1650"/>
      <c r="AA27" s="1745">
        <v>46246</v>
      </c>
      <c r="AB27" s="2254"/>
      <c r="AC27" s="2253">
        <f t="shared" si="1"/>
        <v>45840859</v>
      </c>
      <c r="AD27" s="2254"/>
      <c r="AE27" s="1745">
        <v>43735204</v>
      </c>
      <c r="AF27" s="2254"/>
      <c r="AG27" s="2254"/>
      <c r="AH27" s="2254"/>
      <c r="AI27" s="2254"/>
      <c r="AJ27" s="2254"/>
      <c r="AK27" s="2254"/>
      <c r="AL27" s="2254"/>
      <c r="AM27" s="2254"/>
      <c r="AN27" s="2254"/>
      <c r="AO27" s="2254"/>
      <c r="AP27" s="2254"/>
      <c r="AQ27" s="2254"/>
      <c r="AR27" s="2254"/>
      <c r="AS27" s="2254"/>
      <c r="AT27" s="2254"/>
      <c r="AU27" s="2254"/>
      <c r="AV27" s="2254"/>
      <c r="AW27" s="2254"/>
      <c r="AX27" s="2254"/>
      <c r="AY27" s="2254"/>
      <c r="AZ27" s="2254"/>
      <c r="BA27" s="2254"/>
      <c r="BB27" s="2254"/>
      <c r="BC27" s="2254"/>
      <c r="BD27" s="2254"/>
      <c r="BE27" s="2254"/>
      <c r="BF27" s="2254"/>
    </row>
    <row r="28" spans="1:58" ht="21" customHeight="1">
      <c r="A28" s="2254" t="s">
        <v>799</v>
      </c>
      <c r="B28" s="2254" t="s">
        <v>5</v>
      </c>
      <c r="C28" s="1745">
        <v>0</v>
      </c>
      <c r="D28" s="1648"/>
      <c r="E28" s="1745">
        <v>0</v>
      </c>
      <c r="F28" s="1648"/>
      <c r="G28" s="1745">
        <v>0</v>
      </c>
      <c r="H28" s="1648"/>
      <c r="I28" s="1745">
        <v>0</v>
      </c>
      <c r="J28" s="1648"/>
      <c r="K28" s="1745">
        <v>0</v>
      </c>
      <c r="L28" s="1648"/>
      <c r="M28" s="1745">
        <v>0</v>
      </c>
      <c r="N28" s="1648"/>
      <c r="O28" s="1745">
        <v>123479</v>
      </c>
      <c r="P28" s="1648"/>
      <c r="Q28" s="1745">
        <v>0</v>
      </c>
      <c r="R28" s="1648"/>
      <c r="S28" s="1745">
        <v>0</v>
      </c>
      <c r="T28" s="2254"/>
      <c r="U28" s="2254">
        <f t="shared" si="0"/>
        <v>123479</v>
      </c>
      <c r="V28" s="2254"/>
      <c r="W28" s="1745">
        <v>177367</v>
      </c>
      <c r="X28" s="1650" t="s">
        <v>5</v>
      </c>
      <c r="Y28" s="1745">
        <v>60220</v>
      </c>
      <c r="Z28" s="1650"/>
      <c r="AA28" s="1745">
        <v>133624</v>
      </c>
      <c r="AB28" s="2254"/>
      <c r="AC28" s="2253">
        <f t="shared" si="1"/>
        <v>494690</v>
      </c>
      <c r="AD28" s="2254"/>
      <c r="AE28" s="1745">
        <v>479449</v>
      </c>
      <c r="AF28" s="2254"/>
      <c r="AG28" s="2254"/>
      <c r="AH28" s="2254"/>
      <c r="AI28" s="2254"/>
      <c r="AJ28" s="2254"/>
      <c r="AK28" s="2254"/>
      <c r="AL28" s="2254"/>
      <c r="AM28" s="2254"/>
      <c r="AN28" s="2254"/>
      <c r="AO28" s="2254"/>
      <c r="AP28" s="2254"/>
      <c r="AQ28" s="2254"/>
      <c r="AR28" s="2254"/>
      <c r="AS28" s="2254"/>
      <c r="AT28" s="2254"/>
      <c r="AU28" s="2254"/>
      <c r="AV28" s="2254"/>
      <c r="AW28" s="2254"/>
      <c r="AX28" s="2254"/>
      <c r="AY28" s="2254"/>
      <c r="AZ28" s="2254"/>
      <c r="BA28" s="2254"/>
      <c r="BB28" s="2254"/>
      <c r="BC28" s="2254"/>
      <c r="BD28" s="2254"/>
      <c r="BE28" s="2254"/>
      <c r="BF28" s="2254"/>
    </row>
    <row r="29" spans="1:58" ht="21" customHeight="1">
      <c r="A29" s="2253" t="s">
        <v>800</v>
      </c>
      <c r="B29" s="2254" t="s">
        <v>5</v>
      </c>
      <c r="C29" s="1745">
        <v>0</v>
      </c>
      <c r="D29" s="1648"/>
      <c r="E29" s="1745">
        <v>0</v>
      </c>
      <c r="F29" s="1648"/>
      <c r="G29" s="1745">
        <v>0</v>
      </c>
      <c r="H29" s="1648"/>
      <c r="I29" s="1745">
        <v>0</v>
      </c>
      <c r="J29" s="1648"/>
      <c r="K29" s="1745">
        <v>0</v>
      </c>
      <c r="L29" s="1648"/>
      <c r="M29" s="1745">
        <v>0</v>
      </c>
      <c r="N29" s="1648"/>
      <c r="O29" s="1745">
        <v>0</v>
      </c>
      <c r="P29" s="1648"/>
      <c r="Q29" s="1745">
        <v>0</v>
      </c>
      <c r="R29" s="1648"/>
      <c r="S29" s="1745">
        <v>0</v>
      </c>
      <c r="T29" s="2254"/>
      <c r="U29" s="2254">
        <f t="shared" si="0"/>
        <v>0</v>
      </c>
      <c r="V29" s="2254"/>
      <c r="W29" s="1745">
        <v>20681</v>
      </c>
      <c r="X29" s="1650" t="s">
        <v>5</v>
      </c>
      <c r="Y29" s="1745">
        <v>7254</v>
      </c>
      <c r="Z29" s="1650"/>
      <c r="AA29" s="1745">
        <v>15697</v>
      </c>
      <c r="AB29" s="2254"/>
      <c r="AC29" s="2253">
        <f t="shared" si="1"/>
        <v>43632</v>
      </c>
      <c r="AD29" s="2254"/>
      <c r="AE29" s="1745">
        <v>38775</v>
      </c>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2254"/>
      <c r="BB29" s="2254"/>
      <c r="BC29" s="2254"/>
      <c r="BD29" s="2254"/>
      <c r="BE29" s="2254"/>
      <c r="BF29" s="2254"/>
    </row>
    <row r="30" spans="1:58" ht="21" customHeight="1">
      <c r="A30" s="2254" t="s">
        <v>801</v>
      </c>
      <c r="B30" s="2254" t="s">
        <v>5</v>
      </c>
      <c r="C30" s="1745">
        <v>0</v>
      </c>
      <c r="D30" s="1648"/>
      <c r="E30" s="1745">
        <v>0</v>
      </c>
      <c r="F30" s="1648"/>
      <c r="G30" s="1745">
        <v>0</v>
      </c>
      <c r="H30" s="1648"/>
      <c r="I30" s="1745">
        <v>0</v>
      </c>
      <c r="J30" s="1648"/>
      <c r="K30" s="1745">
        <v>0</v>
      </c>
      <c r="L30" s="1648"/>
      <c r="M30" s="1745">
        <v>0</v>
      </c>
      <c r="N30" s="1648"/>
      <c r="O30" s="1745">
        <v>0</v>
      </c>
      <c r="P30" s="1648"/>
      <c r="Q30" s="1745">
        <v>0</v>
      </c>
      <c r="R30" s="1648"/>
      <c r="S30" s="1745">
        <v>16151</v>
      </c>
      <c r="T30" s="2254"/>
      <c r="U30" s="2254">
        <f t="shared" si="0"/>
        <v>16151</v>
      </c>
      <c r="V30" s="2254"/>
      <c r="W30" s="1745">
        <v>1627</v>
      </c>
      <c r="X30" s="1650" t="s">
        <v>5</v>
      </c>
      <c r="Y30" s="1745">
        <v>2244</v>
      </c>
      <c r="Z30" s="1650"/>
      <c r="AA30" s="1745">
        <v>958</v>
      </c>
      <c r="AB30" s="2254"/>
      <c r="AC30" s="2253">
        <f t="shared" si="1"/>
        <v>20980</v>
      </c>
      <c r="AD30" s="2254"/>
      <c r="AE30" s="1745">
        <v>18372</v>
      </c>
      <c r="AF30" s="2254"/>
      <c r="AG30" s="2254"/>
      <c r="AH30" s="2254"/>
      <c r="AI30" s="2254"/>
      <c r="AJ30" s="2254"/>
      <c r="AK30" s="2254"/>
      <c r="AL30" s="2254"/>
      <c r="AM30" s="2254"/>
      <c r="AN30" s="2254"/>
      <c r="AO30" s="2254"/>
      <c r="AP30" s="2254"/>
      <c r="AQ30" s="2254"/>
      <c r="AR30" s="2254"/>
      <c r="AS30" s="2254"/>
      <c r="AT30" s="2254"/>
      <c r="AU30" s="2254"/>
      <c r="AV30" s="2254"/>
      <c r="AW30" s="2254"/>
      <c r="AX30" s="2254"/>
      <c r="AY30" s="2254"/>
      <c r="AZ30" s="2254"/>
      <c r="BA30" s="2254"/>
      <c r="BB30" s="2254"/>
      <c r="BC30" s="2254"/>
      <c r="BD30" s="2254"/>
      <c r="BE30" s="2254"/>
      <c r="BF30" s="2254"/>
    </row>
    <row r="31" spans="1:58" ht="21" customHeight="1">
      <c r="A31" s="2254" t="s">
        <v>802</v>
      </c>
      <c r="B31" s="2254" t="s">
        <v>5</v>
      </c>
      <c r="C31" s="1745">
        <v>0</v>
      </c>
      <c r="D31" s="1648"/>
      <c r="E31" s="1745">
        <v>0</v>
      </c>
      <c r="F31" s="1648"/>
      <c r="G31" s="1745">
        <v>0</v>
      </c>
      <c r="H31" s="1648"/>
      <c r="I31" s="1745">
        <v>0</v>
      </c>
      <c r="J31" s="1648"/>
      <c r="K31" s="1745">
        <v>0</v>
      </c>
      <c r="L31" s="1648"/>
      <c r="M31" s="1745">
        <v>0</v>
      </c>
      <c r="N31" s="1648"/>
      <c r="O31" s="1745">
        <v>0</v>
      </c>
      <c r="P31" s="1648"/>
      <c r="Q31" s="1745">
        <v>0</v>
      </c>
      <c r="R31" s="1648"/>
      <c r="S31" s="1745">
        <v>0</v>
      </c>
      <c r="T31" s="2254"/>
      <c r="U31" s="2254">
        <f t="shared" si="0"/>
        <v>0</v>
      </c>
      <c r="V31" s="2254"/>
      <c r="W31" s="1745">
        <v>1307</v>
      </c>
      <c r="X31" s="1650" t="s">
        <v>5</v>
      </c>
      <c r="Y31" s="1745">
        <v>534</v>
      </c>
      <c r="Z31" s="1650"/>
      <c r="AA31" s="1745">
        <v>1233</v>
      </c>
      <c r="AB31" s="2254"/>
      <c r="AC31" s="2253">
        <f t="shared" si="1"/>
        <v>3074</v>
      </c>
      <c r="AD31" s="2254"/>
      <c r="AE31" s="1745">
        <v>4096</v>
      </c>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2254"/>
      <c r="BB31" s="2254"/>
      <c r="BC31" s="2254"/>
      <c r="BD31" s="2254"/>
      <c r="BE31" s="2254"/>
      <c r="BF31" s="2254"/>
    </row>
    <row r="32" spans="1:58" ht="21" customHeight="1">
      <c r="A32" s="2254" t="s">
        <v>803</v>
      </c>
      <c r="B32" s="2254" t="s">
        <v>5</v>
      </c>
      <c r="C32" s="1745">
        <v>0</v>
      </c>
      <c r="D32" s="1648"/>
      <c r="E32" s="1745">
        <v>0</v>
      </c>
      <c r="F32" s="1648"/>
      <c r="G32" s="1745">
        <v>60642</v>
      </c>
      <c r="H32" s="1648"/>
      <c r="I32" s="1745">
        <v>0</v>
      </c>
      <c r="J32" s="1648"/>
      <c r="K32" s="1745">
        <v>0</v>
      </c>
      <c r="L32" s="1648"/>
      <c r="M32" s="1745">
        <v>0</v>
      </c>
      <c r="N32" s="1648"/>
      <c r="O32" s="1745">
        <v>0</v>
      </c>
      <c r="P32" s="1648"/>
      <c r="Q32" s="1745">
        <v>0</v>
      </c>
      <c r="R32" s="1648"/>
      <c r="S32" s="1745">
        <v>0</v>
      </c>
      <c r="T32" s="2254"/>
      <c r="U32" s="2254">
        <f t="shared" si="0"/>
        <v>60642</v>
      </c>
      <c r="V32" s="2254"/>
      <c r="W32" s="1745">
        <v>2651</v>
      </c>
      <c r="X32" s="1650" t="s">
        <v>5</v>
      </c>
      <c r="Y32" s="1745">
        <v>1558</v>
      </c>
      <c r="Z32" s="1650"/>
      <c r="AA32" s="1745">
        <v>2387</v>
      </c>
      <c r="AB32" s="2254"/>
      <c r="AC32" s="2253">
        <f t="shared" si="1"/>
        <v>67238</v>
      </c>
      <c r="AD32" s="2254"/>
      <c r="AE32" s="1745">
        <v>62097</v>
      </c>
      <c r="AF32" s="2254"/>
      <c r="AG32" s="2254"/>
      <c r="AH32" s="2254"/>
      <c r="AI32" s="2254"/>
      <c r="AJ32" s="2254"/>
      <c r="AK32" s="2254"/>
      <c r="AL32" s="2254"/>
      <c r="AM32" s="2254"/>
      <c r="AN32" s="2254"/>
      <c r="AO32" s="2254"/>
      <c r="AP32" s="2254"/>
      <c r="AQ32" s="2254"/>
      <c r="AR32" s="2254"/>
      <c r="AS32" s="2254"/>
      <c r="AT32" s="2254"/>
      <c r="AU32" s="2254"/>
      <c r="AV32" s="2254"/>
      <c r="AW32" s="2254"/>
      <c r="AX32" s="2254"/>
      <c r="AY32" s="2254"/>
      <c r="AZ32" s="2254"/>
      <c r="BA32" s="2254"/>
      <c r="BB32" s="2254"/>
      <c r="BC32" s="2254"/>
      <c r="BD32" s="2254"/>
      <c r="BE32" s="2254"/>
      <c r="BF32" s="2254"/>
    </row>
    <row r="33" spans="1:58" ht="21" customHeight="1">
      <c r="A33" s="2254" t="s">
        <v>804</v>
      </c>
      <c r="B33" s="2254" t="s">
        <v>5</v>
      </c>
      <c r="C33" s="1745">
        <v>0</v>
      </c>
      <c r="D33" s="1648"/>
      <c r="E33" s="1745">
        <v>0</v>
      </c>
      <c r="F33" s="1648"/>
      <c r="G33" s="1745">
        <v>0</v>
      </c>
      <c r="H33" s="1648"/>
      <c r="I33" s="1745">
        <v>0</v>
      </c>
      <c r="J33" s="1648"/>
      <c r="K33" s="1745">
        <v>0</v>
      </c>
      <c r="L33" s="1648"/>
      <c r="M33" s="1745">
        <v>0</v>
      </c>
      <c r="N33" s="1648"/>
      <c r="O33" s="1745">
        <v>0</v>
      </c>
      <c r="P33" s="1648"/>
      <c r="Q33" s="1745">
        <v>0</v>
      </c>
      <c r="R33" s="1648"/>
      <c r="S33" s="1745">
        <v>0</v>
      </c>
      <c r="T33" s="2254"/>
      <c r="U33" s="2254">
        <f t="shared" si="0"/>
        <v>0</v>
      </c>
      <c r="V33" s="2254"/>
      <c r="W33" s="1745">
        <v>0</v>
      </c>
      <c r="X33" s="1650" t="s">
        <v>5</v>
      </c>
      <c r="Y33" s="1745">
        <v>92</v>
      </c>
      <c r="Z33" s="1650"/>
      <c r="AA33" s="1745">
        <v>0</v>
      </c>
      <c r="AB33" s="2254"/>
      <c r="AC33" s="2253">
        <f t="shared" si="1"/>
        <v>92</v>
      </c>
      <c r="AD33" s="2254"/>
      <c r="AE33" s="1745">
        <v>1180</v>
      </c>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2254"/>
      <c r="BB33" s="2254"/>
      <c r="BC33" s="2254"/>
      <c r="BD33" s="2254"/>
      <c r="BE33" s="2254"/>
      <c r="BF33" s="2254"/>
    </row>
    <row r="34" spans="1:58" ht="21" customHeight="1">
      <c r="A34" s="2254" t="s">
        <v>805</v>
      </c>
      <c r="B34" s="2254" t="s">
        <v>5</v>
      </c>
      <c r="C34" s="1745">
        <v>0</v>
      </c>
      <c r="D34" s="1648"/>
      <c r="E34" s="1745">
        <v>0</v>
      </c>
      <c r="F34" s="1648"/>
      <c r="G34" s="1745">
        <v>0</v>
      </c>
      <c r="H34" s="1648"/>
      <c r="I34" s="1745">
        <v>0</v>
      </c>
      <c r="J34" s="1648"/>
      <c r="K34" s="1745">
        <v>0</v>
      </c>
      <c r="L34" s="1648"/>
      <c r="M34" s="1745">
        <v>0</v>
      </c>
      <c r="N34" s="1648"/>
      <c r="O34" s="1745">
        <v>82</v>
      </c>
      <c r="P34" s="1648"/>
      <c r="Q34" s="1745">
        <v>0</v>
      </c>
      <c r="R34" s="1648"/>
      <c r="S34" s="1745">
        <v>36388</v>
      </c>
      <c r="T34" s="2254"/>
      <c r="U34" s="2254">
        <f t="shared" si="0"/>
        <v>36470</v>
      </c>
      <c r="V34" s="2254"/>
      <c r="W34" s="1745">
        <v>8642</v>
      </c>
      <c r="X34" s="1650" t="s">
        <v>5</v>
      </c>
      <c r="Y34" s="1745">
        <v>11433</v>
      </c>
      <c r="Z34" s="1650"/>
      <c r="AA34" s="1745">
        <v>7284</v>
      </c>
      <c r="AB34" s="2254"/>
      <c r="AC34" s="2253">
        <f t="shared" si="1"/>
        <v>63829</v>
      </c>
      <c r="AD34" s="2254"/>
      <c r="AE34" s="1745">
        <v>68810</v>
      </c>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4"/>
      <c r="BE34" s="2254"/>
      <c r="BF34" s="2254"/>
    </row>
    <row r="35" spans="1:58" ht="21" customHeight="1">
      <c r="A35" s="2253" t="s">
        <v>2321</v>
      </c>
      <c r="B35" s="2254" t="s">
        <v>5</v>
      </c>
      <c r="C35" s="1745">
        <v>0</v>
      </c>
      <c r="D35" s="1648"/>
      <c r="E35" s="1745">
        <v>0</v>
      </c>
      <c r="F35" s="1648"/>
      <c r="G35" s="1745">
        <v>0</v>
      </c>
      <c r="H35" s="1648"/>
      <c r="I35" s="1745">
        <v>0</v>
      </c>
      <c r="J35" s="1648"/>
      <c r="K35" s="1745">
        <v>0</v>
      </c>
      <c r="L35" s="1648"/>
      <c r="M35" s="1745">
        <v>0</v>
      </c>
      <c r="N35" s="1648"/>
      <c r="O35" s="1745">
        <v>0</v>
      </c>
      <c r="P35" s="1648"/>
      <c r="Q35" s="1745">
        <v>0</v>
      </c>
      <c r="R35" s="1648"/>
      <c r="S35" s="1745">
        <v>0</v>
      </c>
      <c r="T35" s="2254"/>
      <c r="U35" s="2254">
        <f t="shared" ref="U35" si="2">ROUND(SUM(C35:S35),1)</f>
        <v>0</v>
      </c>
      <c r="V35" s="2254"/>
      <c r="W35" s="1745">
        <v>1025</v>
      </c>
      <c r="X35" s="1650" t="s">
        <v>5</v>
      </c>
      <c r="Y35" s="1745">
        <v>2141</v>
      </c>
      <c r="Z35" s="1650"/>
      <c r="AA35" s="1745">
        <v>768</v>
      </c>
      <c r="AB35" s="2254"/>
      <c r="AC35" s="2253">
        <f t="shared" ref="AC35" si="3">ROUND(SUM(U35:AA35),1)</f>
        <v>3934</v>
      </c>
      <c r="AD35" s="2254"/>
      <c r="AE35" s="1745">
        <v>4374</v>
      </c>
      <c r="AF35" s="2254"/>
      <c r="AG35" s="2254"/>
      <c r="AH35" s="2254"/>
      <c r="AI35" s="2254"/>
      <c r="AJ35" s="2254"/>
      <c r="AK35" s="2254"/>
      <c r="AL35" s="2254"/>
      <c r="AM35" s="2254"/>
      <c r="AN35" s="2254"/>
      <c r="AO35" s="2254"/>
      <c r="AP35" s="2254"/>
      <c r="AQ35" s="2254"/>
      <c r="AR35" s="2254"/>
      <c r="AS35" s="2254"/>
      <c r="AT35" s="2254"/>
      <c r="AU35" s="2254"/>
      <c r="AV35" s="2254"/>
      <c r="AW35" s="2254"/>
      <c r="AX35" s="2254"/>
      <c r="AY35" s="2254"/>
      <c r="AZ35" s="2254"/>
      <c r="BA35" s="2254"/>
      <c r="BB35" s="2254"/>
      <c r="BC35" s="2254"/>
      <c r="BD35" s="2254"/>
      <c r="BE35" s="2254"/>
      <c r="BF35" s="2254"/>
    </row>
    <row r="36" spans="1:58" ht="21" customHeight="1">
      <c r="A36" s="2254" t="s">
        <v>806</v>
      </c>
      <c r="B36" s="2254" t="s">
        <v>5</v>
      </c>
      <c r="C36" s="1745">
        <v>0</v>
      </c>
      <c r="D36" s="1648"/>
      <c r="E36" s="1745">
        <v>0</v>
      </c>
      <c r="F36" s="1648"/>
      <c r="G36" s="1745">
        <v>0</v>
      </c>
      <c r="H36" s="1648"/>
      <c r="I36" s="1745">
        <v>0</v>
      </c>
      <c r="J36" s="1648"/>
      <c r="K36" s="1745">
        <v>0</v>
      </c>
      <c r="L36" s="1648"/>
      <c r="M36" s="1745">
        <v>39505</v>
      </c>
      <c r="N36" s="1648"/>
      <c r="O36" s="1745">
        <v>0</v>
      </c>
      <c r="P36" s="1648"/>
      <c r="Q36" s="1745">
        <v>0</v>
      </c>
      <c r="R36" s="1648"/>
      <c r="S36" s="1745">
        <v>1069</v>
      </c>
      <c r="T36" s="2254"/>
      <c r="U36" s="2254">
        <f t="shared" si="0"/>
        <v>40574</v>
      </c>
      <c r="V36" s="2254"/>
      <c r="W36" s="1745">
        <v>4837</v>
      </c>
      <c r="X36" s="1650" t="s">
        <v>5</v>
      </c>
      <c r="Y36" s="1745">
        <v>5436</v>
      </c>
      <c r="Z36" s="1650"/>
      <c r="AA36" s="1745">
        <v>518</v>
      </c>
      <c r="AB36" s="2254"/>
      <c r="AC36" s="2253">
        <f t="shared" si="1"/>
        <v>51365</v>
      </c>
      <c r="AD36" s="2254"/>
      <c r="AE36" s="1745">
        <v>28366</v>
      </c>
      <c r="AF36" s="2254"/>
      <c r="AG36" s="2254"/>
      <c r="AH36" s="2254"/>
      <c r="AI36" s="2254"/>
      <c r="AJ36" s="2254"/>
      <c r="AK36" s="2254"/>
      <c r="AL36" s="2254"/>
      <c r="AM36" s="2254"/>
      <c r="AN36" s="2254"/>
      <c r="AO36" s="2254"/>
      <c r="AP36" s="2254"/>
      <c r="AQ36" s="2254"/>
      <c r="AR36" s="2254"/>
      <c r="AS36" s="2254"/>
      <c r="AT36" s="2254"/>
      <c r="AU36" s="2254"/>
      <c r="AV36" s="2254"/>
      <c r="AW36" s="2254"/>
      <c r="AX36" s="2254"/>
      <c r="AY36" s="2254"/>
      <c r="AZ36" s="2254"/>
      <c r="BA36" s="2254"/>
      <c r="BB36" s="2254"/>
      <c r="BC36" s="2254"/>
      <c r="BD36" s="2254"/>
      <c r="BE36" s="2254"/>
      <c r="BF36" s="2254"/>
    </row>
    <row r="37" spans="1:58" ht="21" customHeight="1">
      <c r="A37" s="2254" t="s">
        <v>807</v>
      </c>
      <c r="B37" s="2254" t="s">
        <v>5</v>
      </c>
      <c r="C37" s="1745">
        <v>0</v>
      </c>
      <c r="D37" s="1648"/>
      <c r="E37" s="1745">
        <v>0</v>
      </c>
      <c r="F37" s="1648"/>
      <c r="G37" s="1745">
        <v>0</v>
      </c>
      <c r="H37" s="1648"/>
      <c r="I37" s="1745">
        <v>0</v>
      </c>
      <c r="J37" s="1648"/>
      <c r="K37" s="1745">
        <v>0</v>
      </c>
      <c r="L37" s="1648"/>
      <c r="M37" s="1745">
        <v>1050501</v>
      </c>
      <c r="N37" s="1648"/>
      <c r="O37" s="1745">
        <v>0</v>
      </c>
      <c r="P37" s="1648"/>
      <c r="Q37" s="1745">
        <v>0</v>
      </c>
      <c r="R37" s="1648"/>
      <c r="S37" s="1745">
        <v>0</v>
      </c>
      <c r="T37" s="516"/>
      <c r="U37" s="2254">
        <f t="shared" si="0"/>
        <v>1050501</v>
      </c>
      <c r="V37" s="2254"/>
      <c r="W37" s="1745">
        <v>13853</v>
      </c>
      <c r="X37" s="1650" t="s">
        <v>5</v>
      </c>
      <c r="Y37" s="1745">
        <v>18112</v>
      </c>
      <c r="Z37" s="1650"/>
      <c r="AA37" s="1745">
        <v>8483</v>
      </c>
      <c r="AB37" s="2254"/>
      <c r="AC37" s="2253">
        <f t="shared" si="1"/>
        <v>1090949</v>
      </c>
      <c r="AD37" s="516"/>
      <c r="AE37" s="1745">
        <v>1378452</v>
      </c>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2254"/>
      <c r="BB37" s="2254"/>
      <c r="BC37" s="2254"/>
      <c r="BD37" s="2254"/>
      <c r="BE37" s="2254"/>
      <c r="BF37" s="2254"/>
    </row>
    <row r="38" spans="1:58" ht="21" customHeight="1">
      <c r="A38" s="2254" t="s">
        <v>808</v>
      </c>
      <c r="B38" s="2254" t="s">
        <v>5</v>
      </c>
      <c r="C38" s="1745">
        <v>0</v>
      </c>
      <c r="D38" s="1648"/>
      <c r="E38" s="1745">
        <v>0</v>
      </c>
      <c r="F38" s="1648"/>
      <c r="G38" s="1745">
        <v>0</v>
      </c>
      <c r="H38" s="1648"/>
      <c r="I38" s="1745">
        <v>0</v>
      </c>
      <c r="J38" s="1648"/>
      <c r="K38" s="1745">
        <v>0</v>
      </c>
      <c r="L38" s="1648"/>
      <c r="M38" s="1745">
        <v>0</v>
      </c>
      <c r="N38" s="1648"/>
      <c r="O38" s="1745">
        <v>55691</v>
      </c>
      <c r="P38" s="1648"/>
      <c r="Q38" s="1745">
        <v>0</v>
      </c>
      <c r="R38" s="1648"/>
      <c r="S38" s="1745">
        <v>0</v>
      </c>
      <c r="T38" s="2254"/>
      <c r="U38" s="2254">
        <f t="shared" si="0"/>
        <v>55691</v>
      </c>
      <c r="V38" s="2254"/>
      <c r="W38" s="1745">
        <v>5591</v>
      </c>
      <c r="X38" s="1650" t="s">
        <v>5</v>
      </c>
      <c r="Y38" s="1745">
        <v>1931</v>
      </c>
      <c r="Z38" s="1650"/>
      <c r="AA38" s="1745">
        <v>4004</v>
      </c>
      <c r="AB38" s="2254"/>
      <c r="AC38" s="2253">
        <f t="shared" si="1"/>
        <v>67217</v>
      </c>
      <c r="AD38" s="2254"/>
      <c r="AE38" s="1745">
        <v>69273</v>
      </c>
      <c r="AF38" s="2254"/>
      <c r="AG38" s="2254"/>
      <c r="AH38" s="2254"/>
      <c r="AI38" s="2254"/>
      <c r="AJ38" s="2254"/>
      <c r="AK38" s="2254"/>
      <c r="AL38" s="2254"/>
      <c r="AM38" s="2254"/>
      <c r="AN38" s="2254"/>
      <c r="AO38" s="2254"/>
      <c r="AP38" s="2254"/>
      <c r="AQ38" s="2254"/>
      <c r="AR38" s="2254"/>
      <c r="AS38" s="2254"/>
      <c r="AT38" s="2254"/>
      <c r="AU38" s="2254"/>
      <c r="AV38" s="2254"/>
      <c r="AW38" s="2254"/>
      <c r="AX38" s="2254"/>
      <c r="AY38" s="2254"/>
      <c r="AZ38" s="2254"/>
      <c r="BA38" s="2254"/>
      <c r="BB38" s="2254"/>
      <c r="BC38" s="2254"/>
      <c r="BD38" s="2254"/>
      <c r="BE38" s="2254"/>
      <c r="BF38" s="2254"/>
    </row>
    <row r="39" spans="1:58" ht="21" customHeight="1">
      <c r="A39" s="2254" t="s">
        <v>809</v>
      </c>
      <c r="B39" s="2254" t="s">
        <v>5</v>
      </c>
      <c r="C39" s="1745">
        <v>0</v>
      </c>
      <c r="D39" s="1648"/>
      <c r="E39" s="1745">
        <v>0</v>
      </c>
      <c r="F39" s="1648"/>
      <c r="G39" s="1745">
        <v>0</v>
      </c>
      <c r="H39" s="1648"/>
      <c r="I39" s="1745">
        <v>0</v>
      </c>
      <c r="J39" s="1648"/>
      <c r="K39" s="1745">
        <v>0</v>
      </c>
      <c r="L39" s="1648"/>
      <c r="M39" s="1745">
        <v>0</v>
      </c>
      <c r="N39" s="1648"/>
      <c r="O39" s="1745">
        <v>0</v>
      </c>
      <c r="P39" s="1648"/>
      <c r="Q39" s="1745">
        <v>0</v>
      </c>
      <c r="R39" s="1648"/>
      <c r="S39" s="1745">
        <v>0</v>
      </c>
      <c r="T39" s="516"/>
      <c r="U39" s="2254">
        <f t="shared" si="0"/>
        <v>0</v>
      </c>
      <c r="V39" s="2254"/>
      <c r="W39" s="1745">
        <v>3754</v>
      </c>
      <c r="X39" s="1650" t="s">
        <v>5</v>
      </c>
      <c r="Y39" s="1745">
        <v>1244</v>
      </c>
      <c r="Z39" s="1650"/>
      <c r="AA39" s="1745">
        <v>0</v>
      </c>
      <c r="AB39" s="2254"/>
      <c r="AC39" s="2253">
        <f t="shared" si="1"/>
        <v>4998</v>
      </c>
      <c r="AD39" s="2254"/>
      <c r="AE39" s="1745">
        <v>5153</v>
      </c>
      <c r="AF39" s="2254"/>
      <c r="AG39" s="2254"/>
      <c r="AH39" s="2254"/>
      <c r="AI39" s="2254"/>
      <c r="AJ39" s="2254"/>
      <c r="AK39" s="2254"/>
      <c r="AL39" s="2254"/>
      <c r="AM39" s="2254"/>
      <c r="AN39" s="2254"/>
      <c r="AO39" s="2254"/>
      <c r="AP39" s="2254"/>
      <c r="AQ39" s="2254"/>
      <c r="AR39" s="2254"/>
      <c r="AS39" s="2254"/>
      <c r="AT39" s="2254"/>
      <c r="AU39" s="2254"/>
      <c r="AV39" s="2254"/>
      <c r="AW39" s="2254"/>
      <c r="AX39" s="2254"/>
      <c r="AY39" s="2254"/>
      <c r="AZ39" s="2254"/>
      <c r="BA39" s="2254"/>
      <c r="BB39" s="2254"/>
      <c r="BC39" s="2254"/>
      <c r="BD39" s="2254"/>
      <c r="BE39" s="2254"/>
      <c r="BF39" s="2254"/>
    </row>
    <row r="40" spans="1:58" ht="21" customHeight="1">
      <c r="A40" s="2254" t="s">
        <v>810</v>
      </c>
      <c r="B40" s="2254" t="s">
        <v>5</v>
      </c>
      <c r="C40" s="1745">
        <v>0</v>
      </c>
      <c r="D40" s="1648"/>
      <c r="E40" s="1745">
        <v>0</v>
      </c>
      <c r="F40" s="1648"/>
      <c r="G40" s="1745">
        <v>0</v>
      </c>
      <c r="H40" s="1648"/>
      <c r="I40" s="1745">
        <v>0</v>
      </c>
      <c r="J40" s="1648"/>
      <c r="K40" s="1745">
        <v>0</v>
      </c>
      <c r="L40" s="1648"/>
      <c r="M40" s="1745">
        <v>0</v>
      </c>
      <c r="N40" s="1648"/>
      <c r="O40" s="1745">
        <v>0</v>
      </c>
      <c r="P40" s="1648"/>
      <c r="Q40" s="1745">
        <v>0</v>
      </c>
      <c r="R40" s="1648"/>
      <c r="S40" s="1745">
        <v>0</v>
      </c>
      <c r="T40" s="2254"/>
      <c r="U40" s="2254">
        <f t="shared" si="0"/>
        <v>0</v>
      </c>
      <c r="V40" s="2254"/>
      <c r="W40" s="1745">
        <v>21451</v>
      </c>
      <c r="X40" s="1650" t="s">
        <v>5</v>
      </c>
      <c r="Y40" s="1745">
        <v>16791</v>
      </c>
      <c r="Z40" s="1650"/>
      <c r="AA40" s="1745">
        <v>11734</v>
      </c>
      <c r="AB40" s="2254"/>
      <c r="AC40" s="2253">
        <f t="shared" si="1"/>
        <v>49976</v>
      </c>
      <c r="AD40" s="2254"/>
      <c r="AE40" s="1745">
        <v>43118</v>
      </c>
      <c r="AF40" s="2254"/>
      <c r="AG40" s="2254"/>
      <c r="AH40" s="2254"/>
      <c r="AI40" s="2254"/>
      <c r="AJ40" s="2254"/>
      <c r="AK40" s="2254"/>
      <c r="AL40" s="2254"/>
      <c r="AM40" s="2254"/>
      <c r="AN40" s="2254"/>
      <c r="AO40" s="2254"/>
      <c r="AP40" s="2254"/>
      <c r="AQ40" s="2254"/>
      <c r="AR40" s="2254"/>
      <c r="AS40" s="2254"/>
      <c r="AT40" s="2254"/>
      <c r="AU40" s="2254"/>
      <c r="AV40" s="2254"/>
      <c r="AW40" s="2254"/>
      <c r="AX40" s="2254"/>
      <c r="AY40" s="2254"/>
      <c r="AZ40" s="2254"/>
      <c r="BA40" s="2254"/>
      <c r="BB40" s="2254"/>
      <c r="BC40" s="2254"/>
      <c r="BD40" s="2254"/>
      <c r="BE40" s="2254"/>
      <c r="BF40" s="2254"/>
    </row>
    <row r="41" spans="1:58" ht="21" customHeight="1">
      <c r="A41" s="2254" t="s">
        <v>811</v>
      </c>
      <c r="B41" s="2254" t="s">
        <v>5</v>
      </c>
      <c r="C41" s="1745">
        <v>0</v>
      </c>
      <c r="D41" s="1648"/>
      <c r="E41" s="1745">
        <v>0</v>
      </c>
      <c r="F41" s="1648"/>
      <c r="G41" s="1745">
        <v>0</v>
      </c>
      <c r="H41" s="1648"/>
      <c r="I41" s="1745">
        <v>0</v>
      </c>
      <c r="J41" s="1648"/>
      <c r="K41" s="1745">
        <v>0</v>
      </c>
      <c r="L41" s="1648"/>
      <c r="M41" s="1745">
        <v>14</v>
      </c>
      <c r="N41" s="1648"/>
      <c r="O41" s="1745">
        <v>0</v>
      </c>
      <c r="P41" s="1648"/>
      <c r="Q41" s="1745">
        <v>0</v>
      </c>
      <c r="R41" s="1648"/>
      <c r="S41" s="1745">
        <v>0</v>
      </c>
      <c r="T41" s="2254"/>
      <c r="U41" s="2254">
        <f t="shared" si="0"/>
        <v>14</v>
      </c>
      <c r="V41" s="2254"/>
      <c r="W41" s="1745">
        <v>12963</v>
      </c>
      <c r="X41" s="1650" t="s">
        <v>5</v>
      </c>
      <c r="Y41" s="1745">
        <v>14720</v>
      </c>
      <c r="Z41" s="1650"/>
      <c r="AA41" s="1745">
        <v>2421</v>
      </c>
      <c r="AB41" s="2254"/>
      <c r="AC41" s="2253">
        <f t="shared" si="1"/>
        <v>30118</v>
      </c>
      <c r="AD41" s="2254"/>
      <c r="AE41" s="1745">
        <v>24552</v>
      </c>
      <c r="AF41" s="2254"/>
      <c r="AG41" s="2254"/>
      <c r="AH41" s="2254"/>
      <c r="AI41" s="2254"/>
      <c r="AJ41" s="2254"/>
      <c r="AK41" s="2254"/>
      <c r="AL41" s="2254"/>
      <c r="AM41" s="2254"/>
      <c r="AN41" s="2254"/>
      <c r="AO41" s="2254"/>
      <c r="AP41" s="2254"/>
      <c r="AQ41" s="2254"/>
      <c r="AR41" s="2254"/>
      <c r="AS41" s="2254"/>
      <c r="AT41" s="2254"/>
      <c r="AU41" s="2254"/>
      <c r="AV41" s="2254"/>
      <c r="AW41" s="2254"/>
      <c r="AX41" s="2254"/>
      <c r="AY41" s="2254"/>
      <c r="AZ41" s="2254"/>
      <c r="BA41" s="2254"/>
      <c r="BB41" s="2254"/>
      <c r="BC41" s="2254"/>
      <c r="BD41" s="2254"/>
      <c r="BE41" s="2254"/>
      <c r="BF41" s="2254"/>
    </row>
    <row r="42" spans="1:58" ht="21" customHeight="1">
      <c r="A42" s="2254" t="s">
        <v>812</v>
      </c>
      <c r="B42" s="2254" t="s">
        <v>5</v>
      </c>
      <c r="C42" s="1745">
        <v>0</v>
      </c>
      <c r="D42" s="1648"/>
      <c r="E42" s="1745">
        <v>0</v>
      </c>
      <c r="F42" s="1648"/>
      <c r="G42" s="1745">
        <v>0</v>
      </c>
      <c r="H42" s="1648"/>
      <c r="I42" s="1745">
        <v>0</v>
      </c>
      <c r="J42" s="1648"/>
      <c r="K42" s="1745">
        <v>0</v>
      </c>
      <c r="L42" s="1648"/>
      <c r="M42" s="1745">
        <v>0</v>
      </c>
      <c r="N42" s="1648"/>
      <c r="O42" s="1745">
        <v>0</v>
      </c>
      <c r="P42" s="1648"/>
      <c r="Q42" s="1745">
        <v>0</v>
      </c>
      <c r="R42" s="1648"/>
      <c r="S42" s="1745">
        <v>0</v>
      </c>
      <c r="T42" s="2254"/>
      <c r="U42" s="2254">
        <f t="shared" si="0"/>
        <v>0</v>
      </c>
      <c r="V42" s="2254"/>
      <c r="W42" s="1745">
        <v>506</v>
      </c>
      <c r="X42" s="1650" t="s">
        <v>5</v>
      </c>
      <c r="Y42" s="1745">
        <v>144</v>
      </c>
      <c r="Z42" s="1650"/>
      <c r="AA42" s="1745">
        <v>386</v>
      </c>
      <c r="AB42" s="2254"/>
      <c r="AC42" s="2253">
        <f t="shared" si="1"/>
        <v>1036</v>
      </c>
      <c r="AD42" s="2254"/>
      <c r="AE42" s="1745">
        <v>905</v>
      </c>
      <c r="AF42" s="2254"/>
      <c r="AG42" s="2254"/>
      <c r="AH42" s="2254"/>
      <c r="AI42" s="2254"/>
      <c r="AJ42" s="2254"/>
      <c r="AK42" s="2254"/>
      <c r="AL42" s="2254"/>
      <c r="AM42" s="2254"/>
      <c r="AN42" s="2254"/>
      <c r="AO42" s="2254"/>
      <c r="AP42" s="2254"/>
      <c r="AQ42" s="2254"/>
      <c r="AR42" s="2254"/>
      <c r="AS42" s="2254"/>
      <c r="AT42" s="2254"/>
      <c r="AU42" s="2254"/>
      <c r="AV42" s="2254"/>
      <c r="AW42" s="2254"/>
      <c r="AX42" s="2254"/>
      <c r="AY42" s="2254"/>
      <c r="AZ42" s="2254"/>
      <c r="BA42" s="2254"/>
      <c r="BB42" s="2254"/>
      <c r="BC42" s="2254"/>
      <c r="BD42" s="2254"/>
      <c r="BE42" s="2254"/>
      <c r="BF42" s="2254"/>
    </row>
    <row r="43" spans="1:58" ht="21" customHeight="1">
      <c r="A43" s="2254" t="s">
        <v>813</v>
      </c>
      <c r="B43" s="2254" t="s">
        <v>5</v>
      </c>
      <c r="C43" s="1745">
        <v>0</v>
      </c>
      <c r="D43" s="1648"/>
      <c r="E43" s="1745">
        <v>0</v>
      </c>
      <c r="F43" s="1648"/>
      <c r="G43" s="1745">
        <v>0</v>
      </c>
      <c r="H43" s="1648"/>
      <c r="I43" s="1745">
        <v>0</v>
      </c>
      <c r="J43" s="1648"/>
      <c r="K43" s="1745">
        <v>0</v>
      </c>
      <c r="L43" s="1648"/>
      <c r="M43" s="1745">
        <v>0</v>
      </c>
      <c r="N43" s="1648"/>
      <c r="O43" s="1745">
        <v>0</v>
      </c>
      <c r="P43" s="1648"/>
      <c r="Q43" s="1745">
        <v>0</v>
      </c>
      <c r="R43" s="1648"/>
      <c r="S43" s="1745">
        <v>0</v>
      </c>
      <c r="T43" s="2254"/>
      <c r="U43" s="2253">
        <f t="shared" si="0"/>
        <v>0</v>
      </c>
      <c r="V43" s="2254"/>
      <c r="W43" s="1745">
        <v>2</v>
      </c>
      <c r="X43" s="1650" t="s">
        <v>5</v>
      </c>
      <c r="Y43" s="1745">
        <v>3256</v>
      </c>
      <c r="Z43" s="1650"/>
      <c r="AA43" s="1745">
        <v>1</v>
      </c>
      <c r="AB43" s="2254"/>
      <c r="AC43" s="2253">
        <f>ROUND(SUM(U43:AA43),1)</f>
        <v>3259</v>
      </c>
      <c r="AD43" s="2254"/>
      <c r="AE43" s="1745">
        <v>5192</v>
      </c>
      <c r="AF43" s="2254"/>
      <c r="AG43" s="2254"/>
      <c r="AH43" s="2254"/>
      <c r="AI43" s="2254"/>
      <c r="AJ43" s="2254"/>
      <c r="AK43" s="2254"/>
      <c r="AL43" s="2254"/>
      <c r="AM43" s="2254"/>
      <c r="AN43" s="2254"/>
      <c r="AO43" s="2254"/>
      <c r="AP43" s="2254"/>
      <c r="AQ43" s="2254"/>
      <c r="AR43" s="2254"/>
      <c r="AS43" s="2254"/>
      <c r="AT43" s="2254"/>
      <c r="AU43" s="2254"/>
      <c r="AV43" s="2254"/>
      <c r="AW43" s="2254"/>
      <c r="AX43" s="2254"/>
      <c r="AY43" s="2254"/>
      <c r="AZ43" s="2254"/>
      <c r="BA43" s="2254"/>
      <c r="BB43" s="2254"/>
      <c r="BC43" s="2254"/>
      <c r="BD43" s="2254"/>
      <c r="BE43" s="2254"/>
      <c r="BF43" s="2254"/>
    </row>
    <row r="44" spans="1:58" ht="21" customHeight="1">
      <c r="A44" s="1376" t="s">
        <v>2155</v>
      </c>
      <c r="B44" s="1376" t="s">
        <v>5</v>
      </c>
      <c r="C44" s="1745">
        <v>0</v>
      </c>
      <c r="D44" s="1648"/>
      <c r="E44" s="1745">
        <v>0</v>
      </c>
      <c r="F44" s="1648"/>
      <c r="G44" s="1745">
        <v>0</v>
      </c>
      <c r="H44" s="1648"/>
      <c r="I44" s="1745">
        <v>0</v>
      </c>
      <c r="J44" s="1648"/>
      <c r="K44" s="1745">
        <v>0</v>
      </c>
      <c r="L44" s="1648"/>
      <c r="M44" s="1745">
        <v>0</v>
      </c>
      <c r="N44" s="1648"/>
      <c r="O44" s="1745">
        <v>0</v>
      </c>
      <c r="P44" s="1648"/>
      <c r="Q44" s="1745">
        <v>0</v>
      </c>
      <c r="R44" s="1648"/>
      <c r="S44" s="1745">
        <v>0</v>
      </c>
      <c r="T44" s="2253">
        <v>0</v>
      </c>
      <c r="U44" s="2253">
        <f t="shared" si="0"/>
        <v>0</v>
      </c>
      <c r="V44" s="2253"/>
      <c r="W44" s="1745">
        <v>326</v>
      </c>
      <c r="X44" s="1650" t="s">
        <v>5</v>
      </c>
      <c r="Y44" s="1745">
        <v>1250</v>
      </c>
      <c r="Z44" s="1650"/>
      <c r="AA44" s="1745">
        <v>0</v>
      </c>
      <c r="AB44" s="2253"/>
      <c r="AC44" s="2253">
        <f>ROUND(SUM(U44:AA44),1)</f>
        <v>1576</v>
      </c>
      <c r="AD44" s="2253"/>
      <c r="AE44" s="1745">
        <v>1935</v>
      </c>
      <c r="AF44" s="2253"/>
      <c r="AG44" s="2253"/>
      <c r="AH44" s="2254"/>
      <c r="AI44" s="2253"/>
      <c r="AJ44" s="2253"/>
      <c r="AK44" s="2253"/>
      <c r="AL44" s="2253"/>
      <c r="AM44" s="2253"/>
      <c r="AN44" s="2253"/>
      <c r="AO44" s="2253"/>
      <c r="AP44" s="2253"/>
      <c r="AQ44" s="2253"/>
      <c r="AR44" s="2253"/>
      <c r="AS44" s="2253"/>
      <c r="AT44" s="2253"/>
      <c r="AU44" s="2253"/>
      <c r="AV44" s="2253"/>
      <c r="AW44" s="2253"/>
      <c r="AX44" s="2253"/>
      <c r="AY44" s="2253"/>
      <c r="AZ44" s="2253"/>
      <c r="BA44" s="2253"/>
      <c r="BB44" s="2253"/>
      <c r="BC44" s="2253"/>
      <c r="BD44" s="2253"/>
      <c r="BE44" s="2253"/>
      <c r="BF44" s="2253"/>
    </row>
    <row r="45" spans="1:58" ht="21" customHeight="1">
      <c r="A45" s="1376" t="s">
        <v>2226</v>
      </c>
      <c r="B45" s="1376" t="s">
        <v>5</v>
      </c>
      <c r="C45" s="1745">
        <v>0</v>
      </c>
      <c r="D45" s="1648"/>
      <c r="E45" s="1745">
        <v>0</v>
      </c>
      <c r="F45" s="1648"/>
      <c r="G45" s="1745">
        <v>0</v>
      </c>
      <c r="H45" s="1648"/>
      <c r="I45" s="1745">
        <v>0</v>
      </c>
      <c r="J45" s="1648"/>
      <c r="K45" s="1745">
        <v>0</v>
      </c>
      <c r="L45" s="1648"/>
      <c r="M45" s="1745">
        <v>0</v>
      </c>
      <c r="N45" s="1648"/>
      <c r="O45" s="1745">
        <v>0</v>
      </c>
      <c r="P45" s="1648"/>
      <c r="Q45" s="1745">
        <v>0</v>
      </c>
      <c r="R45" s="1648"/>
      <c r="S45" s="1745">
        <v>0</v>
      </c>
      <c r="T45" s="2253"/>
      <c r="U45" s="2253">
        <f t="shared" si="0"/>
        <v>0</v>
      </c>
      <c r="V45" s="2253"/>
      <c r="W45" s="1745">
        <v>333</v>
      </c>
      <c r="X45" s="1650" t="s">
        <v>5</v>
      </c>
      <c r="Y45" s="1745">
        <v>9435</v>
      </c>
      <c r="Z45" s="1650"/>
      <c r="AA45" s="1745">
        <v>0</v>
      </c>
      <c r="AB45" s="2253"/>
      <c r="AC45" s="2253">
        <f>ROUND(SUM(U45:AA45),1)</f>
        <v>9768</v>
      </c>
      <c r="AD45" s="2253"/>
      <c r="AE45" s="1745">
        <v>14314</v>
      </c>
      <c r="AF45" s="2253"/>
      <c r="AG45" s="2253"/>
      <c r="AH45" s="2254"/>
      <c r="AI45" s="2253"/>
      <c r="AJ45" s="2253"/>
      <c r="AK45" s="2253"/>
      <c r="AL45" s="2253"/>
      <c r="AM45" s="2253"/>
      <c r="AN45" s="2253"/>
      <c r="AO45" s="2253"/>
      <c r="AP45" s="2253"/>
      <c r="AQ45" s="2253"/>
      <c r="AR45" s="2253"/>
      <c r="AS45" s="2253"/>
      <c r="AT45" s="2253"/>
      <c r="AU45" s="2253"/>
      <c r="AV45" s="2253"/>
      <c r="AW45" s="2253"/>
      <c r="AX45" s="2253"/>
      <c r="AY45" s="2253"/>
      <c r="AZ45" s="2253"/>
      <c r="BA45" s="2253"/>
      <c r="BB45" s="2253"/>
      <c r="BC45" s="2253"/>
      <c r="BD45" s="2253"/>
      <c r="BE45" s="2253"/>
      <c r="BF45" s="2253"/>
    </row>
    <row r="46" spans="1:58" ht="21" customHeight="1">
      <c r="A46" s="2253" t="s">
        <v>2225</v>
      </c>
      <c r="B46" s="2253" t="s">
        <v>5</v>
      </c>
      <c r="C46" s="1745">
        <v>0</v>
      </c>
      <c r="D46" s="1648"/>
      <c r="E46" s="1745">
        <v>0</v>
      </c>
      <c r="F46" s="1648"/>
      <c r="G46" s="1745">
        <v>0</v>
      </c>
      <c r="H46" s="1648"/>
      <c r="I46" s="1745">
        <v>-668</v>
      </c>
      <c r="J46" s="1648"/>
      <c r="K46" s="1745">
        <v>0</v>
      </c>
      <c r="L46" s="1648"/>
      <c r="M46" s="1745">
        <v>0</v>
      </c>
      <c r="N46" s="1648"/>
      <c r="O46" s="1745">
        <v>0</v>
      </c>
      <c r="P46" s="1648"/>
      <c r="Q46" s="1745">
        <v>0</v>
      </c>
      <c r="R46" s="1648"/>
      <c r="S46" s="1745">
        <v>0</v>
      </c>
      <c r="T46" s="2253"/>
      <c r="U46" s="2253">
        <f t="shared" si="0"/>
        <v>-668</v>
      </c>
      <c r="V46" s="2253"/>
      <c r="W46" s="1745">
        <v>125</v>
      </c>
      <c r="X46" s="1650" t="s">
        <v>5</v>
      </c>
      <c r="Y46" s="1745">
        <v>222</v>
      </c>
      <c r="Z46" s="1650"/>
      <c r="AA46" s="1745">
        <v>77</v>
      </c>
      <c r="AB46" s="2253"/>
      <c r="AC46" s="2253">
        <f t="shared" si="1"/>
        <v>-244</v>
      </c>
      <c r="AD46" s="2253"/>
      <c r="AE46" s="1745">
        <v>38960</v>
      </c>
      <c r="AF46" s="2253"/>
      <c r="AG46" s="2253"/>
      <c r="AH46" s="2254"/>
      <c r="AI46" s="2253"/>
      <c r="AJ46" s="2253"/>
      <c r="AK46" s="2253"/>
      <c r="AL46" s="2253"/>
      <c r="AM46" s="2253"/>
      <c r="AN46" s="2253"/>
      <c r="AO46" s="2253"/>
      <c r="AP46" s="2253"/>
      <c r="AQ46" s="2253"/>
      <c r="AR46" s="2253"/>
      <c r="AS46" s="2253"/>
      <c r="AT46" s="2253"/>
      <c r="AU46" s="2253"/>
      <c r="AV46" s="2253"/>
      <c r="AW46" s="2253"/>
      <c r="AX46" s="2253"/>
      <c r="AY46" s="2253"/>
      <c r="AZ46" s="2253"/>
      <c r="BA46" s="2253"/>
      <c r="BB46" s="2253"/>
      <c r="BC46" s="2253"/>
      <c r="BD46" s="2253"/>
      <c r="BE46" s="2253"/>
      <c r="BF46" s="2253"/>
    </row>
    <row r="47" spans="1:58" ht="21" customHeight="1">
      <c r="A47" s="2254" t="s">
        <v>814</v>
      </c>
      <c r="B47" s="2254" t="s">
        <v>5</v>
      </c>
      <c r="C47" s="1745">
        <v>0</v>
      </c>
      <c r="D47" s="1648"/>
      <c r="E47" s="1745">
        <v>0</v>
      </c>
      <c r="F47" s="1648"/>
      <c r="G47" s="1745">
        <v>0</v>
      </c>
      <c r="H47" s="1648"/>
      <c r="I47" s="1745">
        <v>0</v>
      </c>
      <c r="J47" s="1648"/>
      <c r="K47" s="1745">
        <v>102902</v>
      </c>
      <c r="L47" s="1648"/>
      <c r="M47" s="1745">
        <v>0</v>
      </c>
      <c r="N47" s="1648"/>
      <c r="O47" s="1745">
        <v>0</v>
      </c>
      <c r="P47" s="1648"/>
      <c r="Q47" s="1745">
        <v>0</v>
      </c>
      <c r="R47" s="1648"/>
      <c r="S47" s="1745">
        <v>0</v>
      </c>
      <c r="T47" s="2254"/>
      <c r="U47" s="2254">
        <f t="shared" si="0"/>
        <v>102902</v>
      </c>
      <c r="V47" s="2254"/>
      <c r="W47" s="1745">
        <v>2543</v>
      </c>
      <c r="X47" s="1650" t="s">
        <v>5</v>
      </c>
      <c r="Y47" s="1745">
        <v>2025</v>
      </c>
      <c r="Z47" s="1650"/>
      <c r="AA47" s="1745">
        <v>2383</v>
      </c>
      <c r="AB47" s="2254"/>
      <c r="AC47" s="2253">
        <f t="shared" si="1"/>
        <v>109853</v>
      </c>
      <c r="AD47" s="2254"/>
      <c r="AE47" s="1745">
        <v>115813</v>
      </c>
      <c r="AF47" s="2254"/>
      <c r="AG47" s="2254"/>
      <c r="AH47" s="2254"/>
      <c r="AI47" s="2254"/>
      <c r="AJ47" s="2254"/>
      <c r="AK47" s="2254"/>
      <c r="AL47" s="2254"/>
      <c r="AM47" s="2254"/>
      <c r="AN47" s="2254"/>
      <c r="AO47" s="2254"/>
      <c r="AP47" s="2254"/>
      <c r="AQ47" s="2254"/>
      <c r="AR47" s="2254"/>
      <c r="AS47" s="2254"/>
      <c r="AT47" s="2254"/>
      <c r="AU47" s="2254"/>
      <c r="AV47" s="2254"/>
      <c r="AW47" s="2254"/>
      <c r="AX47" s="2254"/>
      <c r="AY47" s="2254"/>
      <c r="AZ47" s="2254"/>
      <c r="BA47" s="2254"/>
      <c r="BB47" s="2254"/>
      <c r="BC47" s="2254"/>
      <c r="BD47" s="2254"/>
      <c r="BE47" s="2254"/>
      <c r="BF47" s="2254"/>
    </row>
    <row r="48" spans="1:58" ht="21" customHeight="1">
      <c r="A48" s="2254" t="s">
        <v>815</v>
      </c>
      <c r="B48" s="2254" t="s">
        <v>5</v>
      </c>
      <c r="C48" s="1745">
        <v>0</v>
      </c>
      <c r="D48" s="1648"/>
      <c r="E48" s="1745">
        <v>0</v>
      </c>
      <c r="F48" s="1648"/>
      <c r="G48" s="1745">
        <v>0</v>
      </c>
      <c r="H48" s="1648"/>
      <c r="I48" s="1745">
        <v>0</v>
      </c>
      <c r="J48" s="1648"/>
      <c r="K48" s="1745">
        <v>2748</v>
      </c>
      <c r="L48" s="1648"/>
      <c r="M48" s="1745">
        <v>0</v>
      </c>
      <c r="N48" s="1648"/>
      <c r="O48" s="1745">
        <v>858746</v>
      </c>
      <c r="P48" s="1648"/>
      <c r="Q48" s="1745">
        <v>0</v>
      </c>
      <c r="R48" s="1648"/>
      <c r="S48" s="1745">
        <v>0</v>
      </c>
      <c r="T48" s="2254"/>
      <c r="U48" s="2254">
        <f t="shared" si="0"/>
        <v>861494</v>
      </c>
      <c r="V48" s="2254"/>
      <c r="W48" s="1745">
        <v>26318</v>
      </c>
      <c r="X48" s="1650" t="s">
        <v>5</v>
      </c>
      <c r="Y48" s="1745">
        <v>39018</v>
      </c>
      <c r="Z48" s="1650"/>
      <c r="AA48" s="1745">
        <v>14301</v>
      </c>
      <c r="AB48" s="2254"/>
      <c r="AC48" s="2253">
        <f t="shared" si="1"/>
        <v>941131</v>
      </c>
      <c r="AD48" s="2254"/>
      <c r="AE48" s="1745">
        <v>1246246</v>
      </c>
      <c r="AF48" s="2254"/>
      <c r="AG48" s="2254"/>
      <c r="AH48" s="2254"/>
      <c r="AI48" s="2254"/>
      <c r="AJ48" s="2254"/>
      <c r="AK48" s="2254"/>
      <c r="AL48" s="2254"/>
      <c r="AM48" s="2254"/>
      <c r="AN48" s="2254"/>
      <c r="AO48" s="2254"/>
      <c r="AP48" s="2254"/>
      <c r="AQ48" s="2254"/>
      <c r="AR48" s="2254"/>
      <c r="AS48" s="2254"/>
      <c r="AT48" s="2254"/>
      <c r="AU48" s="2254"/>
      <c r="AV48" s="2254"/>
      <c r="AW48" s="2254"/>
      <c r="AX48" s="2254"/>
      <c r="AY48" s="2254"/>
      <c r="AZ48" s="2254"/>
      <c r="BA48" s="2254"/>
      <c r="BB48" s="2254"/>
      <c r="BC48" s="2254"/>
      <c r="BD48" s="2254"/>
      <c r="BE48" s="2254"/>
      <c r="BF48" s="2254"/>
    </row>
    <row r="49" spans="1:58" ht="21" customHeight="1">
      <c r="A49" s="1376" t="s">
        <v>2156</v>
      </c>
      <c r="B49" s="1376" t="s">
        <v>5</v>
      </c>
      <c r="C49" s="1745">
        <v>0</v>
      </c>
      <c r="D49" s="1648"/>
      <c r="E49" s="1745">
        <v>0</v>
      </c>
      <c r="F49" s="1648"/>
      <c r="G49" s="1745">
        <v>0</v>
      </c>
      <c r="H49" s="1648"/>
      <c r="I49" s="1745">
        <v>0</v>
      </c>
      <c r="J49" s="1648"/>
      <c r="K49" s="1745">
        <v>0</v>
      </c>
      <c r="L49" s="1648"/>
      <c r="M49" s="1745">
        <v>0</v>
      </c>
      <c r="N49" s="1648"/>
      <c r="O49" s="1745">
        <v>0</v>
      </c>
      <c r="P49" s="1648"/>
      <c r="Q49" s="1745">
        <v>0</v>
      </c>
      <c r="R49" s="1648"/>
      <c r="S49" s="1745">
        <v>0</v>
      </c>
      <c r="T49" s="2253">
        <v>0</v>
      </c>
      <c r="U49" s="2254">
        <f>ROUND(SUM(C49:S49),1)</f>
        <v>0</v>
      </c>
      <c r="V49" s="2253"/>
      <c r="W49" s="1745">
        <v>0</v>
      </c>
      <c r="X49" s="1650" t="s">
        <v>5</v>
      </c>
      <c r="Y49" s="1745">
        <v>291</v>
      </c>
      <c r="Z49" s="1650"/>
      <c r="AA49" s="1745">
        <v>0</v>
      </c>
      <c r="AB49" s="2253"/>
      <c r="AC49" s="2253">
        <f>ROUND(SUM(U49:AA49),1)</f>
        <v>291</v>
      </c>
      <c r="AD49" s="2253"/>
      <c r="AE49" s="1745">
        <v>3126</v>
      </c>
      <c r="AF49" s="2253"/>
      <c r="AG49" s="2253"/>
      <c r="AH49" s="2254"/>
      <c r="AI49" s="2253"/>
      <c r="AJ49" s="2253"/>
      <c r="AK49" s="2253"/>
      <c r="AL49" s="2253"/>
      <c r="AM49" s="2253"/>
      <c r="AN49" s="2253"/>
      <c r="AO49" s="2253"/>
      <c r="AP49" s="2253"/>
      <c r="AQ49" s="2253"/>
      <c r="AR49" s="2253"/>
      <c r="AS49" s="2253"/>
      <c r="AT49" s="2253"/>
      <c r="AU49" s="2253"/>
      <c r="AV49" s="2253"/>
      <c r="AW49" s="2253"/>
      <c r="AX49" s="2253"/>
      <c r="AY49" s="2253"/>
      <c r="AZ49" s="2253"/>
      <c r="BA49" s="2253"/>
      <c r="BB49" s="2253"/>
      <c r="BC49" s="2253"/>
      <c r="BD49" s="2253"/>
      <c r="BE49" s="2253"/>
      <c r="BF49" s="2253"/>
    </row>
    <row r="50" spans="1:58" ht="21" customHeight="1">
      <c r="A50" s="2254" t="s">
        <v>816</v>
      </c>
      <c r="B50" s="2254" t="s">
        <v>5</v>
      </c>
      <c r="C50" s="1745">
        <v>0</v>
      </c>
      <c r="D50" s="1648"/>
      <c r="E50" s="1745">
        <v>0</v>
      </c>
      <c r="F50" s="1648"/>
      <c r="G50" s="1745">
        <v>0</v>
      </c>
      <c r="H50" s="1648"/>
      <c r="I50" s="1745">
        <v>0</v>
      </c>
      <c r="J50" s="1648"/>
      <c r="K50" s="1745">
        <v>0</v>
      </c>
      <c r="L50" s="1648"/>
      <c r="M50" s="1745">
        <v>0</v>
      </c>
      <c r="N50" s="1648"/>
      <c r="O50" s="1745">
        <v>0</v>
      </c>
      <c r="P50" s="1648"/>
      <c r="Q50" s="1745">
        <v>0</v>
      </c>
      <c r="R50" s="1648"/>
      <c r="S50" s="1745">
        <v>0</v>
      </c>
      <c r="T50" s="2254"/>
      <c r="U50" s="2254">
        <f t="shared" si="0"/>
        <v>0</v>
      </c>
      <c r="V50" s="2254"/>
      <c r="W50" s="1745">
        <v>0</v>
      </c>
      <c r="X50" s="1650" t="s">
        <v>5</v>
      </c>
      <c r="Y50" s="1745">
        <v>10150</v>
      </c>
      <c r="Z50" s="1650"/>
      <c r="AA50" s="1745">
        <v>0</v>
      </c>
      <c r="AB50" s="2254"/>
      <c r="AC50" s="2253">
        <f t="shared" si="1"/>
        <v>10150</v>
      </c>
      <c r="AD50" s="2254"/>
      <c r="AE50" s="1745">
        <v>8062</v>
      </c>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row>
    <row r="51" spans="1:58" ht="21" customHeight="1">
      <c r="A51" s="1376" t="s">
        <v>817</v>
      </c>
      <c r="B51" s="2254" t="s">
        <v>5</v>
      </c>
      <c r="C51" s="1745">
        <v>0</v>
      </c>
      <c r="D51" s="1648"/>
      <c r="E51" s="1745">
        <v>0</v>
      </c>
      <c r="F51" s="1648"/>
      <c r="G51" s="1745">
        <v>0</v>
      </c>
      <c r="H51" s="1648"/>
      <c r="I51" s="1745">
        <v>0</v>
      </c>
      <c r="J51" s="1648"/>
      <c r="K51" s="1745">
        <v>0</v>
      </c>
      <c r="L51" s="1648"/>
      <c r="M51" s="1745">
        <v>0</v>
      </c>
      <c r="N51" s="1648"/>
      <c r="O51" s="1745">
        <v>0</v>
      </c>
      <c r="P51" s="1648"/>
      <c r="Q51" s="1745">
        <v>0</v>
      </c>
      <c r="R51" s="1648"/>
      <c r="S51" s="1745">
        <v>0</v>
      </c>
      <c r="T51" s="2254"/>
      <c r="U51" s="2254">
        <f t="shared" si="0"/>
        <v>0</v>
      </c>
      <c r="V51" s="2254"/>
      <c r="W51" s="1745">
        <v>15211</v>
      </c>
      <c r="X51" s="1650" t="s">
        <v>5</v>
      </c>
      <c r="Y51" s="1745">
        <v>2516</v>
      </c>
      <c r="Z51" s="1650"/>
      <c r="AA51" s="1745">
        <v>11070</v>
      </c>
      <c r="AB51" s="2254"/>
      <c r="AC51" s="2253">
        <f t="shared" si="1"/>
        <v>28797</v>
      </c>
      <c r="AD51" s="2254"/>
      <c r="AE51" s="1745">
        <v>28164</v>
      </c>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row>
    <row r="52" spans="1:58" s="2253" customFormat="1" ht="21" customHeight="1">
      <c r="A52" s="2253" t="s">
        <v>818</v>
      </c>
      <c r="B52" s="2253" t="s">
        <v>5</v>
      </c>
      <c r="C52" s="1745">
        <v>0</v>
      </c>
      <c r="D52" s="1648"/>
      <c r="E52" s="1745">
        <v>0</v>
      </c>
      <c r="F52" s="1648"/>
      <c r="G52" s="1745">
        <v>0</v>
      </c>
      <c r="H52" s="1648"/>
      <c r="I52" s="1745">
        <v>26221</v>
      </c>
      <c r="J52" s="1648"/>
      <c r="K52" s="1745">
        <v>55583</v>
      </c>
      <c r="L52" s="1648"/>
      <c r="M52" s="1745">
        <v>0</v>
      </c>
      <c r="N52" s="1648"/>
      <c r="O52" s="1745">
        <v>0</v>
      </c>
      <c r="P52" s="1648"/>
      <c r="Q52" s="1745">
        <v>0</v>
      </c>
      <c r="R52" s="1648"/>
      <c r="S52" s="1745">
        <v>0</v>
      </c>
      <c r="U52" s="2253">
        <f t="shared" si="0"/>
        <v>81804</v>
      </c>
      <c r="W52" s="1745">
        <v>975</v>
      </c>
      <c r="X52" s="1650" t="s">
        <v>5</v>
      </c>
      <c r="Y52" s="1745">
        <v>1575</v>
      </c>
      <c r="Z52" s="1650"/>
      <c r="AA52" s="1745">
        <v>609</v>
      </c>
      <c r="AC52" s="2253">
        <f t="shared" si="1"/>
        <v>84963</v>
      </c>
      <c r="AE52" s="1745">
        <v>77386</v>
      </c>
    </row>
    <row r="53" spans="1:58" s="2253" customFormat="1" ht="21" customHeight="1">
      <c r="A53" s="2253" t="s">
        <v>819</v>
      </c>
      <c r="B53" s="2253" t="s">
        <v>5</v>
      </c>
      <c r="C53" s="1745">
        <v>0</v>
      </c>
      <c r="D53" s="1648"/>
      <c r="E53" s="1745">
        <v>2765</v>
      </c>
      <c r="F53" s="1648"/>
      <c r="G53" s="1745">
        <v>0</v>
      </c>
      <c r="H53" s="1648"/>
      <c r="I53" s="1745">
        <v>0</v>
      </c>
      <c r="J53" s="1648"/>
      <c r="K53" s="1745">
        <v>0</v>
      </c>
      <c r="L53" s="1648"/>
      <c r="M53" s="1745">
        <v>2280</v>
      </c>
      <c r="N53" s="1648"/>
      <c r="O53" s="1745">
        <v>0</v>
      </c>
      <c r="P53" s="1648"/>
      <c r="Q53" s="1745">
        <v>0</v>
      </c>
      <c r="R53" s="1648"/>
      <c r="S53" s="1745">
        <v>0</v>
      </c>
      <c r="U53" s="2253">
        <f t="shared" si="0"/>
        <v>5045</v>
      </c>
      <c r="W53" s="1745">
        <v>2865</v>
      </c>
      <c r="X53" s="1650" t="s">
        <v>5</v>
      </c>
      <c r="Y53" s="1745">
        <v>2453</v>
      </c>
      <c r="Z53" s="1650"/>
      <c r="AA53" s="1745">
        <v>0</v>
      </c>
      <c r="AC53" s="2253">
        <f>ROUND(SUM(U53:AA53),1)</f>
        <v>10363</v>
      </c>
      <c r="AE53" s="1745">
        <v>7144</v>
      </c>
    </row>
    <row r="54" spans="1:58" s="2253" customFormat="1" ht="21" customHeight="1">
      <c r="A54" s="2253" t="s">
        <v>820</v>
      </c>
      <c r="B54" s="2253" t="s">
        <v>5</v>
      </c>
      <c r="C54" s="1745">
        <v>0</v>
      </c>
      <c r="D54" s="1648"/>
      <c r="E54" s="1745">
        <v>0</v>
      </c>
      <c r="F54" s="1648"/>
      <c r="G54" s="1745">
        <v>0</v>
      </c>
      <c r="H54" s="1648"/>
      <c r="I54" s="1745">
        <v>0</v>
      </c>
      <c r="J54" s="1648"/>
      <c r="K54" s="1745">
        <v>0</v>
      </c>
      <c r="L54" s="1648"/>
      <c r="M54" s="1745">
        <v>7</v>
      </c>
      <c r="N54" s="1648"/>
      <c r="O54" s="1745">
        <v>0</v>
      </c>
      <c r="P54" s="1648"/>
      <c r="Q54" s="1745">
        <v>0</v>
      </c>
      <c r="R54" s="1648"/>
      <c r="S54" s="1745">
        <v>0</v>
      </c>
      <c r="T54" s="1377"/>
      <c r="U54" s="2253">
        <f t="shared" si="0"/>
        <v>7</v>
      </c>
      <c r="W54" s="1745">
        <v>0</v>
      </c>
      <c r="X54" s="1650" t="s">
        <v>5</v>
      </c>
      <c r="Y54" s="1745">
        <v>0</v>
      </c>
      <c r="Z54" s="1650"/>
      <c r="AA54" s="1745">
        <v>0</v>
      </c>
      <c r="AC54" s="2253">
        <f t="shared" si="1"/>
        <v>7</v>
      </c>
      <c r="AE54" s="1745">
        <v>24</v>
      </c>
    </row>
    <row r="55" spans="1:58" s="2253" customFormat="1" ht="21" customHeight="1">
      <c r="A55" s="2253" t="s">
        <v>821</v>
      </c>
      <c r="B55" s="2253" t="s">
        <v>5</v>
      </c>
      <c r="C55" s="1745">
        <v>0</v>
      </c>
      <c r="D55" s="1648"/>
      <c r="E55" s="1745">
        <v>0</v>
      </c>
      <c r="F55" s="1648"/>
      <c r="G55" s="1745">
        <v>0</v>
      </c>
      <c r="H55" s="1648"/>
      <c r="I55" s="1745">
        <v>621207</v>
      </c>
      <c r="J55" s="1648"/>
      <c r="K55" s="1745">
        <v>6861</v>
      </c>
      <c r="L55" s="1648"/>
      <c r="M55" s="1745">
        <v>0</v>
      </c>
      <c r="N55" s="1648"/>
      <c r="O55" s="1745">
        <v>3883681</v>
      </c>
      <c r="P55" s="1648"/>
      <c r="Q55" s="1745">
        <v>0</v>
      </c>
      <c r="R55" s="1648"/>
      <c r="S55" s="1745">
        <v>0</v>
      </c>
      <c r="U55" s="2253">
        <f t="shared" si="0"/>
        <v>4511749</v>
      </c>
      <c r="W55" s="1745">
        <v>89735</v>
      </c>
      <c r="X55" s="1650" t="s">
        <v>5</v>
      </c>
      <c r="Y55" s="1745">
        <v>76382</v>
      </c>
      <c r="Z55" s="1650"/>
      <c r="AA55" s="1745">
        <v>66570</v>
      </c>
      <c r="AC55" s="2253">
        <f t="shared" si="1"/>
        <v>4744436</v>
      </c>
      <c r="AE55" s="1745">
        <v>3424474</v>
      </c>
    </row>
    <row r="56" spans="1:58" s="2253" customFormat="1" ht="21" customHeight="1">
      <c r="A56" s="2253" t="s">
        <v>822</v>
      </c>
      <c r="B56" s="2253" t="s">
        <v>5</v>
      </c>
      <c r="C56" s="1745">
        <v>0</v>
      </c>
      <c r="D56" s="1648"/>
      <c r="E56" s="1745">
        <v>0</v>
      </c>
      <c r="F56" s="1648"/>
      <c r="G56" s="1745">
        <v>0</v>
      </c>
      <c r="H56" s="1648"/>
      <c r="I56" s="1745">
        <v>0</v>
      </c>
      <c r="J56" s="1648"/>
      <c r="K56" s="1745">
        <v>0</v>
      </c>
      <c r="L56" s="1648"/>
      <c r="M56" s="1745">
        <v>45760</v>
      </c>
      <c r="N56" s="1648"/>
      <c r="O56" s="1745">
        <v>0</v>
      </c>
      <c r="P56" s="1648"/>
      <c r="Q56" s="1745">
        <v>0</v>
      </c>
      <c r="R56" s="1648"/>
      <c r="S56" s="1745">
        <v>0</v>
      </c>
      <c r="U56" s="2253">
        <f t="shared" si="0"/>
        <v>45760</v>
      </c>
      <c r="W56" s="1745">
        <v>2182</v>
      </c>
      <c r="X56" s="1650" t="s">
        <v>5</v>
      </c>
      <c r="Y56" s="1745">
        <v>1516</v>
      </c>
      <c r="Z56" s="1650"/>
      <c r="AA56" s="1745">
        <v>0</v>
      </c>
      <c r="AC56" s="2253">
        <f t="shared" si="1"/>
        <v>49458</v>
      </c>
      <c r="AE56" s="1745">
        <v>34873</v>
      </c>
    </row>
    <row r="57" spans="1:58" s="2253" customFormat="1" ht="21" customHeight="1">
      <c r="A57" s="2253" t="s">
        <v>723</v>
      </c>
      <c r="C57" s="1745"/>
      <c r="D57" s="1648"/>
      <c r="E57" s="1745"/>
      <c r="F57" s="1648"/>
      <c r="G57" s="1745"/>
      <c r="H57" s="1648"/>
      <c r="I57" s="1745"/>
      <c r="J57" s="1648"/>
      <c r="K57" s="1745"/>
      <c r="L57" s="1648"/>
      <c r="M57" s="1745"/>
      <c r="N57" s="1648"/>
      <c r="O57" s="1745"/>
      <c r="P57" s="1648"/>
      <c r="Q57" s="1745"/>
      <c r="R57" s="1648"/>
      <c r="S57" s="1745"/>
      <c r="W57" s="1745"/>
      <c r="X57" s="1650"/>
      <c r="Y57" s="1745"/>
      <c r="Z57" s="1650"/>
      <c r="AA57" s="1745"/>
      <c r="AE57" s="1745"/>
    </row>
    <row r="58" spans="1:58" s="2253" customFormat="1" ht="21" customHeight="1">
      <c r="A58" s="2253" t="s">
        <v>777</v>
      </c>
      <c r="B58" s="2253" t="s">
        <v>5</v>
      </c>
      <c r="C58" s="1745">
        <v>0</v>
      </c>
      <c r="D58" s="1648"/>
      <c r="E58" s="1745">
        <v>0</v>
      </c>
      <c r="F58" s="1648"/>
      <c r="G58" s="1745">
        <v>0</v>
      </c>
      <c r="H58" s="1648"/>
      <c r="I58" s="1745">
        <v>0</v>
      </c>
      <c r="J58" s="1648"/>
      <c r="K58" s="1745">
        <v>0</v>
      </c>
      <c r="L58" s="1648"/>
      <c r="M58" s="1745">
        <v>0</v>
      </c>
      <c r="N58" s="1648"/>
      <c r="O58" s="1745">
        <v>11281</v>
      </c>
      <c r="P58" s="1648"/>
      <c r="Q58" s="1745">
        <v>0</v>
      </c>
      <c r="R58" s="1648"/>
      <c r="S58" s="1745">
        <v>0</v>
      </c>
      <c r="T58" s="1722"/>
      <c r="U58" s="1648">
        <f>ROUND(SUM(C58:S58),1)</f>
        <v>11281</v>
      </c>
      <c r="V58" s="1722"/>
      <c r="W58" s="1745">
        <v>0</v>
      </c>
      <c r="X58" s="1650" t="s">
        <v>5</v>
      </c>
      <c r="Y58" s="1745">
        <v>0</v>
      </c>
      <c r="Z58" s="1650"/>
      <c r="AA58" s="1745">
        <v>0</v>
      </c>
      <c r="AB58" s="2140"/>
      <c r="AC58" s="2253">
        <f t="shared" si="1"/>
        <v>11281</v>
      </c>
      <c r="AD58" s="1722"/>
      <c r="AE58" s="1745">
        <v>0</v>
      </c>
      <c r="AF58" s="1722"/>
      <c r="AG58" s="1745"/>
    </row>
    <row r="59" spans="1:58" s="2253" customFormat="1" ht="21" customHeight="1">
      <c r="A59" s="1722" t="s">
        <v>2396</v>
      </c>
      <c r="B59" s="2253" t="s">
        <v>5</v>
      </c>
      <c r="C59" s="1745">
        <v>0</v>
      </c>
      <c r="D59" s="1648"/>
      <c r="E59" s="1745">
        <v>0</v>
      </c>
      <c r="F59" s="1648"/>
      <c r="G59" s="1745">
        <v>0</v>
      </c>
      <c r="H59" s="1648"/>
      <c r="I59" s="1745">
        <v>0</v>
      </c>
      <c r="J59" s="1648"/>
      <c r="K59" s="1745">
        <v>0</v>
      </c>
      <c r="L59" s="1648"/>
      <c r="M59" s="1745">
        <v>0</v>
      </c>
      <c r="N59" s="1648"/>
      <c r="O59" s="1745">
        <v>0</v>
      </c>
      <c r="P59" s="1648"/>
      <c r="Q59" s="1745">
        <v>588</v>
      </c>
      <c r="R59" s="1648"/>
      <c r="S59" s="1745">
        <v>0</v>
      </c>
      <c r="T59" s="1722"/>
      <c r="U59" s="1648">
        <f t="shared" ref="U59" si="4">ROUND(SUM(C59:S59),1)</f>
        <v>588</v>
      </c>
      <c r="V59" s="1722"/>
      <c r="W59" s="1745">
        <v>0</v>
      </c>
      <c r="X59" s="1650" t="s">
        <v>5</v>
      </c>
      <c r="Y59" s="1745">
        <v>0</v>
      </c>
      <c r="Z59" s="1650"/>
      <c r="AA59" s="1745">
        <v>0</v>
      </c>
      <c r="AB59" s="2140"/>
      <c r="AC59" s="2253">
        <f t="shared" si="1"/>
        <v>588</v>
      </c>
      <c r="AD59" s="1722"/>
      <c r="AE59" s="1745">
        <v>0</v>
      </c>
      <c r="AF59" s="1722"/>
      <c r="AG59" s="1745"/>
    </row>
    <row r="60" spans="1:58" s="2253" customFormat="1" ht="21" customHeight="1">
      <c r="A60" s="2253" t="s">
        <v>823</v>
      </c>
      <c r="B60" s="2253" t="s">
        <v>5</v>
      </c>
      <c r="C60" s="1745">
        <v>3839720</v>
      </c>
      <c r="D60" s="1648"/>
      <c r="E60" s="1745">
        <v>0</v>
      </c>
      <c r="F60" s="1648"/>
      <c r="G60" s="1745">
        <v>0</v>
      </c>
      <c r="H60" s="1648"/>
      <c r="I60" s="1745">
        <v>0</v>
      </c>
      <c r="J60" s="1648"/>
      <c r="K60" s="1745">
        <v>0</v>
      </c>
      <c r="L60" s="1648"/>
      <c r="M60" s="1745">
        <v>0</v>
      </c>
      <c r="N60" s="1648"/>
      <c r="O60" s="1745">
        <v>0</v>
      </c>
      <c r="P60" s="1648"/>
      <c r="Q60" s="1745">
        <v>0</v>
      </c>
      <c r="R60" s="1648"/>
      <c r="S60" s="1745">
        <v>0</v>
      </c>
      <c r="U60" s="2253">
        <f t="shared" si="0"/>
        <v>3839720</v>
      </c>
      <c r="W60" s="1745">
        <v>89062</v>
      </c>
      <c r="X60" s="1650" t="s">
        <v>5</v>
      </c>
      <c r="Y60" s="1745">
        <v>74070</v>
      </c>
      <c r="Z60" s="1650"/>
      <c r="AA60" s="1745">
        <v>65399</v>
      </c>
      <c r="AC60" s="2253">
        <f t="shared" si="1"/>
        <v>4068251</v>
      </c>
      <c r="AE60" s="1745">
        <v>3393919</v>
      </c>
    </row>
    <row r="61" spans="1:58" s="2253" customFormat="1" ht="21" customHeight="1">
      <c r="A61" s="2253" t="s">
        <v>824</v>
      </c>
      <c r="B61" s="2253" t="s">
        <v>5</v>
      </c>
      <c r="C61" s="1745">
        <v>0</v>
      </c>
      <c r="D61" s="1648"/>
      <c r="E61" s="1745">
        <v>0</v>
      </c>
      <c r="F61" s="1648"/>
      <c r="G61" s="1745">
        <v>0</v>
      </c>
      <c r="H61" s="1648"/>
      <c r="I61" s="1745">
        <v>795</v>
      </c>
      <c r="J61" s="1648"/>
      <c r="K61" s="1745">
        <v>98307</v>
      </c>
      <c r="L61" s="1648"/>
      <c r="M61" s="1745">
        <v>287</v>
      </c>
      <c r="N61" s="1648"/>
      <c r="O61" s="1745">
        <v>263</v>
      </c>
      <c r="P61" s="1648"/>
      <c r="Q61" s="1745">
        <v>0</v>
      </c>
      <c r="R61" s="1648"/>
      <c r="S61" s="1745">
        <v>0</v>
      </c>
      <c r="U61" s="2253">
        <f t="shared" si="0"/>
        <v>99652</v>
      </c>
      <c r="W61" s="1745">
        <v>6068</v>
      </c>
      <c r="X61" s="1650" t="s">
        <v>5</v>
      </c>
      <c r="Y61" s="1745">
        <v>1423</v>
      </c>
      <c r="Z61" s="1650"/>
      <c r="AA61" s="1745">
        <v>44</v>
      </c>
      <c r="AC61" s="2253">
        <f t="shared" si="1"/>
        <v>107187</v>
      </c>
      <c r="AE61" s="1745">
        <v>125375</v>
      </c>
    </row>
    <row r="62" spans="1:58" ht="21" customHeight="1">
      <c r="A62" s="2254" t="s">
        <v>825</v>
      </c>
      <c r="B62" s="2254" t="s">
        <v>5</v>
      </c>
      <c r="C62" s="1745">
        <v>0</v>
      </c>
      <c r="D62" s="1648"/>
      <c r="E62" s="1745">
        <v>0</v>
      </c>
      <c r="F62" s="1648"/>
      <c r="G62" s="1745">
        <v>0</v>
      </c>
      <c r="H62" s="1648"/>
      <c r="I62" s="1745">
        <v>0</v>
      </c>
      <c r="J62" s="1648"/>
      <c r="K62" s="1745">
        <v>180</v>
      </c>
      <c r="L62" s="1648"/>
      <c r="M62" s="1745">
        <v>0</v>
      </c>
      <c r="N62" s="1648"/>
      <c r="O62" s="1745">
        <v>3178</v>
      </c>
      <c r="P62" s="1648"/>
      <c r="Q62" s="1745">
        <v>0</v>
      </c>
      <c r="R62" s="1648"/>
      <c r="S62" s="1745">
        <v>0</v>
      </c>
      <c r="T62" s="2254"/>
      <c r="U62" s="2254">
        <f t="shared" si="0"/>
        <v>3358</v>
      </c>
      <c r="V62" s="2254"/>
      <c r="W62" s="1745">
        <v>9638</v>
      </c>
      <c r="X62" s="1650" t="s">
        <v>5</v>
      </c>
      <c r="Y62" s="1745">
        <v>341589</v>
      </c>
      <c r="Z62" s="1650"/>
      <c r="AA62" s="1745">
        <v>111</v>
      </c>
      <c r="AB62" s="2254"/>
      <c r="AC62" s="2253">
        <f t="shared" si="1"/>
        <v>354696</v>
      </c>
      <c r="AD62" s="2254"/>
      <c r="AE62" s="1745">
        <v>345456</v>
      </c>
      <c r="AF62" s="2254"/>
      <c r="AG62" s="2254"/>
      <c r="AH62" s="2254"/>
      <c r="AI62" s="2254"/>
      <c r="AJ62" s="2254"/>
      <c r="AK62" s="2254"/>
      <c r="AL62" s="2254"/>
      <c r="AM62" s="2254"/>
      <c r="AN62" s="2254"/>
      <c r="AO62" s="2254"/>
      <c r="AP62" s="2254"/>
      <c r="AQ62" s="2254"/>
      <c r="AR62" s="2254"/>
      <c r="AS62" s="2254"/>
      <c r="AT62" s="2254"/>
      <c r="AU62" s="2254"/>
      <c r="AV62" s="2254"/>
      <c r="AW62" s="2254"/>
      <c r="AX62" s="2254"/>
      <c r="AY62" s="2254"/>
      <c r="AZ62" s="2254"/>
      <c r="BA62" s="2254"/>
      <c r="BB62" s="2254"/>
      <c r="BC62" s="2254"/>
      <c r="BD62" s="2254"/>
      <c r="BE62" s="2254"/>
      <c r="BF62" s="2254"/>
    </row>
    <row r="63" spans="1:58" ht="21" customHeight="1">
      <c r="A63" s="2254" t="s">
        <v>826</v>
      </c>
      <c r="B63" s="2254" t="s">
        <v>5</v>
      </c>
      <c r="C63" s="1745">
        <v>0</v>
      </c>
      <c r="D63" s="1648"/>
      <c r="E63" s="1745">
        <v>0</v>
      </c>
      <c r="F63" s="1648"/>
      <c r="G63" s="1745">
        <v>0</v>
      </c>
      <c r="H63" s="1648"/>
      <c r="I63" s="1745">
        <v>0</v>
      </c>
      <c r="J63" s="1648"/>
      <c r="K63" s="1745">
        <v>0</v>
      </c>
      <c r="L63" s="1648"/>
      <c r="M63" s="1745">
        <v>0</v>
      </c>
      <c r="N63" s="1648"/>
      <c r="O63" s="1745">
        <v>0</v>
      </c>
      <c r="P63" s="1648"/>
      <c r="Q63" s="1745">
        <v>0</v>
      </c>
      <c r="R63" s="1648"/>
      <c r="S63" s="1745">
        <v>0</v>
      </c>
      <c r="T63" s="2254"/>
      <c r="U63" s="2254">
        <f t="shared" si="0"/>
        <v>0</v>
      </c>
      <c r="V63" s="2254"/>
      <c r="W63" s="1745">
        <v>1727</v>
      </c>
      <c r="X63" s="1650" t="s">
        <v>5</v>
      </c>
      <c r="Y63" s="1745">
        <v>5291</v>
      </c>
      <c r="Z63" s="1650"/>
      <c r="AA63" s="1745">
        <v>505</v>
      </c>
      <c r="AB63" s="2254"/>
      <c r="AC63" s="2253">
        <f t="shared" si="1"/>
        <v>7523</v>
      </c>
      <c r="AD63" s="2254"/>
      <c r="AE63" s="1745">
        <v>6558</v>
      </c>
      <c r="AF63" s="2254"/>
      <c r="AG63" s="2254"/>
      <c r="AH63" s="2254"/>
      <c r="AI63" s="2254"/>
      <c r="AJ63" s="2254"/>
      <c r="AK63" s="2254"/>
      <c r="AL63" s="2254"/>
      <c r="AM63" s="2254"/>
      <c r="AN63" s="2254"/>
      <c r="AO63" s="2254"/>
      <c r="AP63" s="2254"/>
      <c r="AQ63" s="2254"/>
      <c r="AR63" s="2254"/>
      <c r="AS63" s="2254"/>
      <c r="AT63" s="2254"/>
      <c r="AU63" s="2254"/>
      <c r="AV63" s="2254"/>
      <c r="AW63" s="2254"/>
      <c r="AX63" s="2254"/>
      <c r="AY63" s="2254"/>
      <c r="AZ63" s="2254"/>
      <c r="BA63" s="2254"/>
      <c r="BB63" s="2254"/>
      <c r="BC63" s="2254"/>
      <c r="BD63" s="2254"/>
      <c r="BE63" s="2254"/>
      <c r="BF63" s="2254"/>
    </row>
    <row r="64" spans="1:58" ht="21" customHeight="1">
      <c r="A64" s="2254" t="s">
        <v>827</v>
      </c>
      <c r="B64" s="2254" t="s">
        <v>5</v>
      </c>
      <c r="C64" s="1745">
        <v>0</v>
      </c>
      <c r="D64" s="1648"/>
      <c r="E64" s="1745">
        <v>0</v>
      </c>
      <c r="F64" s="1648"/>
      <c r="G64" s="1745">
        <v>0</v>
      </c>
      <c r="H64" s="1648"/>
      <c r="I64" s="1745">
        <v>0</v>
      </c>
      <c r="J64" s="1648"/>
      <c r="K64" s="1745">
        <v>0</v>
      </c>
      <c r="L64" s="1648"/>
      <c r="M64" s="1745">
        <v>0</v>
      </c>
      <c r="N64" s="1648"/>
      <c r="O64" s="1745">
        <v>0</v>
      </c>
      <c r="P64" s="1648"/>
      <c r="Q64" s="1745">
        <v>0</v>
      </c>
      <c r="R64" s="1648"/>
      <c r="S64" s="1745">
        <v>0</v>
      </c>
      <c r="T64" s="2254"/>
      <c r="U64" s="2254">
        <f t="shared" si="0"/>
        <v>0</v>
      </c>
      <c r="V64" s="2254"/>
      <c r="W64" s="1745">
        <v>0</v>
      </c>
      <c r="X64" s="1650" t="s">
        <v>5</v>
      </c>
      <c r="Y64" s="1745">
        <v>0</v>
      </c>
      <c r="Z64" s="1650"/>
      <c r="AA64" s="1745">
        <v>0</v>
      </c>
      <c r="AB64" s="2254"/>
      <c r="AC64" s="2253">
        <f t="shared" si="1"/>
        <v>0</v>
      </c>
      <c r="AD64" s="2254"/>
      <c r="AE64" s="1745">
        <v>0</v>
      </c>
      <c r="AF64" s="2254"/>
      <c r="AG64" s="2254"/>
      <c r="AH64" s="2254"/>
      <c r="AI64" s="2254"/>
      <c r="AJ64" s="2254"/>
      <c r="AK64" s="2254"/>
      <c r="AL64" s="2254"/>
      <c r="AM64" s="2254"/>
      <c r="AN64" s="2254"/>
      <c r="AO64" s="2254"/>
      <c r="AP64" s="2254"/>
      <c r="AQ64" s="2254"/>
      <c r="AR64" s="2254"/>
      <c r="AS64" s="2254"/>
      <c r="AT64" s="2254"/>
      <c r="AU64" s="2254"/>
      <c r="AV64" s="2254"/>
      <c r="AW64" s="2254"/>
      <c r="AX64" s="2254"/>
      <c r="AY64" s="2254"/>
      <c r="AZ64" s="2254"/>
      <c r="BA64" s="2254"/>
      <c r="BB64" s="2254"/>
      <c r="BC64" s="2254"/>
      <c r="BD64" s="2254"/>
      <c r="BE64" s="2254"/>
      <c r="BF64" s="2254"/>
    </row>
    <row r="65" spans="1:58" ht="25" customHeight="1" thickBot="1">
      <c r="A65" s="1312" t="s">
        <v>828</v>
      </c>
      <c r="B65" s="2254" t="s">
        <v>5</v>
      </c>
      <c r="C65" s="2035">
        <f>ROUND(SUM(C17:C64),1)</f>
        <v>3840418</v>
      </c>
      <c r="D65" s="2139" t="s">
        <v>5</v>
      </c>
      <c r="E65" s="2035">
        <f>ROUND(SUM(E17:E64),1)</f>
        <v>2765</v>
      </c>
      <c r="F65" s="2139" t="s">
        <v>5</v>
      </c>
      <c r="G65" s="2035">
        <f>ROUND(SUM(G17:G64),1)</f>
        <v>61088</v>
      </c>
      <c r="H65" s="2139" t="s">
        <v>5</v>
      </c>
      <c r="I65" s="2035">
        <f>ROUND(SUM(I17:I64),1)</f>
        <v>39381139</v>
      </c>
      <c r="J65" s="2139" t="s">
        <v>5</v>
      </c>
      <c r="K65" s="2035">
        <f>ROUND(SUM(K17:K64),1)</f>
        <v>6587308</v>
      </c>
      <c r="L65" s="1467"/>
      <c r="M65" s="2035">
        <f>ROUND(SUM(M17:M64),1)</f>
        <v>1138354</v>
      </c>
      <c r="N65" s="1467"/>
      <c r="O65" s="2035">
        <f>ROUND(SUM(O17:O64),1)</f>
        <v>4948655</v>
      </c>
      <c r="P65" s="1467"/>
      <c r="Q65" s="2035">
        <f>ROUND(SUM(Q17:Q64),1)</f>
        <v>7948</v>
      </c>
      <c r="R65" s="1467"/>
      <c r="S65" s="2035">
        <f>ROUND(SUM(S17:S64),1)</f>
        <v>53608</v>
      </c>
      <c r="T65" s="1467"/>
      <c r="U65" s="2035">
        <f>ROUND(SUM(U17:U64),1)</f>
        <v>56021283</v>
      </c>
      <c r="V65" s="1467"/>
      <c r="W65" s="2035">
        <f>ROUND(SUM(W17:W64),1)</f>
        <v>637412</v>
      </c>
      <c r="X65" s="1467"/>
      <c r="Y65" s="2035">
        <f>ROUND(SUM(Y17:Y64),1)</f>
        <v>1393770</v>
      </c>
      <c r="Z65" s="1467"/>
      <c r="AA65" s="2035">
        <f>ROUND(SUM(AA17:AA64),1)</f>
        <v>420892</v>
      </c>
      <c r="AB65" s="1467"/>
      <c r="AC65" s="2035">
        <f>ROUND(SUM(AC17:AC64),1)</f>
        <v>58473357</v>
      </c>
      <c r="AD65" s="1467"/>
      <c r="AE65" s="2035">
        <f>ROUND(SUM(AE17:AE64),1)</f>
        <v>54952228</v>
      </c>
      <c r="AF65" s="1312"/>
      <c r="AG65" s="1312"/>
      <c r="AH65" s="1312"/>
      <c r="AI65" s="1312"/>
      <c r="AJ65" s="1312"/>
      <c r="AK65" s="1312"/>
      <c r="AL65" s="2254"/>
      <c r="AM65" s="2254"/>
      <c r="AN65" s="2254"/>
      <c r="AO65" s="2254"/>
      <c r="AP65" s="2254"/>
      <c r="AQ65" s="2254"/>
      <c r="AR65" s="2254"/>
      <c r="AS65" s="2254"/>
      <c r="AT65" s="2254"/>
      <c r="AU65" s="2254"/>
      <c r="AV65" s="2254"/>
      <c r="AW65" s="2254"/>
      <c r="AX65" s="2254"/>
      <c r="AY65" s="2254"/>
      <c r="AZ65" s="2254"/>
      <c r="BA65" s="2254"/>
      <c r="BB65" s="2254"/>
      <c r="BC65" s="2254"/>
      <c r="BD65" s="2254"/>
      <c r="BE65" s="2254"/>
      <c r="BF65" s="2254"/>
    </row>
    <row r="66" spans="1:58" ht="17.149999999999999" customHeight="1" thickTop="1">
      <c r="A66" s="2254"/>
      <c r="B66" s="2254"/>
      <c r="C66" s="1321"/>
      <c r="D66" s="2254"/>
      <c r="E66" s="1321"/>
      <c r="F66" s="2254"/>
      <c r="G66" s="1321"/>
      <c r="H66" s="2254"/>
      <c r="I66" s="1321"/>
      <c r="J66" s="2254"/>
      <c r="K66" s="1321"/>
      <c r="L66" s="2254"/>
      <c r="M66" s="1321"/>
      <c r="N66" s="2254"/>
      <c r="O66" s="1321"/>
      <c r="P66" s="452"/>
      <c r="Q66" s="1321"/>
      <c r="R66" s="2254"/>
      <c r="S66" s="1321"/>
      <c r="T66" s="2254"/>
      <c r="U66" s="1321"/>
      <c r="V66" s="2254"/>
      <c r="W66" s="1323"/>
      <c r="X66" s="2254"/>
      <c r="Y66" s="1321"/>
      <c r="Z66" s="2254"/>
      <c r="AA66" s="1321"/>
      <c r="AB66" s="2254"/>
      <c r="AC66" s="1323"/>
      <c r="AD66" s="2254"/>
      <c r="AE66" s="1321"/>
      <c r="AF66" s="2254"/>
      <c r="AG66" s="2254"/>
      <c r="AH66" s="2254"/>
      <c r="AI66" s="2254"/>
      <c r="AJ66" s="2254"/>
      <c r="AK66" s="2254"/>
      <c r="AL66" s="2254"/>
      <c r="AM66" s="2254"/>
      <c r="AN66" s="2254"/>
      <c r="AO66" s="2254"/>
      <c r="AP66" s="2254"/>
      <c r="AQ66" s="2254"/>
      <c r="AR66" s="2254"/>
      <c r="AS66" s="2254"/>
      <c r="AT66" s="2254"/>
      <c r="AU66" s="2254"/>
      <c r="AV66" s="2254"/>
      <c r="AW66" s="2254"/>
      <c r="AX66" s="2254"/>
      <c r="AY66" s="2254"/>
      <c r="AZ66" s="2254"/>
      <c r="BA66" s="2254"/>
      <c r="BB66" s="2254"/>
      <c r="BC66" s="2254"/>
      <c r="BD66" s="2254"/>
      <c r="BE66" s="2254"/>
      <c r="BF66" s="2254"/>
    </row>
    <row r="67" spans="1:58" ht="17.149999999999999" customHeight="1">
      <c r="A67" s="2254"/>
      <c r="B67" s="2254"/>
      <c r="C67" s="452"/>
      <c r="D67" s="2254"/>
      <c r="E67" s="2254"/>
      <c r="F67" s="2254"/>
      <c r="G67" s="452"/>
      <c r="H67" s="2254"/>
      <c r="I67" s="1324"/>
      <c r="J67" s="2253"/>
      <c r="K67" s="452"/>
      <c r="L67" s="2254"/>
      <c r="M67" s="452"/>
      <c r="N67" s="2254"/>
      <c r="O67" s="452"/>
      <c r="P67" s="452"/>
      <c r="Q67" s="452"/>
      <c r="R67" s="2254"/>
      <c r="S67" s="452"/>
      <c r="T67" s="2254"/>
      <c r="U67" s="452"/>
      <c r="V67" s="2254"/>
      <c r="W67" s="1324"/>
      <c r="X67" s="2254"/>
      <c r="Y67" s="452"/>
      <c r="Z67" s="2254"/>
      <c r="AA67" s="452"/>
      <c r="AB67" s="2254"/>
      <c r="AC67" s="1324"/>
      <c r="AD67" s="2254"/>
      <c r="AE67" s="452"/>
      <c r="AF67" s="2254"/>
      <c r="AG67" s="2254"/>
      <c r="AH67" s="2254"/>
      <c r="AI67" s="2254"/>
      <c r="AJ67" s="2254"/>
      <c r="AK67" s="2254"/>
      <c r="AL67" s="2254"/>
      <c r="AM67" s="2254"/>
      <c r="AN67" s="2254"/>
      <c r="AO67" s="2254"/>
      <c r="AP67" s="2254"/>
      <c r="AQ67" s="2254"/>
      <c r="AR67" s="2254"/>
      <c r="AS67" s="2254"/>
      <c r="AT67" s="2254"/>
      <c r="AU67" s="2254"/>
      <c r="AV67" s="2254"/>
      <c r="AW67" s="2254"/>
      <c r="AX67" s="2254"/>
      <c r="AY67" s="2254"/>
      <c r="AZ67" s="2254"/>
      <c r="BA67" s="2254"/>
      <c r="BB67" s="2254"/>
      <c r="BC67" s="2254"/>
      <c r="BD67" s="2254"/>
      <c r="BE67" s="2254"/>
      <c r="BF67" s="2254"/>
    </row>
    <row r="68" spans="1:58" ht="17.149999999999999" customHeight="1">
      <c r="A68" s="2254"/>
      <c r="B68" s="2254"/>
      <c r="C68" s="452"/>
      <c r="D68" s="2254"/>
      <c r="E68" s="2254"/>
      <c r="F68" s="2254"/>
      <c r="G68" s="452"/>
      <c r="H68" s="2254"/>
      <c r="I68" s="1324"/>
      <c r="J68" s="2254"/>
      <c r="K68" s="452"/>
      <c r="L68" s="2254"/>
      <c r="M68" s="452"/>
      <c r="N68" s="2254"/>
      <c r="O68" s="452"/>
      <c r="P68" s="452"/>
      <c r="Q68" s="452"/>
      <c r="R68" s="2254"/>
      <c r="S68" s="452"/>
      <c r="T68" s="2254"/>
      <c r="U68" s="452"/>
      <c r="V68" s="2254"/>
      <c r="W68" s="1324"/>
      <c r="X68" s="2254"/>
      <c r="Y68" s="452"/>
      <c r="Z68" s="2254"/>
      <c r="AA68" s="452"/>
      <c r="AB68" s="2254"/>
      <c r="AC68" s="1324"/>
      <c r="AD68" s="2254"/>
      <c r="AE68" s="452"/>
      <c r="AF68" s="2254"/>
      <c r="AG68" s="2254"/>
      <c r="AH68" s="2254"/>
      <c r="AI68" s="2254"/>
      <c r="AJ68" s="2254"/>
      <c r="AK68" s="2254"/>
      <c r="AL68" s="2254"/>
      <c r="AM68" s="2254"/>
      <c r="AN68" s="2254"/>
      <c r="AO68" s="2254"/>
      <c r="AP68" s="2254"/>
      <c r="AQ68" s="2254"/>
      <c r="AR68" s="2254"/>
      <c r="AS68" s="2254"/>
      <c r="AT68" s="2254"/>
      <c r="AU68" s="2254"/>
      <c r="AV68" s="2254"/>
      <c r="AW68" s="2254"/>
      <c r="AX68" s="2254"/>
      <c r="AY68" s="2254"/>
      <c r="AZ68" s="2254"/>
      <c r="BA68" s="2254"/>
      <c r="BB68" s="2254"/>
      <c r="BC68" s="2254"/>
      <c r="BD68" s="2254"/>
      <c r="BE68" s="2254"/>
      <c r="BF68" s="2254"/>
    </row>
    <row r="69" spans="1:58" ht="17.149999999999999" customHeight="1">
      <c r="A69" s="2254"/>
      <c r="B69" s="2254"/>
      <c r="C69" s="452"/>
      <c r="D69" s="2254"/>
      <c r="E69" s="2254"/>
      <c r="F69" s="2254"/>
      <c r="G69" s="452"/>
      <c r="H69" s="2254"/>
      <c r="I69" s="452"/>
      <c r="J69" s="2254"/>
      <c r="K69" s="452"/>
      <c r="L69" s="2254"/>
      <c r="M69" s="452"/>
      <c r="N69" s="2254"/>
      <c r="O69" s="452"/>
      <c r="P69" s="452"/>
      <c r="Q69" s="452"/>
      <c r="R69" s="2254"/>
      <c r="S69" s="452"/>
      <c r="T69" s="2254"/>
      <c r="U69" s="452"/>
      <c r="V69" s="2254"/>
      <c r="W69" s="1324"/>
      <c r="X69" s="2254"/>
      <c r="Y69" s="452"/>
      <c r="Z69" s="2254"/>
      <c r="AA69" s="452"/>
      <c r="AB69" s="2254"/>
      <c r="AC69" s="1324"/>
      <c r="AD69" s="2254"/>
      <c r="AE69" s="452"/>
      <c r="AF69" s="2254"/>
      <c r="AG69" s="2254"/>
      <c r="AH69" s="2254"/>
      <c r="AI69" s="2254"/>
      <c r="AJ69" s="2254"/>
      <c r="AK69" s="2254"/>
      <c r="AL69" s="2254"/>
      <c r="AM69" s="2254"/>
      <c r="AN69" s="2254"/>
      <c r="AO69" s="2254"/>
      <c r="AP69" s="2254"/>
      <c r="AQ69" s="2254"/>
      <c r="AR69" s="2254"/>
      <c r="AS69" s="2254"/>
      <c r="AT69" s="2254"/>
      <c r="AU69" s="2254"/>
      <c r="AV69" s="2254"/>
      <c r="AW69" s="2254"/>
      <c r="AX69" s="2254"/>
      <c r="AY69" s="2254"/>
      <c r="AZ69" s="2254"/>
      <c r="BA69" s="2254"/>
      <c r="BB69" s="2254"/>
      <c r="BC69" s="2254"/>
      <c r="BD69" s="2254"/>
      <c r="BE69" s="2254"/>
      <c r="BF69" s="2254"/>
    </row>
    <row r="70" spans="1:58" ht="17.149999999999999" customHeight="1">
      <c r="A70" s="2354"/>
      <c r="B70" s="2355"/>
      <c r="C70" s="2355"/>
      <c r="D70" s="2355"/>
      <c r="E70" s="2355"/>
      <c r="F70" s="2355"/>
      <c r="G70" s="2355"/>
      <c r="H70" s="2355"/>
      <c r="I70" s="2355"/>
      <c r="J70" s="2355"/>
      <c r="K70" s="2355"/>
      <c r="L70" s="2355"/>
      <c r="M70" s="2355"/>
      <c r="N70" s="2355"/>
      <c r="O70" s="2355"/>
      <c r="P70" s="2355"/>
      <c r="Q70" s="2355"/>
      <c r="R70" s="2355"/>
      <c r="S70" s="2355"/>
      <c r="T70" s="2355"/>
      <c r="U70" s="2355"/>
      <c r="V70" s="2254"/>
      <c r="W70" s="1324"/>
      <c r="X70" s="2254"/>
      <c r="Y70" s="452"/>
      <c r="Z70" s="2254"/>
      <c r="AA70" s="452"/>
      <c r="AB70" s="2254"/>
      <c r="AC70" s="1324"/>
      <c r="AD70" s="2254"/>
      <c r="AE70" s="452"/>
      <c r="AF70" s="2254"/>
      <c r="AG70" s="2254"/>
      <c r="AH70" s="2254"/>
      <c r="AI70" s="2254"/>
      <c r="AJ70" s="2254"/>
      <c r="AK70" s="2254"/>
      <c r="AL70" s="2254"/>
      <c r="AM70" s="2254"/>
      <c r="AN70" s="2254"/>
      <c r="AO70" s="2254"/>
      <c r="AP70" s="2254"/>
      <c r="AQ70" s="2254"/>
      <c r="AR70" s="2254"/>
      <c r="AS70" s="2254"/>
      <c r="AT70" s="2254"/>
      <c r="AU70" s="2254"/>
      <c r="AV70" s="2254"/>
      <c r="AW70" s="2254"/>
      <c r="AX70" s="2254"/>
      <c r="AY70" s="2254"/>
      <c r="AZ70" s="2254"/>
      <c r="BA70" s="2254"/>
      <c r="BB70" s="2254"/>
      <c r="BC70" s="2254"/>
      <c r="BD70" s="2254"/>
      <c r="BE70" s="2254"/>
      <c r="BF70" s="2254"/>
    </row>
    <row r="71" spans="1:58" ht="17.149999999999999" customHeight="1">
      <c r="A71" s="2355" t="s">
        <v>5</v>
      </c>
      <c r="B71" s="2355"/>
      <c r="C71" s="2355"/>
      <c r="D71" s="2355"/>
      <c r="E71" s="2355"/>
      <c r="F71" s="2355"/>
      <c r="G71" s="2355"/>
      <c r="H71" s="2355"/>
      <c r="I71" s="2355"/>
      <c r="J71" s="2355"/>
      <c r="K71" s="2355"/>
      <c r="L71" s="2355"/>
      <c r="M71" s="2355"/>
      <c r="N71" s="2355"/>
      <c r="O71" s="2355"/>
      <c r="P71" s="2355"/>
      <c r="Q71" s="2355"/>
      <c r="R71" s="2355"/>
      <c r="S71" s="2355"/>
      <c r="T71" s="2254"/>
      <c r="U71" s="452"/>
      <c r="V71" s="2254"/>
      <c r="W71" s="1324"/>
      <c r="X71" s="2254"/>
      <c r="Y71" s="452"/>
      <c r="Z71" s="2254"/>
      <c r="AA71" s="452"/>
      <c r="AB71" s="2254"/>
      <c r="AC71" s="1324"/>
      <c r="AD71" s="2254"/>
      <c r="AE71" s="452"/>
      <c r="AF71" s="2254"/>
      <c r="AG71" s="2254"/>
      <c r="AH71" s="2254"/>
      <c r="AI71" s="2254"/>
      <c r="AJ71" s="2254"/>
      <c r="AK71" s="2254"/>
      <c r="AL71" s="2254"/>
      <c r="AM71" s="2254"/>
      <c r="AN71" s="2254"/>
      <c r="AO71" s="2254"/>
      <c r="AP71" s="2254"/>
      <c r="AQ71" s="2254"/>
      <c r="AR71" s="2254"/>
      <c r="AS71" s="2254"/>
      <c r="AT71" s="2254"/>
      <c r="AU71" s="2254"/>
      <c r="AV71" s="2254"/>
      <c r="AW71" s="2254"/>
      <c r="AX71" s="2254"/>
      <c r="AY71" s="2254"/>
      <c r="AZ71" s="2254"/>
      <c r="BA71" s="2254"/>
      <c r="BB71" s="2254"/>
      <c r="BC71" s="2254"/>
      <c r="BD71" s="2254"/>
      <c r="BE71" s="2254"/>
      <c r="BF71" s="2254"/>
    </row>
    <row r="72" spans="1:58" ht="17.149999999999999" customHeight="1">
      <c r="A72" s="2254"/>
      <c r="B72" s="2254"/>
      <c r="C72" s="452"/>
      <c r="D72" s="2254"/>
      <c r="E72" s="2254"/>
      <c r="F72" s="2254"/>
      <c r="G72" s="452"/>
      <c r="H72" s="2254"/>
      <c r="I72" s="452"/>
      <c r="J72" s="2254"/>
      <c r="K72" s="452"/>
      <c r="L72" s="2254"/>
      <c r="M72" s="452"/>
      <c r="N72" s="2254"/>
      <c r="O72" s="452"/>
      <c r="P72" s="452"/>
      <c r="Q72" s="452"/>
      <c r="R72" s="2254"/>
      <c r="S72" s="452"/>
      <c r="T72" s="2254"/>
      <c r="U72" s="452"/>
      <c r="V72" s="2254"/>
      <c r="W72" s="1324"/>
      <c r="X72" s="2254"/>
      <c r="Y72" s="452"/>
      <c r="Z72" s="2254"/>
      <c r="AA72" s="452"/>
      <c r="AB72" s="2254"/>
      <c r="AC72" s="1324"/>
      <c r="AD72" s="2254"/>
      <c r="AE72" s="452"/>
      <c r="AF72" s="2254"/>
      <c r="AG72" s="2254"/>
      <c r="AH72" s="2254"/>
      <c r="AI72" s="2254"/>
      <c r="AJ72" s="2254"/>
      <c r="AK72" s="2254"/>
      <c r="AL72" s="2254"/>
      <c r="AM72" s="2254"/>
      <c r="AN72" s="2254"/>
      <c r="AO72" s="2254"/>
      <c r="AP72" s="2254"/>
      <c r="AQ72" s="2254"/>
      <c r="AR72" s="2254"/>
      <c r="AS72" s="2254"/>
      <c r="AT72" s="2254"/>
      <c r="AU72" s="2254"/>
      <c r="AV72" s="2254"/>
      <c r="AW72" s="2254"/>
      <c r="AX72" s="2254"/>
      <c r="AY72" s="2254"/>
      <c r="AZ72" s="2254"/>
      <c r="BA72" s="2254"/>
      <c r="BB72" s="2254"/>
      <c r="BC72" s="2254"/>
      <c r="BD72" s="2254"/>
      <c r="BE72" s="2254"/>
      <c r="BF72" s="2254"/>
    </row>
    <row r="73" spans="1:58" ht="15.5">
      <c r="A73" s="2254"/>
      <c r="B73" s="2254"/>
      <c r="C73" s="2254"/>
      <c r="D73" s="2254"/>
      <c r="E73" s="2254"/>
      <c r="F73" s="2254"/>
      <c r="G73" s="2254"/>
      <c r="H73" s="2254"/>
      <c r="I73" s="2254"/>
      <c r="J73" s="2254"/>
      <c r="K73" s="2254"/>
      <c r="L73" s="2254"/>
      <c r="M73" s="2254"/>
      <c r="N73" s="2254"/>
      <c r="O73" s="2254"/>
      <c r="P73" s="2254"/>
      <c r="Q73" s="2254"/>
      <c r="R73" s="2254"/>
      <c r="S73" s="2254"/>
      <c r="T73" s="2254"/>
      <c r="U73" s="2254"/>
      <c r="V73" s="2254"/>
      <c r="W73" s="2253"/>
      <c r="X73" s="2254"/>
      <c r="Y73" s="2254"/>
      <c r="Z73" s="2254"/>
      <c r="AA73" s="2254"/>
      <c r="AB73" s="2254"/>
      <c r="AC73" s="2253"/>
      <c r="AD73" s="2254"/>
      <c r="AE73" s="2254"/>
      <c r="AF73" s="2254"/>
      <c r="AG73" s="2254"/>
      <c r="AH73" s="2254"/>
      <c r="AI73" s="2254"/>
      <c r="AJ73" s="2254"/>
      <c r="AK73" s="2254"/>
      <c r="AL73" s="2254"/>
      <c r="AM73" s="2254"/>
      <c r="AN73" s="2254"/>
      <c r="AO73" s="2254"/>
      <c r="AP73" s="2254"/>
      <c r="AQ73" s="2254"/>
      <c r="AR73" s="2254"/>
      <c r="AS73" s="2254"/>
      <c r="AT73" s="2254"/>
      <c r="AU73" s="2254"/>
      <c r="AV73" s="2254"/>
      <c r="AW73" s="2254"/>
      <c r="AX73" s="2254"/>
      <c r="AY73" s="2254"/>
      <c r="AZ73" s="2254"/>
      <c r="BA73" s="2254"/>
      <c r="BB73" s="2254"/>
      <c r="BC73" s="2254"/>
      <c r="BD73" s="2254"/>
      <c r="BE73" s="2254"/>
      <c r="BF73" s="2254"/>
    </row>
    <row r="74" spans="1:58" ht="15.5">
      <c r="A74" s="469"/>
      <c r="B74" s="2254"/>
      <c r="C74" s="2254"/>
      <c r="D74" s="2254"/>
      <c r="E74" s="2254"/>
      <c r="F74" s="2254"/>
      <c r="G74" s="2254"/>
      <c r="H74" s="2254"/>
      <c r="I74" s="2254"/>
      <c r="J74" s="2254"/>
      <c r="K74" s="2254"/>
      <c r="L74" s="2254"/>
      <c r="M74" s="2254"/>
      <c r="N74" s="2254"/>
      <c r="O74" s="2254"/>
      <c r="P74" s="2254"/>
      <c r="Q74" s="2254"/>
      <c r="R74" s="2254"/>
      <c r="S74" s="2254"/>
      <c r="T74" s="2254"/>
      <c r="U74" s="2254"/>
      <c r="V74" s="2254"/>
      <c r="W74" s="2253"/>
      <c r="X74" s="2254"/>
      <c r="Y74" s="2254"/>
      <c r="Z74" s="2254"/>
      <c r="AA74" s="2254"/>
      <c r="AB74" s="2254"/>
      <c r="AC74" s="2253"/>
      <c r="AD74" s="2254"/>
      <c r="AE74" s="2254"/>
      <c r="AF74" s="2254"/>
      <c r="AG74" s="2254"/>
      <c r="AH74" s="2254"/>
      <c r="AI74" s="2254"/>
      <c r="AJ74" s="2254"/>
      <c r="AK74" s="2254"/>
      <c r="AL74" s="2254"/>
      <c r="AM74" s="2254"/>
      <c r="AN74" s="2254"/>
      <c r="AO74" s="2254"/>
      <c r="AP74" s="2254"/>
      <c r="AQ74" s="2254"/>
      <c r="AR74" s="2254"/>
      <c r="AS74" s="2254"/>
      <c r="AT74" s="2254"/>
      <c r="AU74" s="2254"/>
      <c r="AV74" s="2254"/>
      <c r="AW74" s="2254"/>
      <c r="AX74" s="2254"/>
      <c r="AY74" s="2254"/>
      <c r="AZ74" s="2254"/>
      <c r="BA74" s="2254"/>
      <c r="BB74" s="2254"/>
      <c r="BC74" s="2254"/>
      <c r="BD74" s="2254"/>
      <c r="BE74" s="2254"/>
      <c r="BF74" s="2254"/>
    </row>
    <row r="75" spans="1:58" ht="15.5">
      <c r="A75" s="2254"/>
      <c r="B75" s="2254"/>
      <c r="C75" s="2254"/>
      <c r="D75" s="2254"/>
      <c r="E75" s="2254"/>
      <c r="F75" s="2254"/>
      <c r="G75" s="2254"/>
      <c r="H75" s="2254"/>
      <c r="I75" s="2254"/>
      <c r="J75" s="2254"/>
      <c r="K75" s="2254"/>
      <c r="L75" s="2254"/>
      <c r="M75" s="2254"/>
      <c r="N75" s="2254"/>
      <c r="O75" s="2254"/>
      <c r="P75" s="2254"/>
      <c r="Q75" s="2254"/>
      <c r="R75" s="2254"/>
      <c r="S75" s="2254"/>
      <c r="T75" s="2254"/>
      <c r="U75" s="2254"/>
      <c r="V75" s="2254"/>
      <c r="W75" s="2253"/>
      <c r="X75" s="2254"/>
      <c r="Y75" s="2254"/>
      <c r="Z75" s="2254"/>
      <c r="AA75" s="2254"/>
      <c r="AB75" s="2254"/>
      <c r="AC75" s="2253"/>
      <c r="AD75" s="2254"/>
      <c r="AE75" s="2254"/>
      <c r="AF75" s="2254"/>
      <c r="AG75" s="2254"/>
      <c r="AH75" s="2254"/>
      <c r="AI75" s="2254"/>
      <c r="AJ75" s="2254"/>
      <c r="AK75" s="2254"/>
      <c r="AL75" s="2254"/>
      <c r="AM75" s="2254"/>
      <c r="AN75" s="2254"/>
      <c r="AO75" s="2254"/>
      <c r="AP75" s="2254"/>
      <c r="AQ75" s="2254"/>
      <c r="AR75" s="2254"/>
      <c r="AS75" s="2254"/>
      <c r="AT75" s="2254"/>
      <c r="AU75" s="2254"/>
      <c r="AV75" s="2254"/>
      <c r="AW75" s="2254"/>
      <c r="AX75" s="2254"/>
      <c r="AY75" s="2254"/>
      <c r="AZ75" s="2254"/>
      <c r="BA75" s="2254"/>
      <c r="BB75" s="2254"/>
      <c r="BC75" s="2254"/>
      <c r="BD75" s="2254"/>
      <c r="BE75" s="2254"/>
      <c r="BF75" s="2254"/>
    </row>
    <row r="76" spans="1:58" ht="15.5">
      <c r="A76" s="2254"/>
      <c r="B76" s="2254"/>
      <c r="C76" s="2254"/>
      <c r="D76" s="2254"/>
      <c r="E76" s="2254"/>
      <c r="F76" s="2254"/>
      <c r="G76" s="2254"/>
      <c r="H76" s="2254"/>
      <c r="I76" s="2254"/>
      <c r="J76" s="2254"/>
      <c r="K76" s="2254"/>
      <c r="L76" s="2254"/>
      <c r="M76" s="2254"/>
      <c r="N76" s="2254"/>
      <c r="O76" s="2254"/>
      <c r="P76" s="2254"/>
      <c r="Q76" s="2254"/>
      <c r="R76" s="2254"/>
      <c r="S76" s="2254"/>
      <c r="T76" s="2254"/>
      <c r="U76" s="2254"/>
      <c r="V76" s="2254"/>
      <c r="W76" s="2253"/>
      <c r="X76" s="2254"/>
      <c r="Y76" s="2254"/>
      <c r="Z76" s="2254"/>
      <c r="AA76" s="2254"/>
      <c r="AB76" s="2254"/>
      <c r="AC76" s="2253"/>
      <c r="AD76" s="2254"/>
      <c r="AE76" s="2254"/>
      <c r="AF76" s="2254"/>
      <c r="AG76" s="2254"/>
      <c r="AH76" s="2254"/>
      <c r="AI76" s="2254"/>
      <c r="AJ76" s="2254"/>
      <c r="AK76" s="2254"/>
      <c r="AL76" s="2254"/>
      <c r="AM76" s="2254"/>
      <c r="AN76" s="2254"/>
      <c r="AO76" s="2254"/>
      <c r="AP76" s="2254"/>
      <c r="AQ76" s="2254"/>
      <c r="AR76" s="2254"/>
      <c r="AS76" s="2254"/>
      <c r="AT76" s="2254"/>
      <c r="AU76" s="2254"/>
      <c r="AV76" s="2254"/>
      <c r="AW76" s="2254"/>
      <c r="AX76" s="2254"/>
      <c r="AY76" s="2254"/>
      <c r="AZ76" s="2254"/>
      <c r="BA76" s="2254"/>
      <c r="BB76" s="2254"/>
      <c r="BC76" s="2254"/>
      <c r="BD76" s="2254"/>
      <c r="BE76" s="2254"/>
      <c r="BF76" s="2254"/>
    </row>
    <row r="77" spans="1:58" ht="15.5">
      <c r="A77" s="2254"/>
      <c r="B77" s="2254"/>
      <c r="C77" s="2254"/>
      <c r="D77" s="2254"/>
      <c r="E77" s="2254"/>
      <c r="F77" s="2254"/>
      <c r="G77" s="2254"/>
      <c r="H77" s="2254"/>
      <c r="I77" s="2254"/>
      <c r="J77" s="2254"/>
      <c r="K77" s="2254"/>
      <c r="L77" s="2254"/>
      <c r="M77" s="2254"/>
      <c r="N77" s="2254"/>
      <c r="O77" s="2254"/>
      <c r="P77" s="2254"/>
      <c r="Q77" s="2254"/>
      <c r="R77" s="2254"/>
      <c r="S77" s="2254"/>
      <c r="T77" s="2254"/>
      <c r="U77" s="2254"/>
      <c r="V77" s="2254"/>
      <c r="W77" s="2253"/>
      <c r="X77" s="2254"/>
      <c r="Y77" s="2254"/>
      <c r="Z77" s="2254"/>
      <c r="AA77" s="2254"/>
      <c r="AB77" s="2254"/>
      <c r="AC77" s="2253"/>
      <c r="AD77" s="2254"/>
      <c r="AE77" s="2254"/>
      <c r="AF77" s="2254"/>
      <c r="AG77" s="2254"/>
      <c r="AH77" s="2254"/>
      <c r="AI77" s="2254"/>
      <c r="AJ77" s="2254"/>
      <c r="AK77" s="2254"/>
      <c r="AL77" s="2254"/>
      <c r="AM77" s="2254"/>
      <c r="AN77" s="2254"/>
      <c r="AO77" s="2254"/>
      <c r="AP77" s="2254"/>
      <c r="AQ77" s="2254"/>
      <c r="AR77" s="2254"/>
      <c r="AS77" s="2254"/>
      <c r="AT77" s="2254"/>
      <c r="AU77" s="2254"/>
      <c r="AV77" s="2254"/>
      <c r="AW77" s="2254"/>
      <c r="AX77" s="2254"/>
      <c r="AY77" s="2254"/>
      <c r="AZ77" s="2254"/>
      <c r="BA77" s="2254"/>
      <c r="BB77" s="2254"/>
      <c r="BC77" s="2254"/>
      <c r="BD77" s="2254"/>
      <c r="BE77" s="2254"/>
      <c r="BF77" s="2254"/>
    </row>
    <row r="78" spans="1:58" ht="15.5">
      <c r="A78" s="2254"/>
      <c r="B78" s="2254"/>
      <c r="C78" s="2254"/>
      <c r="D78" s="2254"/>
      <c r="E78" s="2254"/>
      <c r="F78" s="2254"/>
      <c r="G78" s="2254"/>
      <c r="H78" s="2254"/>
      <c r="I78" s="2254"/>
      <c r="J78" s="2254"/>
      <c r="K78" s="2254"/>
      <c r="L78" s="2254"/>
      <c r="M78" s="2254"/>
      <c r="N78" s="2254"/>
      <c r="O78" s="2254"/>
      <c r="P78" s="2254"/>
      <c r="Q78" s="2254"/>
      <c r="R78" s="2254"/>
      <c r="S78" s="2254"/>
      <c r="T78" s="2254"/>
      <c r="U78" s="2254"/>
      <c r="V78" s="2254"/>
      <c r="W78" s="2253"/>
      <c r="X78" s="2254"/>
      <c r="Y78" s="2254"/>
      <c r="Z78" s="2254"/>
      <c r="AA78" s="2254"/>
      <c r="AB78" s="2254"/>
      <c r="AC78" s="2253"/>
      <c r="AD78" s="2254"/>
      <c r="AE78" s="2254"/>
      <c r="AF78" s="2254"/>
      <c r="AG78" s="2254"/>
      <c r="AH78" s="2254"/>
      <c r="AI78" s="2254"/>
      <c r="AJ78" s="2254"/>
      <c r="AK78" s="2254"/>
      <c r="AL78" s="2254"/>
      <c r="AM78" s="2254"/>
      <c r="AN78" s="2254"/>
      <c r="AO78" s="2254"/>
      <c r="AP78" s="2254"/>
      <c r="AQ78" s="2254"/>
      <c r="AR78" s="2254"/>
      <c r="AS78" s="2254"/>
      <c r="AT78" s="2254"/>
      <c r="AU78" s="2254"/>
      <c r="AV78" s="2254"/>
      <c r="AW78" s="2254"/>
      <c r="AX78" s="2254"/>
      <c r="AY78" s="2254"/>
      <c r="AZ78" s="2254"/>
      <c r="BA78" s="2254"/>
      <c r="BB78" s="2254"/>
      <c r="BC78" s="2254"/>
      <c r="BD78" s="2254"/>
      <c r="BE78" s="2254"/>
      <c r="BF78" s="2254"/>
    </row>
    <row r="79" spans="1:58" ht="15.5">
      <c r="A79" s="2254"/>
      <c r="B79" s="2254"/>
      <c r="C79" s="2254"/>
      <c r="D79" s="2254"/>
      <c r="E79" s="2254"/>
      <c r="F79" s="2254"/>
      <c r="G79" s="2254"/>
      <c r="H79" s="2254"/>
      <c r="I79" s="2254"/>
      <c r="J79" s="2254"/>
      <c r="K79" s="2254"/>
      <c r="L79" s="2254"/>
      <c r="M79" s="2254"/>
      <c r="N79" s="2254"/>
      <c r="O79" s="2254"/>
      <c r="P79" s="2254"/>
      <c r="Q79" s="2254"/>
      <c r="R79" s="2254"/>
      <c r="S79" s="2254"/>
      <c r="T79" s="2254"/>
      <c r="U79" s="2254"/>
      <c r="V79" s="2254"/>
      <c r="W79" s="2253"/>
      <c r="X79" s="2254"/>
      <c r="Y79" s="2254"/>
      <c r="Z79" s="2254"/>
      <c r="AA79" s="2254"/>
      <c r="AB79" s="2254"/>
      <c r="AC79" s="2253"/>
      <c r="AD79" s="2254"/>
      <c r="AE79" s="2254"/>
      <c r="AF79" s="2254"/>
      <c r="AG79" s="2254"/>
      <c r="AH79" s="2254"/>
      <c r="AI79" s="2254"/>
      <c r="AJ79" s="2254"/>
      <c r="AK79" s="2254"/>
      <c r="AL79" s="2254"/>
      <c r="AM79" s="2254"/>
      <c r="AN79" s="2254"/>
      <c r="AO79" s="2254"/>
      <c r="AP79" s="2254"/>
      <c r="AQ79" s="2254"/>
      <c r="AR79" s="2254"/>
      <c r="AS79" s="2254"/>
      <c r="AT79" s="2254"/>
      <c r="AU79" s="2254"/>
      <c r="AV79" s="2254"/>
      <c r="AW79" s="2254"/>
      <c r="AX79" s="2254"/>
      <c r="AY79" s="2254"/>
      <c r="AZ79" s="2254"/>
      <c r="BA79" s="2254"/>
      <c r="BB79" s="2254"/>
      <c r="BC79" s="2254"/>
      <c r="BD79" s="2254"/>
      <c r="BE79" s="2254"/>
      <c r="BF79" s="2254"/>
    </row>
    <row r="80" spans="1:58" ht="15.5">
      <c r="A80" s="2254"/>
      <c r="B80" s="2254"/>
      <c r="C80" s="2254"/>
      <c r="D80" s="2254"/>
      <c r="E80" s="2254"/>
      <c r="F80" s="2254"/>
      <c r="G80" s="2254"/>
      <c r="H80" s="2254"/>
      <c r="I80" s="2254"/>
      <c r="J80" s="2254"/>
      <c r="K80" s="2254"/>
      <c r="L80" s="2254"/>
      <c r="M80" s="2254"/>
      <c r="N80" s="2254"/>
      <c r="O80" s="2254"/>
      <c r="P80" s="2254"/>
      <c r="Q80" s="2254"/>
      <c r="R80" s="2254"/>
      <c r="S80" s="2254"/>
      <c r="T80" s="2254"/>
      <c r="U80" s="2254"/>
      <c r="V80" s="2254"/>
      <c r="W80" s="2253"/>
      <c r="X80" s="2254"/>
      <c r="Y80" s="2254"/>
      <c r="Z80" s="2254"/>
      <c r="AA80" s="2254"/>
      <c r="AB80" s="2254"/>
      <c r="AC80" s="2253"/>
      <c r="AD80" s="2254"/>
      <c r="AE80" s="2254"/>
      <c r="AF80" s="2254"/>
      <c r="AG80" s="2254"/>
      <c r="AH80" s="2254"/>
      <c r="AI80" s="2254"/>
      <c r="AJ80" s="2254"/>
      <c r="AK80" s="2254"/>
      <c r="AL80" s="2254"/>
      <c r="AM80" s="2254"/>
      <c r="AN80" s="2254"/>
      <c r="AO80" s="2254"/>
      <c r="AP80" s="2254"/>
      <c r="AQ80" s="2254"/>
      <c r="AR80" s="2254"/>
      <c r="AS80" s="2254"/>
      <c r="AT80" s="2254"/>
      <c r="AU80" s="2254"/>
      <c r="AV80" s="2254"/>
      <c r="AW80" s="2254"/>
      <c r="AX80" s="2254"/>
      <c r="AY80" s="2254"/>
      <c r="AZ80" s="2254"/>
      <c r="BA80" s="2254"/>
      <c r="BB80" s="2254"/>
      <c r="BC80" s="2254"/>
      <c r="BD80" s="2254"/>
      <c r="BE80" s="2254"/>
      <c r="BF80" s="2254"/>
    </row>
    <row r="81" spans="1:58" ht="15.5">
      <c r="A81" s="2254"/>
      <c r="B81" s="2254"/>
      <c r="C81" s="2254"/>
      <c r="D81" s="2254"/>
      <c r="E81" s="2254"/>
      <c r="F81" s="2254"/>
      <c r="G81" s="2254"/>
      <c r="H81" s="2254"/>
      <c r="I81" s="2254"/>
      <c r="J81" s="2254"/>
      <c r="K81" s="2254"/>
      <c r="L81" s="2254"/>
      <c r="M81" s="2254"/>
      <c r="N81" s="2254"/>
      <c r="O81" s="2254"/>
      <c r="P81" s="2254"/>
      <c r="Q81" s="2254"/>
      <c r="R81" s="2254"/>
      <c r="S81" s="2254"/>
      <c r="T81" s="2254"/>
      <c r="U81" s="2254"/>
      <c r="V81" s="2254"/>
      <c r="W81" s="2253"/>
      <c r="X81" s="2254"/>
      <c r="Y81" s="2254"/>
      <c r="Z81" s="2254"/>
      <c r="AA81" s="2254"/>
      <c r="AB81" s="2254"/>
      <c r="AC81" s="2253"/>
      <c r="AD81" s="2254"/>
      <c r="AE81" s="2254"/>
      <c r="AF81" s="2254"/>
      <c r="AG81" s="2254"/>
      <c r="AH81" s="2254"/>
      <c r="AI81" s="2254"/>
      <c r="AJ81" s="2254"/>
      <c r="AK81" s="2254"/>
      <c r="AL81" s="2254"/>
      <c r="AM81" s="2254"/>
      <c r="AN81" s="2254"/>
      <c r="AO81" s="2254"/>
      <c r="AP81" s="2254"/>
      <c r="AQ81" s="2254"/>
      <c r="AR81" s="2254"/>
      <c r="AS81" s="2254"/>
      <c r="AT81" s="2254"/>
      <c r="AU81" s="2254"/>
      <c r="AV81" s="2254"/>
      <c r="AW81" s="2254"/>
      <c r="AX81" s="2254"/>
      <c r="AY81" s="2254"/>
      <c r="AZ81" s="2254"/>
      <c r="BA81" s="2254"/>
      <c r="BB81" s="2254"/>
      <c r="BC81" s="2254"/>
      <c r="BD81" s="2254"/>
      <c r="BE81" s="2254"/>
      <c r="BF81" s="2254"/>
    </row>
    <row r="82" spans="1:58" ht="15.5">
      <c r="A82" s="2254"/>
      <c r="B82" s="2254"/>
      <c r="C82" s="2254"/>
      <c r="D82" s="2254"/>
      <c r="E82" s="2254"/>
      <c r="F82" s="2254"/>
      <c r="G82" s="2254"/>
      <c r="H82" s="2254"/>
      <c r="I82" s="2254"/>
      <c r="J82" s="2254"/>
      <c r="K82" s="2254"/>
      <c r="L82" s="2254"/>
      <c r="M82" s="2254"/>
      <c r="N82" s="2254"/>
      <c r="O82" s="2254"/>
      <c r="P82" s="2254"/>
      <c r="Q82" s="2254"/>
      <c r="R82" s="2254"/>
      <c r="S82" s="2254"/>
      <c r="T82" s="2254"/>
      <c r="U82" s="2254"/>
      <c r="V82" s="2254"/>
      <c r="W82" s="2253"/>
      <c r="X82" s="2254"/>
      <c r="Y82" s="2254"/>
      <c r="Z82" s="2254"/>
      <c r="AA82" s="2254"/>
      <c r="AB82" s="2254"/>
      <c r="AC82" s="2253"/>
      <c r="AD82" s="2254"/>
      <c r="AE82" s="2254"/>
      <c r="AF82" s="2254"/>
      <c r="AG82" s="2254"/>
      <c r="AH82" s="2254"/>
      <c r="AI82" s="2254"/>
      <c r="AJ82" s="2254"/>
      <c r="AK82" s="2254"/>
      <c r="AL82" s="2254"/>
      <c r="AM82" s="2254"/>
      <c r="AN82" s="2254"/>
      <c r="AO82" s="2254"/>
      <c r="AP82" s="2254"/>
      <c r="AQ82" s="2254"/>
      <c r="AR82" s="2254"/>
      <c r="AS82" s="2254"/>
      <c r="AT82" s="2254"/>
      <c r="AU82" s="2254"/>
      <c r="AV82" s="2254"/>
      <c r="AW82" s="2254"/>
      <c r="AX82" s="2254"/>
      <c r="AY82" s="2254"/>
      <c r="AZ82" s="2254"/>
      <c r="BA82" s="2254"/>
      <c r="BB82" s="2254"/>
      <c r="BC82" s="2254"/>
      <c r="BD82" s="2254"/>
      <c r="BE82" s="2254"/>
      <c r="BF82" s="2254"/>
    </row>
    <row r="83" spans="1:58" ht="15.5">
      <c r="A83" s="2254"/>
      <c r="B83" s="2254"/>
      <c r="C83" s="2254"/>
      <c r="D83" s="2254"/>
      <c r="E83" s="2254"/>
      <c r="F83" s="2254"/>
      <c r="G83" s="2254"/>
      <c r="H83" s="2254"/>
      <c r="I83" s="2254"/>
      <c r="J83" s="2254"/>
      <c r="K83" s="2254"/>
      <c r="L83" s="2254"/>
      <c r="M83" s="2254"/>
      <c r="N83" s="2254"/>
      <c r="O83" s="2254"/>
      <c r="P83" s="2254"/>
      <c r="Q83" s="2254"/>
      <c r="R83" s="2254"/>
      <c r="S83" s="2254"/>
      <c r="T83" s="2254"/>
      <c r="U83" s="2254"/>
      <c r="V83" s="2254"/>
      <c r="W83" s="2253"/>
      <c r="X83" s="2254"/>
      <c r="Y83" s="2254"/>
      <c r="Z83" s="2254"/>
      <c r="AA83" s="2254"/>
      <c r="AB83" s="2254"/>
      <c r="AC83" s="2253"/>
      <c r="AD83" s="2254"/>
      <c r="AE83" s="2254"/>
      <c r="AF83" s="2254"/>
      <c r="AG83" s="2254"/>
      <c r="AH83" s="2254"/>
      <c r="AI83" s="2254"/>
      <c r="AJ83" s="2254"/>
      <c r="AK83" s="2254"/>
      <c r="AL83" s="2254"/>
      <c r="AM83" s="2254"/>
      <c r="AN83" s="2254"/>
      <c r="AO83" s="2254"/>
      <c r="AP83" s="2254"/>
      <c r="AQ83" s="2254"/>
      <c r="AR83" s="2254"/>
      <c r="AS83" s="2254"/>
      <c r="AT83" s="2254"/>
      <c r="AU83" s="2254"/>
      <c r="AV83" s="2254"/>
      <c r="AW83" s="2254"/>
      <c r="AX83" s="2254"/>
      <c r="AY83" s="2254"/>
      <c r="AZ83" s="2254"/>
      <c r="BA83" s="2254"/>
      <c r="BB83" s="2254"/>
      <c r="BC83" s="2254"/>
      <c r="BD83" s="2254"/>
      <c r="BE83" s="2254"/>
      <c r="BF83" s="2254"/>
    </row>
    <row r="84" spans="1:58" ht="15.5">
      <c r="A84" s="2254"/>
      <c r="B84" s="2254"/>
      <c r="C84" s="2254"/>
      <c r="D84" s="2254"/>
      <c r="E84" s="2254"/>
      <c r="F84" s="2254"/>
      <c r="G84" s="2254"/>
      <c r="H84" s="2254"/>
      <c r="I84" s="2254"/>
      <c r="J84" s="2254"/>
      <c r="K84" s="2254"/>
      <c r="L84" s="2254"/>
      <c r="M84" s="2254"/>
      <c r="N84" s="2254"/>
      <c r="O84" s="2254"/>
      <c r="P84" s="2254"/>
      <c r="Q84" s="2254"/>
      <c r="R84" s="2254"/>
      <c r="S84" s="2254"/>
      <c r="T84" s="2254"/>
      <c r="U84" s="2254"/>
      <c r="V84" s="2254"/>
      <c r="W84" s="2253"/>
      <c r="X84" s="2254"/>
      <c r="Y84" s="2254"/>
      <c r="Z84" s="2254"/>
      <c r="AA84" s="2254"/>
      <c r="AB84" s="2254"/>
      <c r="AC84" s="2253"/>
      <c r="AD84" s="2254"/>
      <c r="AE84" s="2254"/>
      <c r="AF84" s="2254"/>
      <c r="AG84" s="2254"/>
      <c r="AH84" s="2254"/>
      <c r="AI84" s="2254"/>
      <c r="AJ84" s="2254"/>
      <c r="AK84" s="2254"/>
      <c r="AL84" s="2254"/>
      <c r="AM84" s="2254"/>
      <c r="AN84" s="2254"/>
      <c r="AO84" s="2254"/>
      <c r="AP84" s="2254"/>
      <c r="AQ84" s="2254"/>
      <c r="AR84" s="2254"/>
      <c r="AS84" s="2254"/>
      <c r="AT84" s="2254"/>
      <c r="AU84" s="2254"/>
      <c r="AV84" s="2254"/>
      <c r="AW84" s="2254"/>
      <c r="AX84" s="2254"/>
      <c r="AY84" s="2254"/>
      <c r="AZ84" s="2254"/>
      <c r="BA84" s="2254"/>
      <c r="BB84" s="2254"/>
      <c r="BC84" s="2254"/>
      <c r="BD84" s="2254"/>
      <c r="BE84" s="2254"/>
      <c r="BF84" s="2254"/>
    </row>
    <row r="85" spans="1:58" ht="15.5">
      <c r="A85" s="2254"/>
      <c r="B85" s="2254"/>
      <c r="C85" s="2254"/>
      <c r="D85" s="2254"/>
      <c r="E85" s="2254"/>
      <c r="F85" s="2254"/>
      <c r="G85" s="2254"/>
      <c r="H85" s="2254"/>
      <c r="I85" s="2254"/>
      <c r="J85" s="2254"/>
      <c r="K85" s="2254"/>
      <c r="L85" s="2254"/>
      <c r="M85" s="2254"/>
      <c r="N85" s="2254"/>
      <c r="O85" s="2254"/>
      <c r="P85" s="2254"/>
      <c r="Q85" s="2254"/>
      <c r="R85" s="2254"/>
      <c r="S85" s="2254"/>
      <c r="T85" s="2254"/>
      <c r="U85" s="2254"/>
      <c r="V85" s="2254"/>
      <c r="W85" s="2253"/>
      <c r="X85" s="2254"/>
      <c r="Y85" s="2254"/>
      <c r="Z85" s="2254"/>
      <c r="AA85" s="2254"/>
      <c r="AB85" s="2254"/>
      <c r="AC85" s="2253"/>
      <c r="AD85" s="2254"/>
      <c r="AE85" s="2254"/>
      <c r="AF85" s="2254"/>
      <c r="AG85" s="2254"/>
      <c r="AH85" s="2254"/>
      <c r="AI85" s="2254"/>
      <c r="AJ85" s="2254"/>
      <c r="AK85" s="2254"/>
      <c r="AL85" s="2254"/>
      <c r="AM85" s="2254"/>
      <c r="AN85" s="2254"/>
      <c r="AO85" s="2254"/>
      <c r="AP85" s="2254"/>
      <c r="AQ85" s="2254"/>
      <c r="AR85" s="2254"/>
      <c r="AS85" s="2254"/>
      <c r="AT85" s="2254"/>
      <c r="AU85" s="2254"/>
      <c r="AV85" s="2254"/>
      <c r="AW85" s="2254"/>
      <c r="AX85" s="2254"/>
      <c r="AY85" s="2254"/>
      <c r="AZ85" s="2254"/>
      <c r="BA85" s="2254"/>
      <c r="BB85" s="2254"/>
      <c r="BC85" s="2254"/>
      <c r="BD85" s="2254"/>
      <c r="BE85" s="2254"/>
      <c r="BF85" s="2254"/>
    </row>
    <row r="86" spans="1:58" ht="15.5">
      <c r="A86" s="2254"/>
      <c r="B86" s="2254"/>
      <c r="C86" s="2254"/>
      <c r="D86" s="2254"/>
      <c r="E86" s="2254"/>
      <c r="F86" s="2254"/>
      <c r="G86" s="2254"/>
      <c r="H86" s="2254"/>
      <c r="I86" s="2254"/>
      <c r="J86" s="2254"/>
      <c r="K86" s="2254"/>
      <c r="L86" s="2254"/>
      <c r="M86" s="2254"/>
      <c r="N86" s="2254"/>
      <c r="O86" s="2254"/>
      <c r="P86" s="2254"/>
      <c r="Q86" s="2254"/>
      <c r="R86" s="2254"/>
      <c r="S86" s="2254"/>
      <c r="T86" s="2254"/>
      <c r="U86" s="2254"/>
      <c r="V86" s="2254"/>
      <c r="W86" s="2253"/>
      <c r="X86" s="2254"/>
      <c r="Y86" s="2254"/>
      <c r="Z86" s="2254"/>
      <c r="AA86" s="2254"/>
      <c r="AB86" s="2254"/>
      <c r="AC86" s="2253"/>
      <c r="AD86" s="2254"/>
      <c r="AE86" s="2254"/>
      <c r="AF86" s="2254"/>
      <c r="AG86" s="2254"/>
      <c r="AH86" s="2254"/>
      <c r="AI86" s="2254"/>
      <c r="AJ86" s="2254"/>
      <c r="AK86" s="2254"/>
      <c r="AL86" s="2254"/>
      <c r="AM86" s="2254"/>
      <c r="AN86" s="2254"/>
      <c r="AO86" s="2254"/>
      <c r="AP86" s="2254"/>
      <c r="AQ86" s="2254"/>
      <c r="AR86" s="2254"/>
      <c r="AS86" s="2254"/>
      <c r="AT86" s="2254"/>
      <c r="AU86" s="2254"/>
      <c r="AV86" s="2254"/>
      <c r="AW86" s="2254"/>
      <c r="AX86" s="2254"/>
      <c r="AY86" s="2254"/>
      <c r="AZ86" s="2254"/>
      <c r="BA86" s="2254"/>
      <c r="BB86" s="2254"/>
      <c r="BC86" s="2254"/>
      <c r="BD86" s="2254"/>
      <c r="BE86" s="2254"/>
      <c r="BF86" s="2254"/>
    </row>
    <row r="87" spans="1:58" ht="15.5">
      <c r="A87" s="2254"/>
      <c r="B87" s="2254"/>
      <c r="C87" s="2254"/>
      <c r="D87" s="2254"/>
      <c r="E87" s="2254"/>
      <c r="F87" s="2254"/>
      <c r="G87" s="2254"/>
      <c r="H87" s="2254"/>
      <c r="I87" s="2254"/>
      <c r="J87" s="2254"/>
      <c r="K87" s="2254"/>
      <c r="L87" s="2254"/>
      <c r="M87" s="2254"/>
      <c r="N87" s="2254"/>
      <c r="O87" s="2254"/>
      <c r="P87" s="2254"/>
      <c r="Q87" s="2254"/>
      <c r="R87" s="2254"/>
      <c r="S87" s="2254"/>
      <c r="T87" s="2254"/>
      <c r="U87" s="2254"/>
      <c r="V87" s="2254"/>
      <c r="W87" s="2253"/>
      <c r="X87" s="2254"/>
      <c r="Y87" s="2254"/>
      <c r="Z87" s="2254"/>
      <c r="AA87" s="2254"/>
      <c r="AB87" s="2254"/>
      <c r="AC87" s="2253"/>
      <c r="AD87" s="2254"/>
      <c r="AE87" s="2254"/>
      <c r="AF87" s="2254"/>
      <c r="AG87" s="2254"/>
      <c r="AH87" s="2254"/>
      <c r="AI87" s="2254"/>
      <c r="AJ87" s="2254"/>
      <c r="AK87" s="2254"/>
      <c r="AL87" s="2254"/>
      <c r="AM87" s="2254"/>
      <c r="AN87" s="2254"/>
      <c r="AO87" s="2254"/>
      <c r="AP87" s="2254"/>
      <c r="AQ87" s="2254"/>
      <c r="AR87" s="2254"/>
      <c r="AS87" s="2254"/>
      <c r="AT87" s="2254"/>
      <c r="AU87" s="2254"/>
      <c r="AV87" s="2254"/>
      <c r="AW87" s="2254"/>
      <c r="AX87" s="2254"/>
      <c r="AY87" s="2254"/>
      <c r="AZ87" s="2254"/>
      <c r="BA87" s="2254"/>
      <c r="BB87" s="2254"/>
      <c r="BC87" s="2254"/>
      <c r="BD87" s="2254"/>
      <c r="BE87" s="2254"/>
      <c r="BF87" s="2254"/>
    </row>
    <row r="88" spans="1:58" ht="15.5">
      <c r="A88" s="2254"/>
      <c r="B88" s="2254"/>
      <c r="C88" s="2254"/>
      <c r="D88" s="2254"/>
      <c r="E88" s="2254"/>
      <c r="F88" s="2254"/>
      <c r="G88" s="2254"/>
      <c r="H88" s="2254"/>
      <c r="I88" s="2254"/>
      <c r="J88" s="2254"/>
      <c r="K88" s="2254"/>
      <c r="L88" s="2254"/>
      <c r="M88" s="2254"/>
      <c r="N88" s="2254"/>
      <c r="O88" s="2254"/>
      <c r="P88" s="2254"/>
      <c r="Q88" s="2254"/>
      <c r="R88" s="2254"/>
      <c r="S88" s="2254"/>
      <c r="T88" s="2254"/>
      <c r="U88" s="2254"/>
      <c r="V88" s="2254"/>
      <c r="W88" s="2253"/>
      <c r="X88" s="2254"/>
      <c r="Y88" s="2254"/>
      <c r="Z88" s="2254"/>
      <c r="AA88" s="2254"/>
      <c r="AB88" s="2254"/>
      <c r="AC88" s="2253"/>
      <c r="AD88" s="2254"/>
      <c r="AE88" s="2254"/>
      <c r="AF88" s="2254"/>
      <c r="AG88" s="2254"/>
      <c r="AH88" s="2254"/>
      <c r="AI88" s="2254"/>
      <c r="AJ88" s="2254"/>
      <c r="AK88" s="2254"/>
      <c r="AL88" s="2254"/>
      <c r="AM88" s="2254"/>
      <c r="AN88" s="2254"/>
      <c r="AO88" s="2254"/>
      <c r="AP88" s="2254"/>
      <c r="AQ88" s="2254"/>
      <c r="AR88" s="2254"/>
      <c r="AS88" s="2254"/>
      <c r="AT88" s="2254"/>
      <c r="AU88" s="2254"/>
      <c r="AV88" s="2254"/>
      <c r="AW88" s="2254"/>
      <c r="AX88" s="2254"/>
      <c r="AY88" s="2254"/>
      <c r="AZ88" s="2254"/>
      <c r="BA88" s="2254"/>
      <c r="BB88" s="2254"/>
      <c r="BC88" s="2254"/>
      <c r="BD88" s="2254"/>
      <c r="BE88" s="2254"/>
      <c r="BF88" s="2254"/>
    </row>
    <row r="89" spans="1:58" ht="15.5">
      <c r="A89" s="2254"/>
      <c r="B89" s="2254"/>
      <c r="C89" s="2254"/>
      <c r="D89" s="2254"/>
      <c r="E89" s="2254"/>
      <c r="F89" s="2254"/>
      <c r="G89" s="2254"/>
      <c r="H89" s="2254"/>
      <c r="I89" s="2254"/>
      <c r="J89" s="2254"/>
      <c r="K89" s="2254"/>
      <c r="L89" s="2254"/>
      <c r="M89" s="2254"/>
      <c r="N89" s="2254"/>
      <c r="O89" s="2254"/>
      <c r="P89" s="2254"/>
      <c r="Q89" s="2254"/>
      <c r="R89" s="2254"/>
      <c r="S89" s="2254"/>
      <c r="T89" s="2254"/>
      <c r="U89" s="2254"/>
      <c r="V89" s="2254"/>
      <c r="W89" s="2253"/>
      <c r="X89" s="2254"/>
      <c r="Y89" s="2254"/>
      <c r="Z89" s="2254"/>
      <c r="AA89" s="2254"/>
      <c r="AB89" s="2254"/>
      <c r="AC89" s="2253"/>
      <c r="AD89" s="2254"/>
      <c r="AE89" s="2254"/>
      <c r="AF89" s="2254"/>
      <c r="AG89" s="2254"/>
      <c r="AH89" s="2254"/>
      <c r="AI89" s="2254"/>
      <c r="AJ89" s="2254"/>
      <c r="AK89" s="2254"/>
      <c r="AL89" s="2254"/>
      <c r="AM89" s="2254"/>
      <c r="AN89" s="2254"/>
      <c r="AO89" s="2254"/>
      <c r="AP89" s="2254"/>
      <c r="AQ89" s="2254"/>
      <c r="AR89" s="2254"/>
      <c r="AS89" s="2254"/>
      <c r="AT89" s="2254"/>
      <c r="AU89" s="2254"/>
      <c r="AV89" s="2254"/>
      <c r="AW89" s="2254"/>
      <c r="AX89" s="2254"/>
      <c r="AY89" s="2254"/>
      <c r="AZ89" s="2254"/>
      <c r="BA89" s="2254"/>
      <c r="BB89" s="2254"/>
      <c r="BC89" s="2254"/>
      <c r="BD89" s="2254"/>
      <c r="BE89" s="2254"/>
      <c r="BF89" s="2254"/>
    </row>
    <row r="90" spans="1:58" ht="15.5">
      <c r="A90" s="2254"/>
      <c r="B90" s="2254"/>
      <c r="C90" s="2254"/>
      <c r="D90" s="2254"/>
      <c r="E90" s="2254"/>
      <c r="F90" s="2254"/>
      <c r="G90" s="2254"/>
      <c r="H90" s="2254"/>
      <c r="I90" s="2254"/>
      <c r="J90" s="2254"/>
      <c r="K90" s="2254"/>
      <c r="L90" s="2254"/>
      <c r="M90" s="2254"/>
      <c r="N90" s="2254"/>
      <c r="O90" s="2254"/>
      <c r="P90" s="2254"/>
      <c r="Q90" s="2254"/>
      <c r="R90" s="2254"/>
      <c r="S90" s="2254"/>
      <c r="T90" s="2254"/>
      <c r="U90" s="2254"/>
      <c r="V90" s="2254"/>
      <c r="W90" s="2253"/>
      <c r="X90" s="2254"/>
      <c r="Y90" s="2254"/>
      <c r="Z90" s="2254"/>
      <c r="AA90" s="2254"/>
      <c r="AB90" s="2254"/>
      <c r="AC90" s="2253"/>
      <c r="AD90" s="2254"/>
      <c r="AE90" s="2254"/>
      <c r="AF90" s="2254"/>
      <c r="AG90" s="2254"/>
      <c r="AH90" s="2254"/>
      <c r="AI90" s="2254"/>
      <c r="AJ90" s="2254"/>
      <c r="AK90" s="2254"/>
      <c r="AL90" s="2254"/>
      <c r="AM90" s="2254"/>
      <c r="AN90" s="2254"/>
      <c r="AO90" s="2254"/>
      <c r="AP90" s="2254"/>
      <c r="AQ90" s="2254"/>
      <c r="AR90" s="2254"/>
      <c r="AS90" s="2254"/>
      <c r="AT90" s="2254"/>
      <c r="AU90" s="2254"/>
      <c r="AV90" s="2254"/>
      <c r="AW90" s="2254"/>
      <c r="AX90" s="2254"/>
      <c r="AY90" s="2254"/>
      <c r="AZ90" s="2254"/>
      <c r="BA90" s="2254"/>
      <c r="BB90" s="2254"/>
      <c r="BC90" s="2254"/>
      <c r="BD90" s="2254"/>
      <c r="BE90" s="2254"/>
      <c r="BF90" s="2254"/>
    </row>
    <row r="91" spans="1:58" ht="15.5">
      <c r="A91" s="2254"/>
      <c r="B91" s="2254"/>
      <c r="C91" s="2254"/>
      <c r="D91" s="2254"/>
      <c r="E91" s="2254"/>
      <c r="F91" s="2254"/>
      <c r="G91" s="2254"/>
      <c r="H91" s="2254"/>
      <c r="I91" s="2254"/>
      <c r="J91" s="2254"/>
      <c r="K91" s="2254"/>
      <c r="L91" s="2254"/>
      <c r="M91" s="2254"/>
      <c r="N91" s="2254"/>
      <c r="O91" s="2254"/>
      <c r="P91" s="2254"/>
      <c r="Q91" s="2254"/>
      <c r="R91" s="2254"/>
      <c r="S91" s="2254"/>
      <c r="T91" s="2254"/>
      <c r="U91" s="2254"/>
      <c r="V91" s="2254"/>
      <c r="W91" s="2253"/>
      <c r="X91" s="2254"/>
      <c r="Y91" s="2254"/>
      <c r="Z91" s="2254"/>
      <c r="AA91" s="2254"/>
      <c r="AB91" s="2254"/>
      <c r="AC91" s="2253"/>
      <c r="AD91" s="2254"/>
      <c r="AE91" s="2254"/>
      <c r="AF91" s="2254"/>
      <c r="AG91" s="2254"/>
      <c r="AH91" s="2254"/>
      <c r="AI91" s="2254"/>
      <c r="AJ91" s="2254"/>
      <c r="AK91" s="2254"/>
      <c r="AL91" s="2254"/>
      <c r="AM91" s="2254"/>
      <c r="AN91" s="2254"/>
      <c r="AO91" s="2254"/>
      <c r="AP91" s="2254"/>
      <c r="AQ91" s="2254"/>
      <c r="AR91" s="2254"/>
      <c r="AS91" s="2254"/>
      <c r="AT91" s="2254"/>
      <c r="AU91" s="2254"/>
      <c r="AV91" s="2254"/>
      <c r="AW91" s="2254"/>
      <c r="AX91" s="2254"/>
      <c r="AY91" s="2254"/>
      <c r="AZ91" s="2254"/>
      <c r="BA91" s="2254"/>
      <c r="BB91" s="2254"/>
      <c r="BC91" s="2254"/>
      <c r="BD91" s="2254"/>
      <c r="BE91" s="2254"/>
      <c r="BF91" s="2254"/>
    </row>
    <row r="92" spans="1:58" ht="15.5">
      <c r="A92" s="2254"/>
      <c r="B92" s="2254"/>
      <c r="C92" s="2254"/>
      <c r="D92" s="2254"/>
      <c r="E92" s="2254"/>
      <c r="F92" s="2254"/>
      <c r="G92" s="2254"/>
      <c r="H92" s="2254"/>
      <c r="I92" s="2254"/>
      <c r="J92" s="2254"/>
      <c r="K92" s="2254"/>
      <c r="L92" s="2254"/>
      <c r="M92" s="2254"/>
      <c r="N92" s="2254"/>
      <c r="O92" s="2254"/>
      <c r="P92" s="2254"/>
      <c r="Q92" s="2254"/>
      <c r="R92" s="2254"/>
      <c r="S92" s="2254"/>
      <c r="T92" s="2254"/>
      <c r="U92" s="2254"/>
      <c r="V92" s="2254"/>
      <c r="W92" s="2253"/>
      <c r="X92" s="2254"/>
      <c r="Y92" s="2254"/>
      <c r="Z92" s="2254"/>
      <c r="AA92" s="2254"/>
      <c r="AB92" s="2254"/>
      <c r="AC92" s="2253"/>
      <c r="AD92" s="2254"/>
      <c r="AE92" s="2254"/>
      <c r="AF92" s="2254"/>
      <c r="AG92" s="2254"/>
      <c r="AH92" s="2254"/>
      <c r="AI92" s="2254"/>
      <c r="AJ92" s="2254"/>
      <c r="AK92" s="2254"/>
      <c r="AL92" s="2254"/>
      <c r="AM92" s="2254"/>
      <c r="AN92" s="2254"/>
      <c r="AO92" s="2254"/>
      <c r="AP92" s="2254"/>
      <c r="AQ92" s="2254"/>
      <c r="AR92" s="2254"/>
      <c r="AS92" s="2254"/>
      <c r="AT92" s="2254"/>
      <c r="AU92" s="2254"/>
      <c r="AV92" s="2254"/>
      <c r="AW92" s="2254"/>
      <c r="AX92" s="2254"/>
      <c r="AY92" s="2254"/>
      <c r="AZ92" s="2254"/>
      <c r="BA92" s="2254"/>
      <c r="BB92" s="2254"/>
      <c r="BC92" s="2254"/>
      <c r="BD92" s="2254"/>
      <c r="BE92" s="2254"/>
      <c r="BF92" s="2254"/>
    </row>
    <row r="93" spans="1:58" ht="15.5">
      <c r="A93" s="2254"/>
      <c r="B93" s="2254"/>
      <c r="C93" s="2254"/>
      <c r="D93" s="2254"/>
      <c r="E93" s="2254"/>
      <c r="F93" s="2254"/>
      <c r="G93" s="2254"/>
      <c r="H93" s="2254"/>
      <c r="I93" s="2254"/>
      <c r="J93" s="2254"/>
      <c r="K93" s="2254"/>
      <c r="L93" s="2254"/>
      <c r="M93" s="2254"/>
      <c r="N93" s="2254"/>
      <c r="O93" s="2254"/>
      <c r="P93" s="2254"/>
      <c r="Q93" s="2254"/>
      <c r="R93" s="2254"/>
      <c r="S93" s="2254"/>
      <c r="T93" s="2254"/>
      <c r="U93" s="2254"/>
      <c r="V93" s="2254"/>
      <c r="W93" s="2253"/>
      <c r="X93" s="2254"/>
      <c r="Y93" s="2254"/>
      <c r="Z93" s="2254"/>
      <c r="AA93" s="2254"/>
      <c r="AB93" s="2254"/>
      <c r="AC93" s="2253"/>
      <c r="AD93" s="2254"/>
      <c r="AE93" s="2254"/>
      <c r="AF93" s="2254"/>
      <c r="AG93" s="2254"/>
      <c r="AH93" s="2254"/>
      <c r="AI93" s="2254"/>
      <c r="AJ93" s="2254"/>
      <c r="AK93" s="2254"/>
      <c r="AL93" s="2254"/>
      <c r="AM93" s="2254"/>
      <c r="AN93" s="2254"/>
      <c r="AO93" s="2254"/>
      <c r="AP93" s="2254"/>
      <c r="AQ93" s="2254"/>
      <c r="AR93" s="2254"/>
      <c r="AS93" s="2254"/>
      <c r="AT93" s="2254"/>
      <c r="AU93" s="2254"/>
      <c r="AV93" s="2254"/>
      <c r="AW93" s="2254"/>
      <c r="AX93" s="2254"/>
      <c r="AY93" s="2254"/>
      <c r="AZ93" s="2254"/>
      <c r="BA93" s="2254"/>
      <c r="BB93" s="2254"/>
      <c r="BC93" s="2254"/>
      <c r="BD93" s="2254"/>
      <c r="BE93" s="2254"/>
      <c r="BF93" s="2254"/>
    </row>
    <row r="94" spans="1:58" ht="15.5">
      <c r="A94" s="2254"/>
      <c r="B94" s="2254"/>
      <c r="C94" s="2254"/>
      <c r="D94" s="2254"/>
      <c r="E94" s="2254"/>
      <c r="F94" s="2254"/>
      <c r="G94" s="2254"/>
      <c r="H94" s="2254"/>
      <c r="I94" s="2254"/>
      <c r="J94" s="2254"/>
      <c r="K94" s="2254"/>
      <c r="L94" s="2254"/>
      <c r="M94" s="2254"/>
      <c r="N94" s="2254"/>
      <c r="O94" s="2254"/>
      <c r="P94" s="2254"/>
      <c r="Q94" s="2254"/>
      <c r="R94" s="2254"/>
      <c r="S94" s="2254"/>
      <c r="T94" s="2254"/>
      <c r="U94" s="2254"/>
      <c r="V94" s="2254"/>
      <c r="W94" s="2253"/>
      <c r="X94" s="2254"/>
      <c r="Y94" s="2254"/>
      <c r="Z94" s="2254"/>
      <c r="AA94" s="2254"/>
      <c r="AB94" s="2254"/>
      <c r="AC94" s="2253"/>
      <c r="AD94" s="2254"/>
      <c r="AE94" s="2254"/>
      <c r="AF94" s="2254"/>
      <c r="AG94" s="2254"/>
      <c r="AH94" s="2254"/>
      <c r="AI94" s="2254"/>
      <c r="AJ94" s="2254"/>
      <c r="AK94" s="2254"/>
      <c r="AL94" s="2254"/>
      <c r="AM94" s="2254"/>
      <c r="AN94" s="2254"/>
      <c r="AO94" s="2254"/>
      <c r="AP94" s="2254"/>
      <c r="AQ94" s="2254"/>
      <c r="AR94" s="2254"/>
      <c r="AS94" s="2254"/>
      <c r="AT94" s="2254"/>
      <c r="AU94" s="2254"/>
      <c r="AV94" s="2254"/>
      <c r="AW94" s="2254"/>
      <c r="AX94" s="2254"/>
      <c r="AY94" s="2254"/>
      <c r="AZ94" s="2254"/>
      <c r="BA94" s="2254"/>
      <c r="BB94" s="2254"/>
      <c r="BC94" s="2254"/>
      <c r="BD94" s="2254"/>
      <c r="BE94" s="2254"/>
      <c r="BF94" s="2254"/>
    </row>
    <row r="95" spans="1:58" ht="15.5">
      <c r="A95" s="2254"/>
      <c r="B95" s="2254"/>
      <c r="C95" s="2254"/>
      <c r="D95" s="2254"/>
      <c r="E95" s="2254"/>
      <c r="F95" s="2254"/>
      <c r="G95" s="2254"/>
      <c r="H95" s="2254"/>
      <c r="I95" s="2254"/>
      <c r="J95" s="2254"/>
      <c r="K95" s="2254"/>
      <c r="L95" s="2254"/>
      <c r="M95" s="2254"/>
      <c r="N95" s="2254"/>
      <c r="O95" s="2254"/>
      <c r="P95" s="2254"/>
      <c r="Q95" s="2254"/>
      <c r="R95" s="2254"/>
      <c r="S95" s="2254"/>
      <c r="T95" s="2254"/>
      <c r="U95" s="2254"/>
      <c r="V95" s="2254"/>
      <c r="W95" s="2253"/>
      <c r="X95" s="2254"/>
      <c r="Y95" s="2254"/>
      <c r="Z95" s="2254"/>
      <c r="AA95" s="2254"/>
      <c r="AB95" s="2254"/>
      <c r="AC95" s="2253"/>
      <c r="AD95" s="2254"/>
      <c r="AE95" s="2254"/>
      <c r="AF95" s="2254"/>
      <c r="AG95" s="2254"/>
      <c r="AH95" s="2254"/>
      <c r="AI95" s="2254"/>
      <c r="AJ95" s="2254"/>
      <c r="AK95" s="2254"/>
      <c r="AL95" s="2254"/>
      <c r="AM95" s="2254"/>
      <c r="AN95" s="2254"/>
      <c r="AO95" s="2254"/>
      <c r="AP95" s="2254"/>
      <c r="AQ95" s="2254"/>
      <c r="AR95" s="2254"/>
      <c r="AS95" s="2254"/>
      <c r="AT95" s="2254"/>
      <c r="AU95" s="2254"/>
      <c r="AV95" s="2254"/>
      <c r="AW95" s="2254"/>
      <c r="AX95" s="2254"/>
      <c r="AY95" s="2254"/>
      <c r="AZ95" s="2254"/>
      <c r="BA95" s="2254"/>
      <c r="BB95" s="2254"/>
      <c r="BC95" s="2254"/>
      <c r="BD95" s="2254"/>
      <c r="BE95" s="2254"/>
      <c r="BF95" s="2254"/>
    </row>
    <row r="96" spans="1:58" ht="15.5">
      <c r="A96" s="2254"/>
      <c r="B96" s="2254"/>
      <c r="C96" s="2254"/>
      <c r="D96" s="2254"/>
      <c r="E96" s="2254"/>
      <c r="F96" s="2254"/>
      <c r="G96" s="2254"/>
      <c r="H96" s="2254"/>
      <c r="I96" s="2254"/>
      <c r="J96" s="2254"/>
      <c r="K96" s="2254"/>
      <c r="L96" s="2254"/>
      <c r="M96" s="2254"/>
      <c r="N96" s="2254"/>
      <c r="O96" s="2254"/>
      <c r="P96" s="2254"/>
      <c r="Q96" s="2254"/>
      <c r="R96" s="2254"/>
      <c r="S96" s="2254"/>
      <c r="T96" s="2254"/>
      <c r="U96" s="2254"/>
      <c r="V96" s="2254"/>
      <c r="W96" s="2253"/>
      <c r="X96" s="2254"/>
      <c r="Y96" s="2254"/>
      <c r="Z96" s="2254"/>
      <c r="AA96" s="2254"/>
      <c r="AB96" s="2254"/>
      <c r="AC96" s="2253"/>
      <c r="AD96" s="2254"/>
      <c r="AE96" s="2254"/>
      <c r="AF96" s="2254"/>
      <c r="AG96" s="2254"/>
      <c r="AH96" s="2254"/>
      <c r="AI96" s="2254"/>
      <c r="AJ96" s="2254"/>
      <c r="AK96" s="2254"/>
      <c r="AL96" s="2254"/>
      <c r="AM96" s="2254"/>
      <c r="AN96" s="2254"/>
      <c r="AO96" s="2254"/>
      <c r="AP96" s="2254"/>
      <c r="AQ96" s="2254"/>
      <c r="AR96" s="2254"/>
      <c r="AS96" s="2254"/>
      <c r="AT96" s="2254"/>
      <c r="AU96" s="2254"/>
      <c r="AV96" s="2254"/>
      <c r="AW96" s="2254"/>
      <c r="AX96" s="2254"/>
      <c r="AY96" s="2254"/>
      <c r="AZ96" s="2254"/>
      <c r="BA96" s="2254"/>
      <c r="BB96" s="2254"/>
      <c r="BC96" s="2254"/>
      <c r="BD96" s="2254"/>
      <c r="BE96" s="2254"/>
      <c r="BF96" s="2254"/>
    </row>
    <row r="97" spans="1:58" ht="15.5">
      <c r="A97" s="2254"/>
      <c r="B97" s="2254"/>
      <c r="C97" s="2254"/>
      <c r="D97" s="2254"/>
      <c r="E97" s="2254"/>
      <c r="F97" s="2254"/>
      <c r="G97" s="2254"/>
      <c r="H97" s="2254"/>
      <c r="I97" s="2254"/>
      <c r="J97" s="2254"/>
      <c r="K97" s="2254"/>
      <c r="L97" s="2254"/>
      <c r="M97" s="2254"/>
      <c r="N97" s="2254"/>
      <c r="O97" s="2254"/>
      <c r="P97" s="2254"/>
      <c r="Q97" s="2254"/>
      <c r="R97" s="2254"/>
      <c r="S97" s="2254"/>
      <c r="T97" s="2254"/>
      <c r="U97" s="2254"/>
      <c r="V97" s="2254"/>
      <c r="W97" s="2253"/>
      <c r="X97" s="2254"/>
      <c r="Y97" s="2254"/>
      <c r="Z97" s="2254"/>
      <c r="AA97" s="2254"/>
      <c r="AB97" s="2254"/>
      <c r="AC97" s="2253"/>
      <c r="AD97" s="2254"/>
      <c r="AE97" s="2254"/>
      <c r="AF97" s="2254"/>
      <c r="AG97" s="2254"/>
      <c r="AH97" s="2254"/>
      <c r="AI97" s="2254"/>
      <c r="AJ97" s="2254"/>
      <c r="AK97" s="2254"/>
      <c r="AL97" s="2254"/>
      <c r="AM97" s="2254"/>
      <c r="AN97" s="2254"/>
      <c r="AO97" s="2254"/>
      <c r="AP97" s="2254"/>
      <c r="AQ97" s="2254"/>
      <c r="AR97" s="2254"/>
      <c r="AS97" s="2254"/>
      <c r="AT97" s="2254"/>
      <c r="AU97" s="2254"/>
      <c r="AV97" s="2254"/>
      <c r="AW97" s="2254"/>
      <c r="AX97" s="2254"/>
      <c r="AY97" s="2254"/>
      <c r="AZ97" s="2254"/>
      <c r="BA97" s="2254"/>
      <c r="BB97" s="2254"/>
      <c r="BC97" s="2254"/>
      <c r="BD97" s="2254"/>
      <c r="BE97" s="2254"/>
      <c r="BF97" s="2254"/>
    </row>
    <row r="98" spans="1:58" ht="15.5">
      <c r="A98" s="2254"/>
      <c r="B98" s="2254"/>
      <c r="C98" s="2254"/>
      <c r="D98" s="2254"/>
      <c r="E98" s="2254"/>
      <c r="F98" s="2254"/>
      <c r="G98" s="2254"/>
      <c r="H98" s="2254"/>
      <c r="I98" s="2254"/>
      <c r="J98" s="2254"/>
      <c r="K98" s="2254"/>
      <c r="L98" s="2254"/>
      <c r="M98" s="2254"/>
      <c r="N98" s="2254"/>
      <c r="O98" s="2254"/>
      <c r="P98" s="2254"/>
      <c r="Q98" s="2254"/>
      <c r="R98" s="2254"/>
      <c r="S98" s="2254"/>
      <c r="T98" s="2254"/>
      <c r="U98" s="2254"/>
      <c r="V98" s="2254"/>
      <c r="W98" s="2253"/>
      <c r="X98" s="2254"/>
      <c r="Y98" s="2254"/>
      <c r="Z98" s="2254"/>
      <c r="AA98" s="2254"/>
      <c r="AB98" s="2254"/>
      <c r="AC98" s="2253"/>
      <c r="AD98" s="2254"/>
      <c r="AE98" s="2254"/>
      <c r="AF98" s="2254"/>
      <c r="AG98" s="2254"/>
      <c r="AH98" s="2254"/>
      <c r="AI98" s="2254"/>
      <c r="AJ98" s="2254"/>
      <c r="AK98" s="2254"/>
      <c r="AL98" s="2254"/>
      <c r="AM98" s="2254"/>
      <c r="AN98" s="2254"/>
      <c r="AO98" s="2254"/>
      <c r="AP98" s="2254"/>
      <c r="AQ98" s="2254"/>
      <c r="AR98" s="2254"/>
      <c r="AS98" s="2254"/>
      <c r="AT98" s="2254"/>
      <c r="AU98" s="2254"/>
      <c r="AV98" s="2254"/>
      <c r="AW98" s="2254"/>
      <c r="AX98" s="2254"/>
      <c r="AY98" s="2254"/>
      <c r="AZ98" s="2254"/>
      <c r="BA98" s="2254"/>
      <c r="BB98" s="2254"/>
      <c r="BC98" s="2254"/>
      <c r="BD98" s="2254"/>
      <c r="BE98" s="2254"/>
      <c r="BF98" s="2254"/>
    </row>
    <row r="99" spans="1:58" ht="15.5">
      <c r="A99" s="2254"/>
      <c r="B99" s="2254"/>
      <c r="C99" s="2254"/>
      <c r="D99" s="2254"/>
      <c r="E99" s="2254"/>
      <c r="F99" s="2254"/>
      <c r="G99" s="2254"/>
      <c r="H99" s="2254"/>
      <c r="I99" s="2254"/>
      <c r="J99" s="2254"/>
      <c r="K99" s="2254"/>
      <c r="L99" s="2254"/>
      <c r="M99" s="2254"/>
      <c r="N99" s="2254"/>
      <c r="O99" s="2254"/>
      <c r="P99" s="2254"/>
      <c r="Q99" s="2254"/>
      <c r="R99" s="2254"/>
      <c r="S99" s="2254"/>
      <c r="T99" s="2254"/>
      <c r="U99" s="2254"/>
      <c r="V99" s="2254"/>
      <c r="W99" s="2253"/>
      <c r="X99" s="2254"/>
      <c r="Y99" s="2254"/>
      <c r="Z99" s="2254"/>
      <c r="AA99" s="2254"/>
      <c r="AB99" s="2254"/>
      <c r="AC99" s="2253"/>
      <c r="AD99" s="2254"/>
      <c r="AE99" s="2254"/>
      <c r="AF99" s="2254"/>
      <c r="AG99" s="2254"/>
      <c r="AH99" s="2254"/>
      <c r="AI99" s="2254"/>
      <c r="AJ99" s="2254"/>
      <c r="AK99" s="2254"/>
      <c r="AL99" s="2254"/>
      <c r="AM99" s="2254"/>
      <c r="AN99" s="2254"/>
      <c r="AO99" s="2254"/>
      <c r="AP99" s="2254"/>
      <c r="AQ99" s="2254"/>
      <c r="AR99" s="2254"/>
      <c r="AS99" s="2254"/>
      <c r="AT99" s="2254"/>
      <c r="AU99" s="2254"/>
      <c r="AV99" s="2254"/>
      <c r="AW99" s="2254"/>
      <c r="AX99" s="2254"/>
      <c r="AY99" s="2254"/>
      <c r="AZ99" s="2254"/>
      <c r="BA99" s="2254"/>
      <c r="BB99" s="2254"/>
      <c r="BC99" s="2254"/>
      <c r="BD99" s="2254"/>
      <c r="BE99" s="2254"/>
      <c r="BF99" s="2254"/>
    </row>
    <row r="100" spans="1:58" ht="15.5">
      <c r="A100" s="2254"/>
      <c r="B100" s="2254"/>
      <c r="C100" s="2254"/>
      <c r="D100" s="2254"/>
      <c r="E100" s="2254"/>
      <c r="F100" s="2254"/>
      <c r="G100" s="2254"/>
      <c r="H100" s="2254"/>
      <c r="I100" s="2254"/>
      <c r="J100" s="2254"/>
      <c r="K100" s="2254"/>
      <c r="L100" s="2254"/>
      <c r="M100" s="2254"/>
      <c r="N100" s="2254"/>
      <c r="O100" s="2254"/>
      <c r="P100" s="2254"/>
      <c r="Q100" s="2254"/>
      <c r="R100" s="2254"/>
      <c r="S100" s="2254"/>
      <c r="T100" s="2254"/>
      <c r="U100" s="2254"/>
      <c r="V100" s="2254"/>
      <c r="W100" s="2253"/>
      <c r="X100" s="2254"/>
      <c r="Y100" s="2254"/>
      <c r="Z100" s="2254"/>
      <c r="AA100" s="2254"/>
      <c r="AB100" s="2254"/>
      <c r="AC100" s="2253"/>
      <c r="AD100" s="2254"/>
      <c r="AE100" s="2254"/>
      <c r="AF100" s="2254"/>
      <c r="AG100" s="2254"/>
      <c r="AH100" s="2254"/>
      <c r="AI100" s="2254"/>
      <c r="AJ100" s="2254"/>
      <c r="AK100" s="2254"/>
      <c r="AL100" s="2254"/>
      <c r="AM100" s="2254"/>
      <c r="AN100" s="2254"/>
      <c r="AO100" s="2254"/>
      <c r="AP100" s="2254"/>
      <c r="AQ100" s="2254"/>
      <c r="AR100" s="2254"/>
      <c r="AS100" s="2254"/>
      <c r="AT100" s="2254"/>
      <c r="AU100" s="2254"/>
      <c r="AV100" s="2254"/>
      <c r="AW100" s="2254"/>
      <c r="AX100" s="2254"/>
      <c r="AY100" s="2254"/>
      <c r="AZ100" s="2254"/>
      <c r="BA100" s="2254"/>
      <c r="BB100" s="2254"/>
      <c r="BC100" s="2254"/>
      <c r="BD100" s="2254"/>
      <c r="BE100" s="2254"/>
      <c r="BF100" s="2254"/>
    </row>
    <row r="101" spans="1:58" ht="15.5">
      <c r="A101" s="2254"/>
      <c r="B101" s="2254"/>
      <c r="C101" s="2254"/>
      <c r="D101" s="2254"/>
      <c r="E101" s="2254"/>
      <c r="F101" s="2254"/>
      <c r="G101" s="2254"/>
      <c r="H101" s="2254"/>
      <c r="I101" s="2254"/>
      <c r="J101" s="2254"/>
      <c r="K101" s="2254"/>
      <c r="L101" s="2254"/>
      <c r="M101" s="2254"/>
      <c r="N101" s="2254"/>
      <c r="O101" s="2254"/>
      <c r="P101" s="2254"/>
      <c r="Q101" s="2254"/>
      <c r="R101" s="2254"/>
      <c r="S101" s="2254"/>
      <c r="T101" s="2254"/>
      <c r="U101" s="2254"/>
      <c r="V101" s="2254"/>
      <c r="W101" s="2253"/>
      <c r="X101" s="2254"/>
      <c r="Y101" s="2254"/>
      <c r="Z101" s="2254"/>
      <c r="AA101" s="2254"/>
      <c r="AB101" s="2254"/>
      <c r="AC101" s="2253"/>
      <c r="AD101" s="2254"/>
      <c r="AE101" s="2254"/>
      <c r="AF101" s="2254"/>
      <c r="AG101" s="2254"/>
      <c r="AH101" s="2254"/>
      <c r="AI101" s="2254"/>
      <c r="AJ101" s="2254"/>
      <c r="AK101" s="2254"/>
      <c r="AL101" s="2254"/>
      <c r="AM101" s="2254"/>
      <c r="AN101" s="2254"/>
      <c r="AO101" s="2254"/>
      <c r="AP101" s="2254"/>
      <c r="AQ101" s="2254"/>
      <c r="AR101" s="2254"/>
      <c r="AS101" s="2254"/>
      <c r="AT101" s="2254"/>
      <c r="AU101" s="2254"/>
      <c r="AV101" s="2254"/>
      <c r="AW101" s="2254"/>
      <c r="AX101" s="2254"/>
      <c r="AY101" s="2254"/>
      <c r="AZ101" s="2254"/>
      <c r="BA101" s="2254"/>
      <c r="BB101" s="2254"/>
      <c r="BC101" s="2254"/>
      <c r="BD101" s="2254"/>
      <c r="BE101" s="2254"/>
      <c r="BF101" s="2254"/>
    </row>
    <row r="102" spans="1:58" ht="15.5">
      <c r="A102" s="2254"/>
      <c r="B102" s="2254"/>
      <c r="C102" s="2254"/>
      <c r="D102" s="2254"/>
      <c r="E102" s="2254"/>
      <c r="F102" s="2254"/>
      <c r="G102" s="2254"/>
      <c r="H102" s="2254"/>
      <c r="I102" s="2254"/>
      <c r="J102" s="2254"/>
      <c r="K102" s="2254"/>
      <c r="L102" s="2254"/>
      <c r="M102" s="2254"/>
      <c r="N102" s="2254"/>
      <c r="O102" s="2254"/>
      <c r="P102" s="2254"/>
      <c r="Q102" s="2254"/>
      <c r="R102" s="2254"/>
      <c r="S102" s="2254"/>
      <c r="T102" s="2254"/>
      <c r="U102" s="2254"/>
      <c r="V102" s="2254"/>
      <c r="W102" s="2253"/>
      <c r="X102" s="2254"/>
      <c r="Y102" s="2254"/>
      <c r="Z102" s="2254"/>
      <c r="AA102" s="2254"/>
      <c r="AB102" s="2254"/>
      <c r="AC102" s="2253"/>
      <c r="AD102" s="2254"/>
      <c r="AE102" s="2254"/>
      <c r="AF102" s="2254"/>
      <c r="AG102" s="2254"/>
      <c r="AH102" s="2254"/>
      <c r="AI102" s="2254"/>
      <c r="AJ102" s="2254"/>
      <c r="AK102" s="2254"/>
      <c r="AL102" s="2254"/>
      <c r="AM102" s="2254"/>
      <c r="AN102" s="2254"/>
      <c r="AO102" s="2254"/>
      <c r="AP102" s="2254"/>
      <c r="AQ102" s="2254"/>
      <c r="AR102" s="2254"/>
      <c r="AS102" s="2254"/>
      <c r="AT102" s="2254"/>
      <c r="AU102" s="2254"/>
      <c r="AV102" s="2254"/>
      <c r="AW102" s="2254"/>
      <c r="AX102" s="2254"/>
      <c r="AY102" s="2254"/>
      <c r="AZ102" s="2254"/>
      <c r="BA102" s="2254"/>
      <c r="BB102" s="2254"/>
      <c r="BC102" s="2254"/>
      <c r="BD102" s="2254"/>
      <c r="BE102" s="2254"/>
      <c r="BF102" s="2254"/>
    </row>
    <row r="103" spans="1:58" ht="15.5">
      <c r="A103" s="2254"/>
      <c r="B103" s="2254"/>
      <c r="C103" s="2254"/>
      <c r="D103" s="2254"/>
      <c r="E103" s="2254"/>
      <c r="F103" s="2254"/>
      <c r="G103" s="2254"/>
      <c r="H103" s="2254"/>
      <c r="I103" s="2254"/>
      <c r="J103" s="2254"/>
      <c r="K103" s="2254"/>
      <c r="L103" s="2254"/>
      <c r="M103" s="2254"/>
      <c r="N103" s="2254"/>
      <c r="O103" s="2254"/>
      <c r="P103" s="2254"/>
      <c r="Q103" s="2254"/>
      <c r="R103" s="2254"/>
      <c r="S103" s="2254"/>
      <c r="T103" s="2254"/>
      <c r="U103" s="2254"/>
      <c r="V103" s="2254"/>
      <c r="W103" s="2253"/>
      <c r="X103" s="2254"/>
      <c r="Y103" s="2254"/>
      <c r="Z103" s="2254"/>
      <c r="AA103" s="2254"/>
      <c r="AB103" s="2254"/>
      <c r="AC103" s="2253"/>
      <c r="AD103" s="2254"/>
      <c r="AE103" s="2254"/>
      <c r="AF103" s="2254"/>
      <c r="AG103" s="2254"/>
      <c r="AH103" s="2254"/>
      <c r="AI103" s="2254"/>
      <c r="AJ103" s="2254"/>
      <c r="AK103" s="2254"/>
      <c r="AL103" s="2254"/>
      <c r="AM103" s="2254"/>
      <c r="AN103" s="2254"/>
      <c r="AO103" s="2254"/>
      <c r="AP103" s="2254"/>
      <c r="AQ103" s="2254"/>
      <c r="AR103" s="2254"/>
      <c r="AS103" s="2254"/>
      <c r="AT103" s="2254"/>
      <c r="AU103" s="2254"/>
      <c r="AV103" s="2254"/>
      <c r="AW103" s="2254"/>
      <c r="AX103" s="2254"/>
      <c r="AY103" s="2254"/>
      <c r="AZ103" s="2254"/>
      <c r="BA103" s="2254"/>
      <c r="BB103" s="2254"/>
      <c r="BC103" s="2254"/>
      <c r="BD103" s="2254"/>
      <c r="BE103" s="2254"/>
      <c r="BF103" s="2254"/>
    </row>
    <row r="104" spans="1:58" ht="15.5">
      <c r="A104" s="2254"/>
      <c r="B104" s="2254"/>
      <c r="C104" s="2254"/>
      <c r="D104" s="2254"/>
      <c r="E104" s="2254"/>
      <c r="F104" s="2254"/>
      <c r="G104" s="2254"/>
      <c r="H104" s="2254"/>
      <c r="I104" s="2254"/>
      <c r="J104" s="2254"/>
      <c r="K104" s="2254"/>
      <c r="L104" s="2254"/>
      <c r="M104" s="2254"/>
      <c r="N104" s="2254"/>
      <c r="O104" s="2254"/>
      <c r="P104" s="2254"/>
      <c r="Q104" s="2254"/>
      <c r="R104" s="2254"/>
      <c r="S104" s="2254"/>
      <c r="T104" s="2254"/>
      <c r="U104" s="2254"/>
      <c r="V104" s="2254"/>
      <c r="W104" s="2253"/>
      <c r="X104" s="2254"/>
      <c r="Y104" s="2254"/>
      <c r="Z104" s="2254"/>
      <c r="AA104" s="2254"/>
      <c r="AB104" s="2254"/>
      <c r="AC104" s="2253"/>
      <c r="AD104" s="2254"/>
      <c r="AE104" s="2254"/>
      <c r="AF104" s="2254"/>
      <c r="AG104" s="2254"/>
      <c r="AH104" s="2254"/>
      <c r="AI104" s="2254"/>
      <c r="AJ104" s="2254"/>
      <c r="AK104" s="2254"/>
      <c r="AL104" s="2254"/>
      <c r="AM104" s="2254"/>
      <c r="AN104" s="2254"/>
      <c r="AO104" s="2254"/>
      <c r="AP104" s="2254"/>
      <c r="AQ104" s="2254"/>
      <c r="AR104" s="2254"/>
      <c r="AS104" s="2254"/>
      <c r="AT104" s="2254"/>
      <c r="AU104" s="2254"/>
      <c r="AV104" s="2254"/>
      <c r="AW104" s="2254"/>
      <c r="AX104" s="2254"/>
      <c r="AY104" s="2254"/>
      <c r="AZ104" s="2254"/>
      <c r="BA104" s="2254"/>
      <c r="BB104" s="2254"/>
      <c r="BC104" s="2254"/>
      <c r="BD104" s="2254"/>
      <c r="BE104" s="2254"/>
      <c r="BF104" s="2254"/>
    </row>
    <row r="105" spans="1:58" ht="15.5">
      <c r="A105" s="2254"/>
      <c r="B105" s="2254"/>
      <c r="C105" s="2254"/>
      <c r="D105" s="2254"/>
      <c r="E105" s="2254"/>
      <c r="F105" s="2254"/>
      <c r="G105" s="2254"/>
      <c r="H105" s="2254"/>
      <c r="I105" s="2254"/>
      <c r="J105" s="2254"/>
      <c r="K105" s="2254"/>
      <c r="L105" s="2254"/>
      <c r="M105" s="2254"/>
      <c r="N105" s="2254"/>
      <c r="O105" s="2254"/>
      <c r="P105" s="2254"/>
      <c r="Q105" s="2254"/>
      <c r="R105" s="2254"/>
      <c r="S105" s="2254"/>
      <c r="T105" s="2254"/>
      <c r="U105" s="2254"/>
      <c r="V105" s="2254"/>
      <c r="W105" s="2253"/>
      <c r="X105" s="2254"/>
      <c r="Y105" s="2254"/>
      <c r="Z105" s="2254"/>
      <c r="AA105" s="2254"/>
      <c r="AB105" s="2254"/>
      <c r="AC105" s="2253"/>
      <c r="AD105" s="2254"/>
      <c r="AE105" s="2254"/>
      <c r="AF105" s="2254"/>
      <c r="AG105" s="2254"/>
      <c r="AH105" s="2254"/>
      <c r="AI105" s="2254"/>
      <c r="AJ105" s="2254"/>
      <c r="AK105" s="2254"/>
      <c r="AL105" s="2254"/>
      <c r="AM105" s="2254"/>
      <c r="AN105" s="2254"/>
      <c r="AO105" s="2254"/>
      <c r="AP105" s="2254"/>
      <c r="AQ105" s="2254"/>
      <c r="AR105" s="2254"/>
      <c r="AS105" s="2254"/>
      <c r="AT105" s="2254"/>
      <c r="AU105" s="2254"/>
      <c r="AV105" s="2254"/>
      <c r="AW105" s="2254"/>
      <c r="AX105" s="2254"/>
      <c r="AY105" s="2254"/>
      <c r="AZ105" s="2254"/>
      <c r="BA105" s="2254"/>
      <c r="BB105" s="2254"/>
      <c r="BC105" s="2254"/>
      <c r="BD105" s="2254"/>
      <c r="BE105" s="2254"/>
      <c r="BF105" s="2254"/>
    </row>
    <row r="106" spans="1:58" ht="15.5">
      <c r="A106" s="2254"/>
      <c r="B106" s="2254"/>
      <c r="C106" s="2254"/>
      <c r="D106" s="2254"/>
      <c r="E106" s="2254"/>
      <c r="F106" s="2254"/>
      <c r="G106" s="2254"/>
      <c r="H106" s="2254"/>
      <c r="I106" s="2254"/>
      <c r="J106" s="2254"/>
      <c r="K106" s="2254"/>
      <c r="L106" s="2254"/>
      <c r="M106" s="2254"/>
      <c r="N106" s="2254"/>
      <c r="O106" s="2254"/>
      <c r="P106" s="2254"/>
      <c r="Q106" s="2254"/>
      <c r="R106" s="2254"/>
      <c r="S106" s="2254"/>
      <c r="T106" s="2254"/>
      <c r="U106" s="2254"/>
      <c r="V106" s="2254"/>
      <c r="W106" s="2253"/>
      <c r="X106" s="2254"/>
      <c r="Y106" s="2254"/>
      <c r="Z106" s="2254"/>
      <c r="AA106" s="2254"/>
      <c r="AB106" s="2254"/>
      <c r="AC106" s="2253"/>
      <c r="AD106" s="2254"/>
      <c r="AE106" s="2254"/>
      <c r="AF106" s="2254"/>
      <c r="AG106" s="2254"/>
      <c r="AH106" s="2254"/>
      <c r="AI106" s="2254"/>
      <c r="AJ106" s="2254"/>
      <c r="AK106" s="2254"/>
      <c r="AL106" s="2254"/>
      <c r="AM106" s="2254"/>
      <c r="AN106" s="2254"/>
      <c r="AO106" s="2254"/>
      <c r="AP106" s="2254"/>
      <c r="AQ106" s="2254"/>
      <c r="AR106" s="2254"/>
      <c r="AS106" s="2254"/>
      <c r="AT106" s="2254"/>
      <c r="AU106" s="2254"/>
      <c r="AV106" s="2254"/>
      <c r="AW106" s="2254"/>
      <c r="AX106" s="2254"/>
      <c r="AY106" s="2254"/>
      <c r="AZ106" s="2254"/>
      <c r="BA106" s="2254"/>
      <c r="BB106" s="2254"/>
      <c r="BC106" s="2254"/>
      <c r="BD106" s="2254"/>
      <c r="BE106" s="2254"/>
      <c r="BF106" s="2254"/>
    </row>
    <row r="107" spans="1:58" ht="15.5">
      <c r="A107" s="2254"/>
      <c r="B107" s="2254"/>
      <c r="C107" s="2254"/>
      <c r="D107" s="2254"/>
      <c r="E107" s="2254"/>
      <c r="F107" s="2254"/>
      <c r="G107" s="2254"/>
      <c r="H107" s="2254"/>
      <c r="I107" s="2254"/>
      <c r="J107" s="2254"/>
      <c r="K107" s="2254"/>
      <c r="L107" s="2254"/>
      <c r="M107" s="2254"/>
      <c r="N107" s="2254"/>
      <c r="O107" s="2254"/>
      <c r="P107" s="2254"/>
      <c r="Q107" s="2254"/>
      <c r="R107" s="2254"/>
      <c r="S107" s="2254"/>
      <c r="T107" s="2254"/>
      <c r="U107" s="2254"/>
      <c r="V107" s="2254"/>
      <c r="W107" s="2253"/>
      <c r="X107" s="2254"/>
      <c r="Y107" s="2254"/>
      <c r="Z107" s="2254"/>
      <c r="AA107" s="2254"/>
      <c r="AB107" s="2254"/>
      <c r="AC107" s="2253"/>
      <c r="AD107" s="2254"/>
      <c r="AE107" s="2254"/>
      <c r="AF107" s="2254"/>
      <c r="AG107" s="2254"/>
      <c r="AH107" s="2254"/>
      <c r="AI107" s="2254"/>
      <c r="AJ107" s="2254"/>
      <c r="AK107" s="2254"/>
      <c r="AL107" s="2254"/>
      <c r="AM107" s="2254"/>
      <c r="AN107" s="2254"/>
      <c r="AO107" s="2254"/>
      <c r="AP107" s="2254"/>
      <c r="AQ107" s="2254"/>
      <c r="AR107" s="2254"/>
      <c r="AS107" s="2254"/>
      <c r="AT107" s="2254"/>
      <c r="AU107" s="2254"/>
      <c r="AV107" s="2254"/>
      <c r="AW107" s="2254"/>
      <c r="AX107" s="2254"/>
      <c r="AY107" s="2254"/>
      <c r="AZ107" s="2254"/>
      <c r="BA107" s="2254"/>
      <c r="BB107" s="2254"/>
      <c r="BC107" s="2254"/>
      <c r="BD107" s="2254"/>
      <c r="BE107" s="2254"/>
      <c r="BF107" s="2254"/>
    </row>
    <row r="108" spans="1:58" ht="15.5">
      <c r="A108" s="2254"/>
      <c r="B108" s="2254"/>
      <c r="C108" s="2254"/>
      <c r="D108" s="2254"/>
      <c r="E108" s="2254"/>
      <c r="F108" s="2254"/>
      <c r="G108" s="2254"/>
      <c r="H108" s="2254"/>
      <c r="I108" s="2254"/>
      <c r="J108" s="2254"/>
      <c r="K108" s="2254"/>
      <c r="L108" s="2254"/>
      <c r="M108" s="2254"/>
      <c r="N108" s="2254"/>
      <c r="O108" s="2254"/>
      <c r="P108" s="2254"/>
      <c r="Q108" s="2254"/>
      <c r="R108" s="2254"/>
      <c r="S108" s="2254"/>
      <c r="T108" s="2254"/>
      <c r="U108" s="2254"/>
      <c r="V108" s="2254"/>
      <c r="W108" s="2253"/>
      <c r="X108" s="2254"/>
      <c r="Y108" s="2254"/>
      <c r="Z108" s="2254"/>
      <c r="AA108" s="2254"/>
      <c r="AB108" s="2254"/>
      <c r="AC108" s="2253"/>
      <c r="AD108" s="2254"/>
      <c r="AE108" s="2254"/>
      <c r="AF108" s="2254"/>
      <c r="AG108" s="2254"/>
      <c r="AH108" s="2254"/>
      <c r="AI108" s="2254"/>
      <c r="AJ108" s="2254"/>
      <c r="AK108" s="2254"/>
      <c r="AL108" s="2254"/>
      <c r="AM108" s="2254"/>
      <c r="AN108" s="2254"/>
      <c r="AO108" s="2254"/>
      <c r="AP108" s="2254"/>
      <c r="AQ108" s="2254"/>
      <c r="AR108" s="2254"/>
      <c r="AS108" s="2254"/>
      <c r="AT108" s="2254"/>
      <c r="AU108" s="2254"/>
      <c r="AV108" s="2254"/>
      <c r="AW108" s="2254"/>
      <c r="AX108" s="2254"/>
      <c r="AY108" s="2254"/>
      <c r="AZ108" s="2254"/>
      <c r="BA108" s="2254"/>
      <c r="BB108" s="2254"/>
      <c r="BC108" s="2254"/>
      <c r="BD108" s="2254"/>
      <c r="BE108" s="2254"/>
      <c r="BF108" s="2254"/>
    </row>
    <row r="109" spans="1:58" ht="15.5">
      <c r="A109" s="2254"/>
      <c r="B109" s="2254"/>
      <c r="C109" s="2254"/>
      <c r="D109" s="2254"/>
      <c r="E109" s="2254"/>
      <c r="F109" s="2254"/>
      <c r="G109" s="2254"/>
      <c r="H109" s="2254"/>
      <c r="I109" s="2254"/>
      <c r="J109" s="2254"/>
      <c r="K109" s="2254"/>
      <c r="L109" s="2254"/>
      <c r="M109" s="2254"/>
      <c r="N109" s="2254"/>
      <c r="O109" s="2254"/>
      <c r="P109" s="2254"/>
      <c r="Q109" s="2254"/>
      <c r="R109" s="2254"/>
      <c r="S109" s="2254"/>
      <c r="T109" s="2254"/>
      <c r="U109" s="2254"/>
      <c r="V109" s="2254"/>
      <c r="W109" s="2253"/>
      <c r="X109" s="2254"/>
      <c r="Y109" s="2254"/>
      <c r="Z109" s="2254"/>
      <c r="AA109" s="2254"/>
      <c r="AB109" s="2254"/>
      <c r="AC109" s="2253"/>
      <c r="AD109" s="2254"/>
      <c r="AE109" s="2254"/>
      <c r="AF109" s="2254"/>
      <c r="AG109" s="2254"/>
      <c r="AH109" s="2254"/>
      <c r="AI109" s="2254"/>
      <c r="AJ109" s="2254"/>
      <c r="AK109" s="2254"/>
      <c r="AL109" s="2254"/>
      <c r="AM109" s="2254"/>
      <c r="AN109" s="2254"/>
      <c r="AO109" s="2254"/>
      <c r="AP109" s="2254"/>
      <c r="AQ109" s="2254"/>
      <c r="AR109" s="2254"/>
      <c r="AS109" s="2254"/>
      <c r="AT109" s="2254"/>
      <c r="AU109" s="2254"/>
      <c r="AV109" s="2254"/>
      <c r="AW109" s="2254"/>
      <c r="AX109" s="2254"/>
      <c r="AY109" s="2254"/>
      <c r="AZ109" s="2254"/>
      <c r="BA109" s="2254"/>
      <c r="BB109" s="2254"/>
      <c r="BC109" s="2254"/>
      <c r="BD109" s="2254"/>
      <c r="BE109" s="2254"/>
      <c r="BF109" s="2254"/>
    </row>
    <row r="110" spans="1:58" ht="15.5">
      <c r="A110" s="2254"/>
      <c r="B110" s="2254"/>
      <c r="C110" s="2254"/>
      <c r="D110" s="2254"/>
      <c r="E110" s="2254"/>
      <c r="F110" s="2254"/>
      <c r="G110" s="2254"/>
      <c r="H110" s="2254"/>
      <c r="I110" s="2254"/>
      <c r="J110" s="2254"/>
      <c r="K110" s="2254"/>
      <c r="L110" s="2254"/>
      <c r="M110" s="2254"/>
      <c r="N110" s="2254"/>
      <c r="O110" s="2254"/>
      <c r="P110" s="2254"/>
      <c r="Q110" s="2254"/>
      <c r="R110" s="2254"/>
      <c r="S110" s="2254"/>
      <c r="T110" s="2254"/>
      <c r="U110" s="2254"/>
      <c r="V110" s="2254"/>
      <c r="W110" s="2253"/>
      <c r="X110" s="2254"/>
      <c r="Y110" s="2254"/>
      <c r="Z110" s="2254"/>
      <c r="AA110" s="2254"/>
      <c r="AB110" s="2254"/>
      <c r="AC110" s="2253"/>
      <c r="AD110" s="2254"/>
      <c r="AE110" s="2254"/>
      <c r="AF110" s="2254"/>
      <c r="AG110" s="2254"/>
      <c r="AH110" s="2254"/>
      <c r="AI110" s="2254"/>
      <c r="AJ110" s="2254"/>
      <c r="AK110" s="2254"/>
      <c r="AL110" s="2254"/>
      <c r="AM110" s="2254"/>
      <c r="AN110" s="2254"/>
      <c r="AO110" s="2254"/>
      <c r="AP110" s="2254"/>
      <c r="AQ110" s="2254"/>
      <c r="AR110" s="2254"/>
      <c r="AS110" s="2254"/>
      <c r="AT110" s="2254"/>
      <c r="AU110" s="2254"/>
      <c r="AV110" s="2254"/>
      <c r="AW110" s="2254"/>
      <c r="AX110" s="2254"/>
      <c r="AY110" s="2254"/>
      <c r="AZ110" s="2254"/>
      <c r="BA110" s="2254"/>
      <c r="BB110" s="2254"/>
      <c r="BC110" s="2254"/>
      <c r="BD110" s="2254"/>
      <c r="BE110" s="2254"/>
      <c r="BF110" s="2254"/>
    </row>
    <row r="111" spans="1:58" ht="15.5">
      <c r="A111" s="2254"/>
      <c r="B111" s="2254"/>
      <c r="C111" s="2254"/>
      <c r="D111" s="2254"/>
      <c r="E111" s="2254"/>
      <c r="F111" s="2254"/>
      <c r="G111" s="2254"/>
      <c r="H111" s="2254"/>
      <c r="I111" s="2254"/>
      <c r="J111" s="2254"/>
      <c r="K111" s="2254"/>
      <c r="L111" s="2254"/>
      <c r="M111" s="2254"/>
      <c r="N111" s="2254"/>
      <c r="O111" s="2254"/>
      <c r="P111" s="2254"/>
      <c r="Q111" s="2254"/>
      <c r="R111" s="2254"/>
      <c r="S111" s="2254"/>
      <c r="T111" s="2254"/>
      <c r="U111" s="2254"/>
      <c r="V111" s="2254"/>
      <c r="W111" s="2253"/>
      <c r="X111" s="2254"/>
      <c r="Y111" s="2254"/>
      <c r="Z111" s="2254"/>
      <c r="AA111" s="2254"/>
      <c r="AB111" s="2254"/>
      <c r="AC111" s="2253"/>
      <c r="AD111" s="2254"/>
      <c r="AE111" s="2254"/>
      <c r="AF111" s="2254"/>
      <c r="AG111" s="2254"/>
      <c r="AH111" s="2254"/>
      <c r="AI111" s="2254"/>
      <c r="AJ111" s="2254"/>
      <c r="AK111" s="2254"/>
      <c r="AL111" s="2254"/>
      <c r="AM111" s="2254"/>
      <c r="AN111" s="2254"/>
      <c r="AO111" s="2254"/>
      <c r="AP111" s="2254"/>
      <c r="AQ111" s="2254"/>
      <c r="AR111" s="2254"/>
      <c r="AS111" s="2254"/>
      <c r="AT111" s="2254"/>
      <c r="AU111" s="2254"/>
      <c r="AV111" s="2254"/>
      <c r="AW111" s="2254"/>
      <c r="AX111" s="2254"/>
      <c r="AY111" s="2254"/>
      <c r="AZ111" s="2254"/>
      <c r="BA111" s="2254"/>
      <c r="BB111" s="2254"/>
      <c r="BC111" s="2254"/>
      <c r="BD111" s="2254"/>
      <c r="BE111" s="2254"/>
      <c r="BF111" s="2254"/>
    </row>
    <row r="112" spans="1:58" ht="15.5">
      <c r="A112" s="2254"/>
      <c r="B112" s="2254"/>
      <c r="C112" s="2254"/>
      <c r="D112" s="2254"/>
      <c r="E112" s="2254"/>
      <c r="F112" s="2254"/>
      <c r="G112" s="2254"/>
      <c r="H112" s="2254"/>
      <c r="I112" s="2254"/>
      <c r="J112" s="2254"/>
      <c r="K112" s="2254"/>
      <c r="L112" s="2254"/>
      <c r="M112" s="2254"/>
      <c r="N112" s="2254"/>
      <c r="O112" s="2254"/>
      <c r="P112" s="2254"/>
      <c r="Q112" s="2254"/>
      <c r="R112" s="2254"/>
      <c r="S112" s="2254"/>
      <c r="T112" s="2254"/>
      <c r="U112" s="2254"/>
      <c r="V112" s="2254"/>
      <c r="W112" s="2253"/>
      <c r="X112" s="2254"/>
      <c r="Y112" s="2254"/>
      <c r="Z112" s="2254"/>
      <c r="AA112" s="2254"/>
      <c r="AB112" s="2254"/>
      <c r="AC112" s="2253"/>
      <c r="AD112" s="2254"/>
      <c r="AE112" s="2254"/>
      <c r="AF112" s="2254"/>
      <c r="AG112" s="2254"/>
      <c r="AH112" s="2254"/>
      <c r="AI112" s="2254"/>
      <c r="AJ112" s="2254"/>
      <c r="AK112" s="2254"/>
      <c r="AL112" s="2254"/>
      <c r="AM112" s="2254"/>
      <c r="AN112" s="2254"/>
      <c r="AO112" s="2254"/>
      <c r="AP112" s="2254"/>
      <c r="AQ112" s="2254"/>
      <c r="AR112" s="2254"/>
      <c r="AS112" s="2254"/>
      <c r="AT112" s="2254"/>
      <c r="AU112" s="2254"/>
      <c r="AV112" s="2254"/>
      <c r="AW112" s="2254"/>
      <c r="AX112" s="2254"/>
      <c r="AY112" s="2254"/>
      <c r="AZ112" s="2254"/>
      <c r="BA112" s="2254"/>
      <c r="BB112" s="2254"/>
      <c r="BC112" s="2254"/>
      <c r="BD112" s="2254"/>
      <c r="BE112" s="2254"/>
      <c r="BF112" s="2254"/>
    </row>
    <row r="113" spans="1:58" ht="15.5">
      <c r="A113" s="2254"/>
      <c r="B113" s="2254"/>
      <c r="C113" s="2254"/>
      <c r="D113" s="2254"/>
      <c r="E113" s="2254"/>
      <c r="F113" s="2254"/>
      <c r="G113" s="2254"/>
      <c r="H113" s="2254"/>
      <c r="I113" s="2254"/>
      <c r="J113" s="2254"/>
      <c r="K113" s="2254"/>
      <c r="L113" s="2254"/>
      <c r="M113" s="2254"/>
      <c r="N113" s="2254"/>
      <c r="O113" s="2254"/>
      <c r="P113" s="2254"/>
      <c r="Q113" s="2254"/>
      <c r="R113" s="2254"/>
      <c r="S113" s="2254"/>
      <c r="T113" s="2254"/>
      <c r="U113" s="2254"/>
      <c r="V113" s="2254"/>
      <c r="W113" s="2253"/>
      <c r="X113" s="2254"/>
      <c r="Y113" s="2254"/>
      <c r="Z113" s="2254"/>
      <c r="AA113" s="2254"/>
      <c r="AB113" s="2254"/>
      <c r="AC113" s="2253"/>
      <c r="AD113" s="2254"/>
      <c r="AE113" s="2254"/>
      <c r="AF113" s="2254"/>
      <c r="AG113" s="2254"/>
      <c r="AH113" s="2254"/>
      <c r="AI113" s="2254"/>
      <c r="AJ113" s="2254"/>
      <c r="AK113" s="2254"/>
      <c r="AL113" s="2254"/>
      <c r="AM113" s="2254"/>
      <c r="AN113" s="2254"/>
      <c r="AO113" s="2254"/>
      <c r="AP113" s="2254"/>
      <c r="AQ113" s="2254"/>
      <c r="AR113" s="2254"/>
      <c r="AS113" s="2254"/>
      <c r="AT113" s="2254"/>
      <c r="AU113" s="2254"/>
      <c r="AV113" s="2254"/>
      <c r="AW113" s="2254"/>
      <c r="AX113" s="2254"/>
      <c r="AY113" s="2254"/>
      <c r="AZ113" s="2254"/>
      <c r="BA113" s="2254"/>
      <c r="BB113" s="2254"/>
      <c r="BC113" s="2254"/>
      <c r="BD113" s="2254"/>
      <c r="BE113" s="2254"/>
      <c r="BF113" s="2254"/>
    </row>
    <row r="114" spans="1:58" ht="15.5">
      <c r="A114" s="2254"/>
      <c r="B114" s="2254"/>
      <c r="C114" s="2254"/>
      <c r="D114" s="2254"/>
      <c r="E114" s="2254"/>
      <c r="F114" s="2254"/>
      <c r="G114" s="2254"/>
      <c r="H114" s="2254"/>
      <c r="I114" s="2254"/>
      <c r="J114" s="2254"/>
      <c r="K114" s="2254"/>
      <c r="L114" s="2254"/>
      <c r="M114" s="2254"/>
      <c r="N114" s="2254"/>
      <c r="O114" s="2254"/>
      <c r="P114" s="2254"/>
      <c r="Q114" s="2254"/>
      <c r="R114" s="2254"/>
      <c r="S114" s="2254"/>
      <c r="T114" s="2254"/>
      <c r="U114" s="2254"/>
      <c r="V114" s="2254"/>
      <c r="W114" s="2253"/>
      <c r="X114" s="2254"/>
      <c r="Y114" s="2254"/>
      <c r="Z114" s="2254"/>
      <c r="AA114" s="2254"/>
      <c r="AB114" s="2254"/>
      <c r="AC114" s="2253"/>
      <c r="AD114" s="2254"/>
      <c r="AE114" s="2254"/>
      <c r="AF114" s="2254"/>
      <c r="AG114" s="2254"/>
      <c r="AH114" s="2254"/>
      <c r="AI114" s="2254"/>
      <c r="AJ114" s="2254"/>
      <c r="AK114" s="2254"/>
      <c r="AL114" s="2254"/>
      <c r="AM114" s="2254"/>
      <c r="AN114" s="2254"/>
      <c r="AO114" s="2254"/>
      <c r="AP114" s="2254"/>
      <c r="AQ114" s="2254"/>
      <c r="AR114" s="2254"/>
      <c r="AS114" s="2254"/>
      <c r="AT114" s="2254"/>
      <c r="AU114" s="2254"/>
      <c r="AV114" s="2254"/>
      <c r="AW114" s="2254"/>
      <c r="AX114" s="2254"/>
      <c r="AY114" s="2254"/>
      <c r="AZ114" s="2254"/>
      <c r="BA114" s="2254"/>
      <c r="BB114" s="2254"/>
      <c r="BC114" s="2254"/>
      <c r="BD114" s="2254"/>
      <c r="BE114" s="2254"/>
      <c r="BF114" s="2254"/>
    </row>
  </sheetData>
  <customSheetViews>
    <customSheetView guid="{2B65B3C9-192A-406F-81D0-33ACDA28F496}" scale="70" showPageBreaks="1" showGridLines="0" outlineSymbols="0" printArea="1" topLeftCell="I1">
      <selection activeCell="D24" sqref="D24"/>
      <pageMargins left="0.6" right="0.5" top="0.75" bottom="0.25" header="0" footer="0.25"/>
      <pageSetup scale="36" firstPageNumber="111" orientation="landscape" useFirstPageNumber="1" r:id="rId1"/>
      <headerFooter scaleWithDoc="0">
        <oddFooter xml:space="preserve">&amp;R&amp;8&amp;P&amp;12
</oddFooter>
      </headerFooter>
    </customSheetView>
    <customSheetView guid="{0CC7DE5F-1794-42F9-A27A-C86EF3A9D6CB}" scale="70" showGridLines="0" outlineSymbols="0" topLeftCell="I1">
      <selection activeCell="D24" sqref="D24"/>
      <pageMargins left="0.6" right="0.5" top="0.75" bottom="0.25" header="0" footer="0.25"/>
      <pageSetup scale="36" firstPageNumber="111" orientation="landscape" useFirstPageNumber="1" r:id="rId2"/>
      <headerFooter scaleWithDoc="0">
        <oddFooter xml:space="preserve">&amp;R&amp;8&amp;P&amp;12
</oddFooter>
      </headerFooter>
    </customSheetView>
    <customSheetView guid="{93806141-9DF1-4420-AFF4-7FE0DD0F8BC6}" scale="70" showPageBreaks="1" showGridLines="0" outlineSymbols="0" printArea="1" topLeftCell="I1">
      <selection activeCell="D24" sqref="D24"/>
      <pageMargins left="0.6" right="0.5" top="0.75" bottom="0.25" header="0" footer="0.25"/>
      <pageSetup scale="36" firstPageNumber="111" orientation="landscape" useFirstPageNumber="1" r:id="rId3"/>
      <headerFooter scaleWithDoc="0">
        <oddFooter xml:space="preserve">&amp;R&amp;8&amp;P&amp;12
</oddFooter>
      </headerFooter>
    </customSheetView>
    <customSheetView guid="{BB82FA49-60D3-40FE-AF8E-B650FBF593CD}" scale="70" showPageBreaks="1" showGridLines="0" outlineSymbols="0" printArea="1" topLeftCell="I1">
      <selection activeCell="D24" sqref="D24"/>
      <pageMargins left="0.6" right="0.5" top="0.75" bottom="0.25" header="0" footer="0.25"/>
      <pageSetup scale="36" firstPageNumber="111" orientation="landscape" useFirstPageNumber="1" r:id="rId4"/>
      <headerFooter scaleWithDoc="0">
        <oddFooter xml:space="preserve">&amp;R&amp;8&amp;P&amp;12
</oddFooter>
      </headerFooter>
    </customSheetView>
    <customSheetView guid="{3F05455D-E716-4339-B764-ED03EAF4C363}" scale="70" showPageBreaks="1" showGridLines="0" outlineSymbols="0" printArea="1" topLeftCell="I1">
      <selection activeCell="D24" sqref="D24"/>
      <pageMargins left="0.6" right="0.5" top="0.75" bottom="0.25" header="0" footer="0.25"/>
      <pageSetup scale="36" firstPageNumber="111" orientation="landscape" useFirstPageNumber="1" r:id="rId5"/>
      <headerFooter scaleWithDoc="0">
        <oddFooter xml:space="preserve">&amp;R&amp;8&amp;P&amp;12
</oddFooter>
      </headerFooter>
    </customSheetView>
  </customSheetViews>
  <mergeCells count="2">
    <mergeCell ref="A70:U70"/>
    <mergeCell ref="A71:S71"/>
  </mergeCells>
  <pageMargins left="0.6" right="0.5" top="0.75" bottom="0.25" header="0" footer="0.25"/>
  <pageSetup scale="36" firstPageNumber="112" orientation="landscape" useFirstPageNumber="1" r:id="rId6"/>
  <headerFooter scaleWithDoc="0">
    <oddFooter xml:space="preserve">&amp;R&amp;8&amp;P&amp;12
</oddFooter>
  </headerFooter>
  <customProperties>
    <customPr name="SheetOptions" r:id="rId7"/>
  </customProperties>
  <ignoredErrors>
    <ignoredError sqref="AC44 AC49 U44 U49"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8"/>
  <sheetViews>
    <sheetView showGridLines="0" showOutlineSymbols="0" zoomScaleNormal="100" workbookViewId="0"/>
  </sheetViews>
  <sheetFormatPr defaultColWidth="9.69140625" defaultRowHeight="12.5"/>
  <cols>
    <col min="1" max="1" width="57.3046875" style="4" customWidth="1"/>
    <col min="2" max="2" width="3.53515625" style="4" customWidth="1"/>
    <col min="3" max="3" width="14.69140625" style="4" customWidth="1"/>
    <col min="4" max="4" width="4.69140625" style="4" customWidth="1"/>
    <col min="5" max="5" width="16" style="4" bestFit="1" customWidth="1"/>
    <col min="6" max="6" width="4.69140625" style="4" customWidth="1"/>
    <col min="7" max="7" width="13" style="4" customWidth="1"/>
    <col min="8" max="8" width="4.69140625" style="4" customWidth="1"/>
    <col min="9" max="9" width="16.07421875" style="4" customWidth="1"/>
    <col min="10" max="10" width="9.69140625" style="4" customWidth="1"/>
    <col min="11" max="11" width="12.69140625" style="4" customWidth="1"/>
    <col min="12" max="16384" width="9.69140625" style="4"/>
  </cols>
  <sheetData>
    <row r="1" spans="1:11" ht="15.5">
      <c r="A1" s="1237" t="s">
        <v>1234</v>
      </c>
    </row>
    <row r="3" spans="1:11" ht="14.25" customHeight="1">
      <c r="A3" s="771" t="s">
        <v>829</v>
      </c>
      <c r="B3" s="772"/>
      <c r="C3" s="772"/>
      <c r="D3" s="772"/>
      <c r="E3" s="772" t="s">
        <v>5</v>
      </c>
      <c r="F3" s="772"/>
      <c r="G3" s="772"/>
      <c r="H3" s="772"/>
      <c r="I3" s="772"/>
    </row>
    <row r="4" spans="1:11" ht="14.25" customHeight="1">
      <c r="A4" s="771" t="s">
        <v>830</v>
      </c>
      <c r="B4" s="772"/>
      <c r="C4" s="772"/>
      <c r="D4" s="772"/>
      <c r="E4" s="772"/>
      <c r="F4" s="772"/>
      <c r="G4" s="772"/>
      <c r="H4" s="772"/>
      <c r="I4" s="772" t="s">
        <v>5</v>
      </c>
    </row>
    <row r="5" spans="1:11" ht="14.25" customHeight="1">
      <c r="A5" s="771" t="s">
        <v>2182</v>
      </c>
      <c r="B5" s="772"/>
      <c r="C5" s="772"/>
      <c r="D5" s="772"/>
      <c r="E5" s="772"/>
      <c r="F5" s="772"/>
      <c r="G5" s="771"/>
      <c r="H5" s="772"/>
      <c r="I5" s="756" t="s">
        <v>2276</v>
      </c>
    </row>
    <row r="6" spans="1:11" ht="14.25" customHeight="1">
      <c r="A6" s="773" t="s">
        <v>2362</v>
      </c>
      <c r="B6" s="772"/>
      <c r="C6" s="772"/>
      <c r="D6" s="772"/>
      <c r="E6" s="772"/>
      <c r="F6" s="772"/>
      <c r="G6" s="772"/>
      <c r="H6" s="772"/>
      <c r="I6" s="772"/>
    </row>
    <row r="7" spans="1:11" ht="14.25" customHeight="1">
      <c r="A7" s="771" t="s">
        <v>2411</v>
      </c>
      <c r="B7" s="772"/>
      <c r="C7" s="772"/>
      <c r="D7" s="772"/>
      <c r="E7" s="772"/>
      <c r="F7" s="772"/>
      <c r="G7" s="772"/>
      <c r="H7" s="772"/>
      <c r="I7" s="772"/>
    </row>
    <row r="8" spans="1:11" ht="15.75" customHeight="1">
      <c r="A8" s="772"/>
      <c r="B8" s="772"/>
      <c r="C8" s="772"/>
      <c r="D8" s="772"/>
      <c r="E8" s="772"/>
      <c r="F8" s="772"/>
      <c r="G8" s="772"/>
      <c r="H8" s="772"/>
      <c r="I8" s="772"/>
    </row>
    <row r="9" spans="1:11" ht="15.75" customHeight="1">
      <c r="A9" s="772"/>
      <c r="B9" s="772"/>
      <c r="C9" s="771"/>
      <c r="D9" s="771"/>
      <c r="E9" s="771"/>
      <c r="F9" s="771"/>
      <c r="G9" s="771"/>
      <c r="H9" s="772"/>
      <c r="I9" s="772"/>
    </row>
    <row r="10" spans="1:11" ht="15.75" customHeight="1">
      <c r="A10" s="772"/>
      <c r="B10" s="772"/>
      <c r="C10" s="771"/>
      <c r="D10" s="771"/>
      <c r="E10" s="771"/>
      <c r="F10" s="771"/>
      <c r="G10" s="771"/>
      <c r="H10" s="772"/>
      <c r="I10" s="771"/>
    </row>
    <row r="11" spans="1:11" ht="14">
      <c r="A11" s="772"/>
      <c r="B11" s="772"/>
      <c r="C11" s="774" t="s">
        <v>831</v>
      </c>
      <c r="D11" s="771"/>
      <c r="E11" s="771"/>
      <c r="F11" s="771"/>
      <c r="G11" s="775" t="s">
        <v>832</v>
      </c>
      <c r="H11" s="776"/>
      <c r="I11" s="775"/>
    </row>
    <row r="12" spans="1:11" ht="14">
      <c r="A12" s="774" t="s">
        <v>833</v>
      </c>
      <c r="B12" s="772"/>
      <c r="C12" s="774" t="s">
        <v>834</v>
      </c>
      <c r="D12" s="771"/>
      <c r="E12" s="774" t="s">
        <v>835</v>
      </c>
      <c r="F12" s="771"/>
      <c r="G12" s="777" t="s">
        <v>2363</v>
      </c>
      <c r="H12" s="778"/>
      <c r="I12" s="777" t="s">
        <v>2309</v>
      </c>
    </row>
    <row r="13" spans="1:11" ht="7.5" customHeight="1">
      <c r="A13" s="778"/>
      <c r="B13" s="772"/>
      <c r="C13" s="778"/>
      <c r="D13" s="772"/>
      <c r="E13" s="778"/>
      <c r="F13" s="772"/>
      <c r="G13" s="778"/>
      <c r="H13" s="772"/>
      <c r="I13" s="778"/>
    </row>
    <row r="14" spans="1:11" s="36" customFormat="1" ht="14.15" customHeight="1">
      <c r="A14" s="779" t="s">
        <v>836</v>
      </c>
      <c r="B14" s="780"/>
      <c r="C14" s="781"/>
      <c r="D14" s="780"/>
      <c r="E14" s="782"/>
      <c r="F14" s="783"/>
      <c r="G14" s="784" t="s">
        <v>5</v>
      </c>
      <c r="H14" s="783"/>
      <c r="I14" s="785" t="s">
        <v>5</v>
      </c>
    </row>
    <row r="15" spans="1:11" s="36" customFormat="1" ht="19.5" customHeight="1">
      <c r="A15" s="765"/>
      <c r="B15" s="798" t="s">
        <v>5</v>
      </c>
      <c r="C15" s="786"/>
      <c r="D15" s="703"/>
      <c r="E15" s="787"/>
      <c r="F15" s="788"/>
      <c r="G15" s="770"/>
      <c r="H15" s="788"/>
      <c r="I15" s="789"/>
    </row>
    <row r="16" spans="1:11" ht="14.15" customHeight="1">
      <c r="A16" s="771" t="s">
        <v>837</v>
      </c>
      <c r="B16" s="798" t="s">
        <v>5</v>
      </c>
      <c r="C16" s="790"/>
      <c r="D16" s="791"/>
      <c r="E16" s="790"/>
      <c r="F16" s="791"/>
      <c r="G16" s="790"/>
      <c r="H16" s="791"/>
      <c r="I16" s="790"/>
      <c r="J16" s="115"/>
      <c r="K16" s="115"/>
    </row>
    <row r="17" spans="1:22" ht="14.15" customHeight="1">
      <c r="A17" s="772" t="s">
        <v>2179</v>
      </c>
      <c r="B17" s="798" t="s">
        <v>5</v>
      </c>
      <c r="C17" s="1746">
        <v>6523</v>
      </c>
      <c r="D17" s="756"/>
      <c r="E17" s="1746">
        <v>106557</v>
      </c>
      <c r="F17" s="756"/>
      <c r="G17" s="793">
        <f>ROUND(SUM(C17:F17),1)</f>
        <v>113080</v>
      </c>
      <c r="H17" s="756"/>
      <c r="I17" s="792">
        <v>164841</v>
      </c>
      <c r="J17" s="115"/>
      <c r="K17" s="115"/>
    </row>
    <row r="18" spans="1:22" ht="14.15" customHeight="1">
      <c r="A18" s="794" t="s">
        <v>2178</v>
      </c>
      <c r="B18" s="798" t="s">
        <v>5</v>
      </c>
      <c r="C18" s="2101">
        <v>18095</v>
      </c>
      <c r="D18" s="796"/>
      <c r="E18" s="1752">
        <v>3441631</v>
      </c>
      <c r="F18" s="796"/>
      <c r="G18" s="797">
        <f>ROUND(SUM(C18:F18),1)</f>
        <v>3459726</v>
      </c>
      <c r="H18" s="796"/>
      <c r="I18" s="795">
        <v>2891379</v>
      </c>
      <c r="J18" s="115"/>
      <c r="K18" s="115"/>
    </row>
    <row r="19" spans="1:22" ht="14.15" customHeight="1">
      <c r="A19" s="772" t="s">
        <v>1232</v>
      </c>
      <c r="B19" s="798" t="s">
        <v>5</v>
      </c>
      <c r="C19" s="2101">
        <v>238</v>
      </c>
      <c r="D19" s="796"/>
      <c r="E19" s="1752">
        <v>33204</v>
      </c>
      <c r="F19" s="796"/>
      <c r="G19" s="797">
        <f t="shared" ref="G19:G24" si="0">ROUND(SUM(C19:F19),1)</f>
        <v>33442</v>
      </c>
      <c r="H19" s="796"/>
      <c r="I19" s="797">
        <v>29326</v>
      </c>
      <c r="J19" s="115"/>
      <c r="K19" s="115"/>
    </row>
    <row r="20" spans="1:22" ht="14.15" customHeight="1">
      <c r="A20" s="772" t="s">
        <v>2177</v>
      </c>
      <c r="B20" s="798" t="s">
        <v>5</v>
      </c>
      <c r="C20" s="2101">
        <v>1197</v>
      </c>
      <c r="D20" s="796"/>
      <c r="E20" s="1752">
        <v>44751</v>
      </c>
      <c r="F20" s="796"/>
      <c r="G20" s="797">
        <f t="shared" si="0"/>
        <v>45948</v>
      </c>
      <c r="H20" s="796"/>
      <c r="I20" s="800">
        <v>62320</v>
      </c>
      <c r="J20" s="115"/>
      <c r="K20" s="115"/>
    </row>
    <row r="21" spans="1:22" ht="14.15" customHeight="1">
      <c r="A21" s="1753" t="s">
        <v>838</v>
      </c>
      <c r="B21" s="798" t="s">
        <v>5</v>
      </c>
      <c r="C21" s="2101">
        <v>1308</v>
      </c>
      <c r="D21" s="796"/>
      <c r="E21" s="1752">
        <v>423548</v>
      </c>
      <c r="F21" s="796"/>
      <c r="G21" s="797">
        <f t="shared" si="0"/>
        <v>424856</v>
      </c>
      <c r="H21" s="796"/>
      <c r="I21" s="801">
        <v>290153</v>
      </c>
      <c r="J21" s="115"/>
      <c r="K21" s="115"/>
    </row>
    <row r="22" spans="1:22" ht="14.15" customHeight="1">
      <c r="A22" s="772" t="s">
        <v>839</v>
      </c>
      <c r="B22" s="798" t="s">
        <v>5</v>
      </c>
      <c r="C22" s="2050">
        <v>0</v>
      </c>
      <c r="D22" s="796"/>
      <c r="E22" s="1752">
        <v>35458</v>
      </c>
      <c r="F22" s="796"/>
      <c r="G22" s="797">
        <f t="shared" si="0"/>
        <v>35458</v>
      </c>
      <c r="H22" s="796"/>
      <c r="I22" s="801">
        <v>77489</v>
      </c>
      <c r="J22" s="2052"/>
      <c r="K22" s="115"/>
    </row>
    <row r="23" spans="1:22" ht="14.15" customHeight="1">
      <c r="A23" s="772" t="s">
        <v>1714</v>
      </c>
      <c r="B23" s="798" t="s">
        <v>5</v>
      </c>
      <c r="C23" s="2101">
        <v>549</v>
      </c>
      <c r="D23" s="796"/>
      <c r="E23" s="1752">
        <v>479918</v>
      </c>
      <c r="F23" s="796"/>
      <c r="G23" s="797">
        <f t="shared" si="0"/>
        <v>480467</v>
      </c>
      <c r="H23" s="796"/>
      <c r="I23" s="801">
        <v>539305</v>
      </c>
      <c r="J23" s="115"/>
      <c r="K23" s="115"/>
    </row>
    <row r="24" spans="1:22" ht="14.15" customHeight="1">
      <c r="A24" s="772" t="s">
        <v>2435</v>
      </c>
      <c r="B24" s="798" t="s">
        <v>5</v>
      </c>
      <c r="C24" s="2101">
        <v>9059</v>
      </c>
      <c r="D24" s="796"/>
      <c r="E24" s="1752">
        <v>1831375</v>
      </c>
      <c r="F24" s="796"/>
      <c r="G24" s="797">
        <f t="shared" si="0"/>
        <v>1840434</v>
      </c>
      <c r="H24" s="796"/>
      <c r="I24" s="801">
        <v>1524009</v>
      </c>
      <c r="J24" s="115"/>
      <c r="K24" s="115"/>
    </row>
    <row r="25" spans="1:22" ht="6.75" customHeight="1">
      <c r="A25" s="772"/>
      <c r="B25" s="798" t="s">
        <v>5</v>
      </c>
      <c r="C25" s="2051"/>
      <c r="D25" s="796"/>
      <c r="E25" s="2051"/>
      <c r="F25" s="796"/>
      <c r="G25" s="802" t="s">
        <v>5</v>
      </c>
      <c r="H25" s="796"/>
      <c r="I25" s="802" t="s">
        <v>5</v>
      </c>
      <c r="J25" s="115"/>
      <c r="K25" s="115"/>
    </row>
    <row r="26" spans="1:22" s="138" customFormat="1" ht="14.15" customHeight="1">
      <c r="A26" s="771" t="s">
        <v>1233</v>
      </c>
      <c r="B26" s="798" t="s">
        <v>5</v>
      </c>
      <c r="C26" s="803">
        <f>ROUND(SUM(C17:C24),1)</f>
        <v>36969</v>
      </c>
      <c r="D26" s="804"/>
      <c r="E26" s="2102">
        <f>SUM(E17:E24)</f>
        <v>6396442</v>
      </c>
      <c r="F26" s="804"/>
      <c r="G26" s="803">
        <f>ROUND(SUM(G17:G24),1)</f>
        <v>6433411</v>
      </c>
      <c r="H26" s="804"/>
      <c r="I26" s="803">
        <f>ROUND(SUM(I17:I24),1)</f>
        <v>5578822</v>
      </c>
      <c r="J26" s="805"/>
      <c r="K26" s="805"/>
    </row>
    <row r="27" spans="1:22" ht="13.5" customHeight="1">
      <c r="A27" s="771"/>
      <c r="B27" s="798" t="s">
        <v>5</v>
      </c>
      <c r="C27" s="797"/>
      <c r="D27" s="796"/>
      <c r="E27" s="2103"/>
      <c r="F27" s="796"/>
      <c r="G27" s="797"/>
      <c r="H27" s="796"/>
      <c r="I27" s="797"/>
      <c r="J27" s="806"/>
      <c r="K27" s="806"/>
    </row>
    <row r="28" spans="1:22" ht="14.15" customHeight="1">
      <c r="A28" s="771" t="s">
        <v>840</v>
      </c>
      <c r="B28" s="798" t="s">
        <v>5</v>
      </c>
      <c r="C28" s="807">
        <v>0</v>
      </c>
      <c r="D28" s="796"/>
      <c r="E28" s="1752">
        <v>102333</v>
      </c>
      <c r="F28" s="796"/>
      <c r="G28" s="797">
        <f>ROUND(SUM(C28:F28),1)</f>
        <v>102333</v>
      </c>
      <c r="H28" s="796"/>
      <c r="I28" s="801">
        <v>106034</v>
      </c>
      <c r="J28" s="115"/>
      <c r="K28" s="115"/>
    </row>
    <row r="29" spans="1:22" ht="14.15" customHeight="1">
      <c r="A29" s="771"/>
      <c r="B29" s="798" t="s">
        <v>5</v>
      </c>
      <c r="C29" s="799"/>
      <c r="D29" s="796"/>
      <c r="E29" s="799"/>
      <c r="F29" s="796"/>
      <c r="G29" s="797" t="s">
        <v>5</v>
      </c>
      <c r="H29" s="796"/>
      <c r="I29" s="801" t="s">
        <v>5</v>
      </c>
      <c r="J29" s="115"/>
      <c r="K29" s="115"/>
    </row>
    <row r="30" spans="1:22" ht="14.15" customHeight="1">
      <c r="A30" s="771" t="s">
        <v>841</v>
      </c>
      <c r="B30" s="798" t="s">
        <v>5</v>
      </c>
      <c r="C30" s="807">
        <v>0</v>
      </c>
      <c r="D30" s="796"/>
      <c r="E30" s="1752">
        <v>199790</v>
      </c>
      <c r="F30" s="796"/>
      <c r="G30" s="797">
        <f>ROUND(SUM(C30:F30),1)</f>
        <v>199790</v>
      </c>
      <c r="H30" s="796"/>
      <c r="I30" s="801">
        <v>229585</v>
      </c>
      <c r="J30" s="115"/>
      <c r="K30" s="115"/>
    </row>
    <row r="31" spans="1:22" ht="14.15" customHeight="1">
      <c r="A31" s="771"/>
      <c r="B31" s="798" t="s">
        <v>5</v>
      </c>
      <c r="C31" s="790"/>
      <c r="D31" s="796"/>
      <c r="E31" s="790"/>
      <c r="F31" s="796"/>
      <c r="G31" s="790"/>
      <c r="H31" s="796"/>
      <c r="I31" s="790"/>
      <c r="J31" s="806"/>
      <c r="K31" s="806"/>
      <c r="L31" s="808"/>
      <c r="M31" s="808"/>
      <c r="N31" s="808"/>
      <c r="O31" s="808"/>
      <c r="P31" s="808"/>
      <c r="Q31" s="808"/>
      <c r="R31" s="808"/>
      <c r="S31" s="808"/>
      <c r="T31" s="808"/>
      <c r="U31" s="808"/>
      <c r="V31" s="808"/>
    </row>
    <row r="32" spans="1:22" ht="14.15" customHeight="1">
      <c r="A32" s="771" t="s">
        <v>2506</v>
      </c>
      <c r="B32" s="798" t="s">
        <v>5</v>
      </c>
      <c r="C32" s="1752">
        <v>727</v>
      </c>
      <c r="D32" s="796"/>
      <c r="E32" s="807">
        <v>0</v>
      </c>
      <c r="F32" s="796"/>
      <c r="G32" s="797">
        <f>ROUND(SUM(C32:F32),1)</f>
        <v>727</v>
      </c>
      <c r="H32" s="796"/>
      <c r="I32" s="800">
        <v>283</v>
      </c>
      <c r="J32" s="809"/>
      <c r="K32" s="809"/>
    </row>
    <row r="33" spans="1:11" ht="14.15" customHeight="1">
      <c r="A33" s="771"/>
      <c r="B33" s="798" t="s">
        <v>5</v>
      </c>
      <c r="C33" s="802"/>
      <c r="D33" s="772"/>
      <c r="E33" s="802"/>
      <c r="F33" s="810"/>
      <c r="G33" s="802"/>
      <c r="H33" s="810"/>
      <c r="I33" s="802"/>
      <c r="J33" s="809"/>
      <c r="K33" s="809"/>
    </row>
    <row r="34" spans="1:11" ht="14.5" customHeight="1" thickBot="1">
      <c r="A34" s="771" t="s">
        <v>1240</v>
      </c>
      <c r="B34" s="798" t="s">
        <v>5</v>
      </c>
      <c r="C34" s="811">
        <f>ROUND(SUM(C26:C32),1)</f>
        <v>37696</v>
      </c>
      <c r="D34" s="756"/>
      <c r="E34" s="811">
        <f>ROUND(SUM(E26:E32),1)</f>
        <v>6698565</v>
      </c>
      <c r="F34" s="756"/>
      <c r="G34" s="811">
        <f>ROUND(SUM(G26:G32),1)</f>
        <v>6736261</v>
      </c>
      <c r="H34" s="756"/>
      <c r="I34" s="811">
        <f>ROUND(SUM(I26:I32),1)</f>
        <v>5914724</v>
      </c>
      <c r="J34" s="145"/>
      <c r="K34" s="145"/>
    </row>
    <row r="35" spans="1:11" ht="14.15" customHeight="1" thickTop="1">
      <c r="A35" s="212" t="s">
        <v>501</v>
      </c>
      <c r="B35" s="212"/>
      <c r="C35" s="768"/>
      <c r="D35" s="212"/>
      <c r="E35" s="768"/>
      <c r="F35" s="212"/>
      <c r="G35" s="768"/>
      <c r="H35" s="212"/>
      <c r="I35" s="768"/>
      <c r="J35" s="145"/>
      <c r="K35" s="145"/>
    </row>
    <row r="36" spans="1:11" ht="14.25" customHeight="1">
      <c r="A36" s="3" t="s">
        <v>2307</v>
      </c>
      <c r="B36" s="212"/>
      <c r="C36" s="212"/>
      <c r="D36" s="212"/>
      <c r="E36" s="769"/>
      <c r="F36" s="212"/>
      <c r="G36" s="212"/>
      <c r="H36" s="212"/>
      <c r="I36" s="769"/>
      <c r="J36" s="145"/>
      <c r="K36" s="145"/>
    </row>
    <row r="37" spans="1:11" ht="12.75" customHeight="1">
      <c r="A37" s="3" t="s">
        <v>842</v>
      </c>
      <c r="B37" s="212"/>
      <c r="C37" s="212"/>
      <c r="D37" s="212"/>
      <c r="E37" s="212"/>
      <c r="F37" s="212"/>
      <c r="G37" s="212"/>
      <c r="H37" s="212"/>
      <c r="I37" s="212"/>
      <c r="J37" s="145"/>
      <c r="K37" s="145"/>
    </row>
    <row r="38" spans="1:11" ht="15.5">
      <c r="A38" s="212" t="s">
        <v>501</v>
      </c>
      <c r="B38" s="212"/>
      <c r="C38" s="212"/>
      <c r="D38" s="212"/>
      <c r="E38" s="2049"/>
      <c r="F38" s="212"/>
      <c r="G38" s="212"/>
      <c r="H38" s="212"/>
      <c r="I38" s="212"/>
      <c r="J38" s="145"/>
      <c r="K38" s="145"/>
    </row>
    <row r="39" spans="1:11" ht="15.5">
      <c r="A39" s="212" t="s">
        <v>501</v>
      </c>
      <c r="B39" s="212"/>
      <c r="C39" s="212"/>
      <c r="D39" s="212"/>
      <c r="E39" s="766"/>
      <c r="F39" s="212"/>
      <c r="G39" s="212"/>
      <c r="H39" s="212"/>
      <c r="I39" s="766"/>
      <c r="J39" s="115"/>
      <c r="K39" s="115"/>
    </row>
    <row r="40" spans="1:11" ht="15.5">
      <c r="A40" s="184"/>
      <c r="B40" s="767"/>
      <c r="C40" s="812"/>
      <c r="D40" s="767"/>
      <c r="E40" s="766"/>
      <c r="F40" s="813"/>
      <c r="G40" s="766"/>
      <c r="H40" s="813"/>
      <c r="I40" s="766"/>
      <c r="J40" s="115"/>
      <c r="K40" s="115"/>
    </row>
    <row r="41" spans="1:11" ht="15.5">
      <c r="A41" s="184"/>
      <c r="B41" s="212"/>
      <c r="C41" s="812"/>
      <c r="D41" s="212"/>
      <c r="E41" s="814"/>
      <c r="F41" s="815"/>
      <c r="G41" s="766"/>
      <c r="H41" s="815"/>
      <c r="I41" s="814"/>
      <c r="J41" s="115"/>
      <c r="K41" s="115"/>
    </row>
    <row r="42" spans="1:11" ht="15.5">
      <c r="A42" s="184"/>
      <c r="B42" s="212"/>
      <c r="C42" s="812"/>
      <c r="D42" s="212"/>
      <c r="E42" s="814"/>
      <c r="F42" s="815"/>
      <c r="G42" s="766"/>
      <c r="H42" s="815"/>
      <c r="I42" s="814"/>
      <c r="J42" s="115"/>
      <c r="K42" s="115"/>
    </row>
    <row r="43" spans="1:11" ht="15.5">
      <c r="A43" s="184"/>
      <c r="B43" s="212"/>
      <c r="C43" s="770"/>
      <c r="D43" s="212"/>
      <c r="E43" s="816"/>
      <c r="F43" s="788"/>
      <c r="G43" s="770"/>
      <c r="H43" s="788"/>
      <c r="I43" s="816"/>
      <c r="J43" s="806"/>
      <c r="K43" s="806"/>
    </row>
    <row r="44" spans="1:11" ht="15.5">
      <c r="A44" s="212"/>
      <c r="B44" s="212"/>
      <c r="C44" s="703"/>
      <c r="D44" s="212"/>
      <c r="E44" s="788"/>
      <c r="F44" s="815"/>
      <c r="G44" s="788"/>
      <c r="H44" s="815"/>
      <c r="I44" s="788"/>
      <c r="J44" s="809"/>
      <c r="K44" s="809"/>
    </row>
    <row r="45" spans="1:11" ht="15.5">
      <c r="A45" s="184"/>
      <c r="B45" s="186"/>
      <c r="C45" s="817"/>
      <c r="D45" s="186"/>
      <c r="E45" s="817"/>
      <c r="F45" s="818"/>
      <c r="G45" s="817"/>
      <c r="H45" s="818"/>
      <c r="I45" s="817"/>
      <c r="J45" s="115"/>
      <c r="K45" s="115"/>
    </row>
    <row r="46" spans="1:11" ht="12" customHeight="1">
      <c r="A46" s="212"/>
      <c r="B46" s="212"/>
      <c r="C46" s="770"/>
      <c r="D46" s="212"/>
      <c r="E46" s="770"/>
      <c r="F46" s="212"/>
      <c r="G46" s="770"/>
      <c r="H46" s="212"/>
      <c r="I46" s="216"/>
      <c r="K46" s="145"/>
    </row>
    <row r="47" spans="1:11" ht="15.5">
      <c r="A47" s="212"/>
      <c r="B47" s="212"/>
      <c r="C47" s="212"/>
      <c r="D47" s="212"/>
      <c r="E47" s="815"/>
      <c r="F47" s="212"/>
      <c r="G47" s="212"/>
      <c r="H47" s="212"/>
      <c r="I47" s="766"/>
      <c r="K47" s="115"/>
    </row>
    <row r="48" spans="1:11" ht="15.5">
      <c r="A48" s="212"/>
      <c r="B48" s="212"/>
      <c r="C48" s="766"/>
      <c r="D48" s="212"/>
      <c r="E48" s="815"/>
      <c r="F48" s="212"/>
      <c r="G48" s="766"/>
      <c r="H48" s="212"/>
      <c r="I48" s="212"/>
    </row>
    <row r="49" spans="1:9" ht="15.5">
      <c r="A49" s="212" t="s">
        <v>5</v>
      </c>
      <c r="B49" s="212"/>
      <c r="C49" s="766"/>
      <c r="D49" s="212"/>
      <c r="E49" s="766" t="s">
        <v>5</v>
      </c>
      <c r="F49" s="212"/>
      <c r="G49" s="766" t="s">
        <v>5</v>
      </c>
      <c r="H49" s="212"/>
      <c r="I49" s="212"/>
    </row>
    <row r="50" spans="1:9" ht="15.5">
      <c r="A50" s="212"/>
      <c r="B50" s="212"/>
      <c r="C50" s="766"/>
      <c r="D50" s="212"/>
      <c r="E50" s="766"/>
      <c r="F50" s="212"/>
      <c r="G50" s="766" t="s">
        <v>5</v>
      </c>
      <c r="H50" s="212"/>
      <c r="I50" s="212"/>
    </row>
    <row r="51" spans="1:9">
      <c r="C51" s="819"/>
      <c r="E51" s="819"/>
      <c r="G51" s="53" t="s">
        <v>5</v>
      </c>
    </row>
    <row r="52" spans="1:9">
      <c r="C52" s="819"/>
      <c r="E52" s="819"/>
      <c r="G52" s="53" t="s">
        <v>5</v>
      </c>
    </row>
    <row r="53" spans="1:9">
      <c r="C53" s="819"/>
      <c r="E53" s="819"/>
      <c r="G53" s="53" t="s">
        <v>5</v>
      </c>
    </row>
    <row r="54" spans="1:9">
      <c r="C54" s="819"/>
      <c r="E54" s="819"/>
      <c r="G54" s="53" t="s">
        <v>5</v>
      </c>
    </row>
    <row r="55" spans="1:9">
      <c r="C55" s="819"/>
      <c r="E55" s="819"/>
      <c r="G55" s="819"/>
    </row>
    <row r="56" spans="1:9">
      <c r="C56" s="819"/>
      <c r="E56" s="819"/>
      <c r="G56" s="819"/>
    </row>
    <row r="57" spans="1:9">
      <c r="C57" s="819"/>
      <c r="E57" s="819"/>
      <c r="G57" s="819"/>
    </row>
    <row r="58" spans="1:9">
      <c r="C58" s="819"/>
      <c r="D58" s="819"/>
      <c r="E58" s="819"/>
      <c r="F58" s="819"/>
      <c r="G58" s="819"/>
    </row>
  </sheetData>
  <customSheetViews>
    <customSheetView guid="{2B65B3C9-192A-406F-81D0-33ACDA28F496}" showPageBreaks="1" showGridLines="0" outlineSymbols="0" printArea="1">
      <selection activeCell="C30" sqref="C30"/>
      <pageMargins left="0.75" right="0.5" top="1" bottom="0.25" header="0" footer="0.25"/>
      <pageSetup scale="74" orientation="landscape" r:id="rId1"/>
      <headerFooter scaleWithDoc="0">
        <oddFooter>&amp;R&amp;8 112</oddFooter>
      </headerFooter>
    </customSheetView>
    <customSheetView guid="{0CC7DE5F-1794-42F9-A27A-C86EF3A9D6CB}" showGridLines="0" outlineSymbols="0">
      <selection activeCell="D24" sqref="D24"/>
      <pageMargins left="0.75" right="0.5" top="1" bottom="0.25" header="0" footer="0.25"/>
      <pageSetup scale="74" orientation="landscape" r:id="rId2"/>
      <headerFooter scaleWithDoc="0">
        <oddFooter>&amp;R&amp;8 112</oddFooter>
      </headerFooter>
    </customSheetView>
    <customSheetView guid="{93806141-9DF1-4420-AFF4-7FE0DD0F8BC6}" showPageBreaks="1" showGridLines="0" outlineSymbols="0" printArea="1">
      <selection activeCell="D24" sqref="D24"/>
      <pageMargins left="0.75" right="0.5" top="1" bottom="0.25" header="0" footer="0.25"/>
      <pageSetup scale="74" orientation="landscape" r:id="rId3"/>
      <headerFooter scaleWithDoc="0">
        <oddFooter>&amp;R&amp;8 112</oddFooter>
      </headerFooter>
    </customSheetView>
    <customSheetView guid="{BB82FA49-60D3-40FE-AF8E-B650FBF593CD}" showPageBreaks="1" showGridLines="0" outlineSymbols="0" printArea="1">
      <selection activeCell="E18" sqref="E18"/>
      <pageMargins left="0.75" right="0.5" top="1" bottom="0.25" header="0" footer="0.25"/>
      <pageSetup scale="74" orientation="landscape" r:id="rId4"/>
      <headerFooter scaleWithDoc="0">
        <oddFooter>&amp;R&amp;8 112</oddFooter>
      </headerFooter>
    </customSheetView>
    <customSheetView guid="{3F05455D-E716-4339-B764-ED03EAF4C363}" showPageBreaks="1" showGridLines="0" outlineSymbols="0" printArea="1">
      <selection activeCell="D24" sqref="D24"/>
      <pageMargins left="0.75" right="0.5" top="1" bottom="0.25" header="0" footer="0.25"/>
      <pageSetup scale="74" orientation="landscape" r:id="rId5"/>
      <headerFooter scaleWithDoc="0">
        <oddFooter>&amp;R&amp;8 112</oddFooter>
      </headerFooter>
    </customSheetView>
  </customSheetViews>
  <pageMargins left="0.75" right="0.5" top="1" bottom="0.25" header="0" footer="0.25"/>
  <pageSetup scale="74" orientation="landscape" r:id="rId6"/>
  <headerFooter scaleWithDoc="0">
    <oddFooter>&amp;R&amp;8 113</oddFooter>
  </headerFooter>
  <customProperties>
    <customPr name="SheetOptions" r:id="rId7"/>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14"/>
  <sheetViews>
    <sheetView showGridLines="0" showOutlineSymbols="0" zoomScaleNormal="100" zoomScaleSheetLayoutView="85" workbookViewId="0"/>
  </sheetViews>
  <sheetFormatPr defaultColWidth="8.84375" defaultRowHeight="15.5" outlineLevelRow="1"/>
  <cols>
    <col min="1" max="1" width="33.4609375" style="707" customWidth="1"/>
    <col min="2" max="2" width="1.3046875" style="707" customWidth="1"/>
    <col min="3" max="3" width="10.4609375" style="2104" customWidth="1"/>
    <col min="4" max="4" width="1.4609375" style="2104" customWidth="1"/>
    <col min="5" max="5" width="9.765625" style="2104" bestFit="1" customWidth="1"/>
    <col min="6" max="6" width="1.23046875" style="2104" customWidth="1"/>
    <col min="7" max="7" width="10" style="2104" customWidth="1"/>
    <col min="8" max="8" width="1.23046875" style="2104" customWidth="1"/>
    <col min="9" max="9" width="9.3046875" style="2104" customWidth="1"/>
    <col min="10" max="10" width="1.4609375" style="2104" customWidth="1"/>
    <col min="11" max="11" width="10.07421875" style="2104" customWidth="1"/>
    <col min="12" max="12" width="1.3046875" style="2104" customWidth="1"/>
    <col min="13" max="13" width="10.69140625" style="2104" customWidth="1"/>
    <col min="14" max="14" width="1.23046875" style="2104" customWidth="1"/>
    <col min="15" max="15" width="8.765625" style="2104" customWidth="1"/>
    <col min="16" max="16" width="1.23046875" style="2104" customWidth="1"/>
    <col min="17" max="17" width="12.23046875" style="2104" bestFit="1" customWidth="1"/>
    <col min="18" max="18" width="1.23046875" style="2104" customWidth="1"/>
    <col min="19" max="19" width="9.69140625" style="2104" customWidth="1"/>
    <col min="20" max="20" width="1.3046875" style="2104" customWidth="1"/>
    <col min="21" max="21" width="11" style="2104" customWidth="1"/>
    <col min="22" max="22" width="1.69140625" style="2104" customWidth="1"/>
    <col min="23" max="23" width="9.53515625" style="2104" customWidth="1"/>
    <col min="24" max="24" width="1.4609375" style="2104" customWidth="1"/>
    <col min="25" max="25" width="9.69140625" style="2104" customWidth="1"/>
    <col min="26" max="26" width="1.23046875" style="2104" customWidth="1"/>
    <col min="27" max="27" width="9.53515625" style="2104" customWidth="1"/>
    <col min="28" max="28" width="1.07421875" style="2104" customWidth="1"/>
    <col min="29" max="29" width="14.765625" style="707" bestFit="1" customWidth="1"/>
    <col min="30" max="16384" width="8.84375" style="707"/>
  </cols>
  <sheetData>
    <row r="1" spans="1:28">
      <c r="A1" s="1382" t="s">
        <v>1234</v>
      </c>
    </row>
    <row r="3" spans="1:28" ht="14.25" customHeight="1">
      <c r="A3" s="480" t="s">
        <v>0</v>
      </c>
      <c r="B3" s="705"/>
      <c r="C3" s="2105"/>
      <c r="D3" s="2105"/>
      <c r="E3" s="2105"/>
      <c r="F3" s="2105"/>
      <c r="G3" s="2105"/>
      <c r="H3" s="2105"/>
      <c r="I3" s="2105"/>
      <c r="J3" s="1306"/>
      <c r="K3" s="1306"/>
      <c r="L3" s="1306"/>
      <c r="M3" s="1306"/>
      <c r="N3" s="1306"/>
      <c r="O3" s="1306"/>
      <c r="P3" s="1306"/>
      <c r="Q3" s="1306"/>
      <c r="R3" s="1306"/>
      <c r="S3" s="1306"/>
      <c r="T3" s="1306"/>
      <c r="U3" s="1306"/>
      <c r="V3" s="1306"/>
      <c r="W3" s="1306"/>
      <c r="X3" s="1306"/>
      <c r="Y3" s="1306"/>
      <c r="Z3" s="1306"/>
      <c r="AA3" s="2105"/>
      <c r="AB3" s="738"/>
    </row>
    <row r="4" spans="1:28" ht="15" customHeight="1">
      <c r="A4" s="520" t="s">
        <v>843</v>
      </c>
      <c r="B4" s="705"/>
      <c r="C4" s="2105"/>
      <c r="D4" s="2105"/>
      <c r="E4" s="2105"/>
      <c r="F4" s="2105"/>
      <c r="G4" s="2105"/>
      <c r="H4" s="2105"/>
      <c r="I4" s="2105"/>
      <c r="J4" s="1306"/>
      <c r="K4" s="1306"/>
      <c r="L4" s="1306"/>
      <c r="M4" s="1306"/>
      <c r="N4" s="1306"/>
      <c r="O4" s="1306"/>
      <c r="P4" s="1306"/>
      <c r="Q4" s="1306"/>
      <c r="R4" s="1306"/>
      <c r="S4" s="1306"/>
      <c r="T4" s="1306"/>
      <c r="U4" s="1306"/>
      <c r="V4" s="1306"/>
      <c r="W4" s="1306"/>
      <c r="X4" s="1306"/>
      <c r="Y4" s="2254" t="s">
        <v>5</v>
      </c>
      <c r="Z4" s="2254"/>
      <c r="AA4" s="2254"/>
      <c r="AB4" s="738"/>
    </row>
    <row r="5" spans="1:28" ht="15.75" customHeight="1">
      <c r="A5" s="480" t="s">
        <v>652</v>
      </c>
      <c r="B5" s="705"/>
      <c r="C5" s="2105"/>
      <c r="D5" s="2105"/>
      <c r="E5" s="2105"/>
      <c r="F5" s="2105"/>
      <c r="G5" s="2105"/>
      <c r="H5" s="2105"/>
      <c r="I5" s="2105"/>
      <c r="J5" s="1306"/>
      <c r="K5" s="1306"/>
      <c r="L5" s="1306"/>
      <c r="M5" s="1306"/>
      <c r="N5" s="1306"/>
      <c r="O5" s="1306"/>
      <c r="P5" s="1306"/>
      <c r="Q5" s="1306"/>
      <c r="R5" s="1306"/>
      <c r="S5" s="1306"/>
      <c r="T5" s="1306"/>
      <c r="U5" s="1306"/>
      <c r="V5" s="1306"/>
      <c r="W5" s="1306"/>
      <c r="X5" s="1306"/>
      <c r="Y5" s="2356" t="s">
        <v>2277</v>
      </c>
      <c r="Z5" s="2357"/>
      <c r="AA5" s="2358"/>
      <c r="AB5" s="738"/>
    </row>
    <row r="6" spans="1:28" ht="15" customHeight="1">
      <c r="A6" s="520" t="s">
        <v>2362</v>
      </c>
      <c r="B6" s="705"/>
      <c r="C6" s="2105"/>
      <c r="D6" s="2105"/>
      <c r="E6" s="2105"/>
      <c r="F6" s="2105"/>
      <c r="G6" s="2105"/>
      <c r="H6" s="2105"/>
      <c r="I6" s="2105"/>
      <c r="J6" s="1306"/>
      <c r="K6" s="1306"/>
      <c r="L6" s="1306"/>
      <c r="M6" s="1306"/>
      <c r="N6" s="1306"/>
      <c r="O6" s="1306"/>
      <c r="P6" s="1306"/>
      <c r="Q6" s="1306"/>
      <c r="R6" s="1306"/>
      <c r="S6" s="1306"/>
      <c r="T6" s="1306"/>
      <c r="U6" s="1306"/>
      <c r="V6" s="1306"/>
      <c r="W6" s="1306"/>
      <c r="X6" s="1306"/>
      <c r="Y6" s="1306"/>
      <c r="Z6" s="1306"/>
      <c r="AA6" s="1306"/>
      <c r="AB6" s="738"/>
    </row>
    <row r="7" spans="1:28" ht="15" customHeight="1">
      <c r="A7" s="480" t="s">
        <v>2407</v>
      </c>
      <c r="B7" s="705"/>
      <c r="C7" s="2105"/>
      <c r="D7" s="2105"/>
      <c r="E7" s="2105"/>
      <c r="F7" s="2105"/>
      <c r="G7" s="2105"/>
      <c r="H7" s="2105"/>
      <c r="I7" s="2105"/>
      <c r="J7" s="1306"/>
      <c r="K7" s="1306"/>
      <c r="L7" s="1306"/>
      <c r="M7" s="1306"/>
      <c r="N7" s="1306"/>
      <c r="O7" s="1306"/>
      <c r="P7" s="1306"/>
      <c r="Q7" s="1306"/>
      <c r="R7" s="1306"/>
      <c r="S7" s="1306"/>
      <c r="T7" s="1306"/>
      <c r="U7" s="1306"/>
      <c r="V7" s="1306"/>
      <c r="W7" s="1306"/>
      <c r="X7" s="1306"/>
      <c r="Y7" s="1306"/>
      <c r="Z7" s="1306"/>
      <c r="AA7" s="1306"/>
      <c r="AB7" s="738"/>
    </row>
    <row r="8" spans="1:28" ht="15" customHeight="1">
      <c r="A8" s="480"/>
      <c r="B8" s="705"/>
      <c r="C8" s="2105"/>
      <c r="D8" s="2105"/>
      <c r="E8" s="2105"/>
      <c r="F8" s="2105"/>
      <c r="G8" s="2105"/>
      <c r="H8" s="2105"/>
      <c r="I8" s="2105"/>
      <c r="J8" s="1306"/>
      <c r="K8" s="1306"/>
      <c r="L8" s="1306"/>
      <c r="M8" s="1306"/>
      <c r="N8" s="1306"/>
      <c r="O8" s="1306"/>
      <c r="P8" s="1306"/>
      <c r="Q8" s="1306"/>
      <c r="R8" s="1306"/>
      <c r="S8" s="1306"/>
      <c r="T8" s="1306"/>
      <c r="U8" s="1306"/>
      <c r="V8" s="1306"/>
      <c r="W8" s="1306"/>
      <c r="X8" s="1306"/>
      <c r="Y8" s="1306"/>
      <c r="Z8" s="1306"/>
      <c r="AA8" s="1306"/>
      <c r="AB8" s="738"/>
    </row>
    <row r="9" spans="1:28" ht="15" customHeight="1">
      <c r="A9" s="480"/>
      <c r="B9" s="705"/>
      <c r="C9" s="2105"/>
      <c r="D9" s="2105"/>
      <c r="E9" s="2105"/>
      <c r="F9" s="2105"/>
      <c r="G9" s="2105"/>
      <c r="H9" s="2105"/>
      <c r="I9" s="2105"/>
      <c r="J9" s="1306"/>
      <c r="K9" s="1306"/>
      <c r="L9" s="1306"/>
      <c r="M9" s="1306"/>
      <c r="N9" s="1306"/>
      <c r="O9" s="1306"/>
      <c r="P9" s="1306"/>
      <c r="Q9" s="1306"/>
      <c r="R9" s="1306"/>
      <c r="S9" s="1306"/>
      <c r="T9" s="1306"/>
      <c r="U9" s="1306"/>
      <c r="V9" s="1306"/>
      <c r="W9" s="1306"/>
      <c r="X9" s="1306"/>
      <c r="Y9" s="1306"/>
      <c r="Z9" s="1306"/>
      <c r="AA9" s="1306"/>
      <c r="AB9" s="738"/>
    </row>
    <row r="10" spans="1:28" ht="15" customHeight="1">
      <c r="A10" s="480"/>
      <c r="B10" s="705"/>
      <c r="C10" s="2105"/>
      <c r="D10" s="2105"/>
      <c r="E10" s="2105"/>
      <c r="F10" s="2105"/>
      <c r="G10" s="2105"/>
      <c r="H10" s="2105"/>
      <c r="I10" s="2105"/>
      <c r="J10" s="1306"/>
      <c r="K10" s="1306"/>
      <c r="L10" s="1306"/>
      <c r="M10" s="1306"/>
      <c r="N10" s="1306"/>
      <c r="O10" s="1306"/>
      <c r="P10" s="1306"/>
      <c r="Q10" s="1306"/>
      <c r="R10" s="1306"/>
      <c r="S10" s="1306"/>
      <c r="T10" s="1306"/>
      <c r="U10" s="1306"/>
      <c r="V10" s="1306"/>
      <c r="W10" s="1306"/>
      <c r="X10" s="1306"/>
      <c r="Y10" s="1306"/>
      <c r="Z10" s="1306"/>
      <c r="AA10" s="1306"/>
      <c r="AB10" s="738"/>
    </row>
    <row r="11" spans="1:28" ht="15" customHeight="1">
      <c r="A11" s="202" t="s">
        <v>5</v>
      </c>
      <c r="B11" s="202"/>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738"/>
    </row>
    <row r="12" spans="1:28" ht="15.75" customHeight="1" outlineLevel="1">
      <c r="A12" s="708"/>
      <c r="B12" s="708"/>
      <c r="C12" s="2359" t="s">
        <v>654</v>
      </c>
      <c r="D12" s="2360"/>
      <c r="E12" s="2360"/>
      <c r="F12" s="2360"/>
      <c r="G12" s="2360"/>
      <c r="H12" s="2360"/>
      <c r="I12" s="2360"/>
      <c r="J12" s="2360"/>
      <c r="K12" s="2360"/>
      <c r="L12" s="2360"/>
      <c r="M12" s="2360"/>
      <c r="N12" s="2360"/>
      <c r="O12" s="2360"/>
      <c r="P12" s="2360"/>
      <c r="Q12" s="2360"/>
      <c r="R12" s="2360"/>
      <c r="S12" s="2360"/>
      <c r="T12" s="2360"/>
      <c r="U12" s="2360"/>
      <c r="V12" s="2106"/>
      <c r="W12" s="1312"/>
      <c r="X12" s="2107"/>
      <c r="Y12" s="2108" t="s">
        <v>252</v>
      </c>
      <c r="Z12" s="2108"/>
      <c r="AA12" s="2108"/>
      <c r="AB12" s="2107"/>
    </row>
    <row r="13" spans="1:28" ht="15.75" customHeight="1" outlineLevel="1">
      <c r="A13" s="708"/>
      <c r="B13" s="708"/>
      <c r="C13" s="2109"/>
      <c r="D13" s="2110"/>
      <c r="E13" s="820" t="s">
        <v>656</v>
      </c>
      <c r="F13" s="2110"/>
      <c r="G13" s="2110"/>
      <c r="H13" s="2110"/>
      <c r="I13" s="2110"/>
      <c r="J13" s="2110"/>
      <c r="K13" s="2110"/>
      <c r="L13" s="2110"/>
      <c r="M13" s="2110"/>
      <c r="N13" s="2110"/>
      <c r="O13" s="2110"/>
      <c r="P13" s="2110"/>
      <c r="Q13" s="2110"/>
      <c r="R13" s="2110"/>
      <c r="S13" s="2110"/>
      <c r="T13" s="2110"/>
      <c r="U13" s="2110"/>
      <c r="V13" s="2106"/>
      <c r="W13" s="1312"/>
      <c r="X13" s="2107"/>
      <c r="Y13" s="2111"/>
      <c r="Z13" s="2111"/>
      <c r="AA13" s="2111"/>
      <c r="AB13" s="2107"/>
    </row>
    <row r="14" spans="1:28" ht="14.15" customHeight="1">
      <c r="A14" s="708"/>
      <c r="B14" s="708"/>
      <c r="C14" s="820" t="s">
        <v>5</v>
      </c>
      <c r="D14" s="821"/>
      <c r="E14" s="820" t="s">
        <v>658</v>
      </c>
      <c r="F14" s="821"/>
      <c r="G14" s="820" t="s">
        <v>659</v>
      </c>
      <c r="H14" s="821"/>
      <c r="I14" s="820" t="s">
        <v>5</v>
      </c>
      <c r="J14" s="821"/>
      <c r="K14" s="820" t="s">
        <v>660</v>
      </c>
      <c r="L14" s="821"/>
      <c r="M14" s="820" t="s">
        <v>661</v>
      </c>
      <c r="N14" s="821"/>
      <c r="O14" s="820" t="s">
        <v>661</v>
      </c>
      <c r="P14" s="821"/>
      <c r="Q14" s="820" t="s">
        <v>662</v>
      </c>
      <c r="R14" s="821"/>
      <c r="S14" s="820" t="s">
        <v>5</v>
      </c>
      <c r="T14" s="2107"/>
      <c r="U14" s="2112" t="s">
        <v>663</v>
      </c>
      <c r="V14" s="2107"/>
      <c r="W14" s="2112" t="s">
        <v>735</v>
      </c>
      <c r="X14" s="2107"/>
      <c r="Y14" s="2106" t="s">
        <v>5</v>
      </c>
      <c r="Z14" s="2106"/>
      <c r="AA14" s="2106" t="s">
        <v>5</v>
      </c>
      <c r="AB14" s="2113"/>
    </row>
    <row r="15" spans="1:28" ht="14.15" customHeight="1">
      <c r="A15" s="2252" t="s">
        <v>667</v>
      </c>
      <c r="B15" s="708"/>
      <c r="C15" s="820" t="s">
        <v>481</v>
      </c>
      <c r="D15" s="821"/>
      <c r="E15" s="820" t="s">
        <v>668</v>
      </c>
      <c r="F15" s="821"/>
      <c r="G15" s="822" t="s">
        <v>736</v>
      </c>
      <c r="H15" s="821"/>
      <c r="I15" s="820" t="s">
        <v>669</v>
      </c>
      <c r="J15" s="821"/>
      <c r="K15" s="821" t="s">
        <v>670</v>
      </c>
      <c r="L15" s="821"/>
      <c r="M15" s="820" t="s">
        <v>737</v>
      </c>
      <c r="N15" s="821"/>
      <c r="O15" s="820" t="s">
        <v>671</v>
      </c>
      <c r="P15" s="821"/>
      <c r="Q15" s="822" t="s">
        <v>672</v>
      </c>
      <c r="R15" s="821"/>
      <c r="S15" s="822" t="s">
        <v>482</v>
      </c>
      <c r="T15" s="2107"/>
      <c r="U15" s="2112" t="s">
        <v>673</v>
      </c>
      <c r="V15" s="2107"/>
      <c r="W15" s="2112" t="s">
        <v>738</v>
      </c>
      <c r="X15" s="2107"/>
      <c r="Y15" s="2114" t="s">
        <v>2369</v>
      </c>
      <c r="Z15" s="2109"/>
      <c r="AA15" s="2114" t="s">
        <v>2311</v>
      </c>
      <c r="AB15" s="2113"/>
    </row>
    <row r="16" spans="1:28" ht="4" customHeight="1">
      <c r="A16" s="722"/>
      <c r="B16" s="202"/>
      <c r="C16" s="1941"/>
      <c r="D16" s="1306"/>
      <c r="E16" s="1941"/>
      <c r="F16" s="1306"/>
      <c r="G16" s="1306"/>
      <c r="H16" s="1306"/>
      <c r="I16" s="1941"/>
      <c r="J16" s="1306"/>
      <c r="K16" s="1941"/>
      <c r="L16" s="1306"/>
      <c r="M16" s="1941"/>
      <c r="N16" s="1306"/>
      <c r="O16" s="1941"/>
      <c r="P16" s="1306"/>
      <c r="Q16" s="1306"/>
      <c r="R16" s="1306"/>
      <c r="S16" s="1941"/>
      <c r="T16" s="1306"/>
      <c r="U16" s="1941"/>
      <c r="V16" s="1306"/>
      <c r="W16" s="1941"/>
      <c r="X16" s="1306"/>
      <c r="Y16" s="1941"/>
      <c r="Z16" s="1317"/>
      <c r="AA16" s="1941"/>
      <c r="AB16" s="738"/>
    </row>
    <row r="17" spans="1:29" s="729" customFormat="1" ht="15" customHeight="1">
      <c r="A17" s="2115" t="s">
        <v>845</v>
      </c>
      <c r="B17" s="734"/>
      <c r="C17" s="1738">
        <v>0</v>
      </c>
      <c r="D17" s="727"/>
      <c r="E17" s="1738">
        <v>0</v>
      </c>
      <c r="F17" s="727"/>
      <c r="G17" s="1738">
        <v>0</v>
      </c>
      <c r="H17" s="727"/>
      <c r="I17" s="1738">
        <v>0</v>
      </c>
      <c r="J17" s="727"/>
      <c r="K17" s="1738">
        <v>0</v>
      </c>
      <c r="L17" s="727"/>
      <c r="M17" s="1738">
        <v>0</v>
      </c>
      <c r="N17" s="727"/>
      <c r="O17" s="1738">
        <v>0</v>
      </c>
      <c r="P17" s="727"/>
      <c r="Q17" s="1738">
        <v>0</v>
      </c>
      <c r="R17" s="727"/>
      <c r="S17" s="1738">
        <v>0</v>
      </c>
      <c r="T17" s="743"/>
      <c r="U17" s="737">
        <f>ROUND(SUM(C17:S17),1)</f>
        <v>0</v>
      </c>
      <c r="V17" s="743"/>
      <c r="W17" s="1738">
        <v>98</v>
      </c>
      <c r="X17" s="743"/>
      <c r="Y17" s="737">
        <f>ROUND(SUM(U17:X17),1)</f>
        <v>98</v>
      </c>
      <c r="Z17" s="743"/>
      <c r="AA17" s="1738">
        <v>6</v>
      </c>
      <c r="AB17" s="732"/>
    </row>
    <row r="18" spans="1:29" ht="15" customHeight="1">
      <c r="A18" s="824" t="s">
        <v>846</v>
      </c>
      <c r="B18" s="730" t="s">
        <v>5</v>
      </c>
      <c r="C18" s="1737">
        <v>0</v>
      </c>
      <c r="D18" s="730"/>
      <c r="E18" s="1737">
        <v>0</v>
      </c>
      <c r="F18" s="730"/>
      <c r="G18" s="1737">
        <v>0</v>
      </c>
      <c r="H18" s="730"/>
      <c r="I18" s="1737">
        <v>0</v>
      </c>
      <c r="J18" s="730"/>
      <c r="K18" s="1737">
        <v>0</v>
      </c>
      <c r="L18" s="730"/>
      <c r="M18" s="1737">
        <v>0</v>
      </c>
      <c r="N18" s="730"/>
      <c r="O18" s="1737">
        <v>0</v>
      </c>
      <c r="P18" s="730"/>
      <c r="Q18" s="1737">
        <v>0</v>
      </c>
      <c r="R18" s="730"/>
      <c r="S18" s="1737">
        <v>0</v>
      </c>
      <c r="T18" s="738"/>
      <c r="U18" s="738">
        <f t="shared" ref="U18:U57" si="0">ROUND(SUM(C18:S18),1)</f>
        <v>0</v>
      </c>
      <c r="V18" s="738"/>
      <c r="W18" s="1737">
        <v>33567</v>
      </c>
      <c r="X18" s="738"/>
      <c r="Y18" s="738">
        <f t="shared" ref="Y18:Y58" si="1">ROUND(SUM(U18:X18),1)</f>
        <v>33567</v>
      </c>
      <c r="Z18" s="738"/>
      <c r="AA18" s="1737">
        <v>38134</v>
      </c>
      <c r="AB18" s="738"/>
    </row>
    <row r="19" spans="1:29" ht="15" customHeight="1">
      <c r="A19" s="824" t="s">
        <v>2248</v>
      </c>
      <c r="B19" s="707" t="s">
        <v>5</v>
      </c>
      <c r="C19" s="1737">
        <v>0</v>
      </c>
      <c r="D19" s="730"/>
      <c r="E19" s="1737">
        <v>9290</v>
      </c>
      <c r="F19" s="730"/>
      <c r="G19" s="1737">
        <v>0</v>
      </c>
      <c r="H19" s="730"/>
      <c r="I19" s="1737">
        <v>0</v>
      </c>
      <c r="J19" s="730"/>
      <c r="K19" s="1737">
        <v>0</v>
      </c>
      <c r="L19" s="730"/>
      <c r="M19" s="1737">
        <v>0</v>
      </c>
      <c r="N19" s="730"/>
      <c r="O19" s="1737">
        <v>0</v>
      </c>
      <c r="P19" s="730"/>
      <c r="Q19" s="1737">
        <v>0</v>
      </c>
      <c r="R19" s="730"/>
      <c r="S19" s="1737">
        <v>0</v>
      </c>
      <c r="U19" s="738">
        <f>ROUND(SUM(C19:S19),1)</f>
        <v>9290</v>
      </c>
      <c r="W19" s="1737">
        <v>97669</v>
      </c>
      <c r="Y19" s="738">
        <f>ROUND(SUM(U19:X19),1)</f>
        <v>106959</v>
      </c>
      <c r="AA19" s="1737">
        <v>66494</v>
      </c>
      <c r="AB19" s="738"/>
    </row>
    <row r="20" spans="1:29" ht="15" customHeight="1">
      <c r="A20" s="824" t="s">
        <v>847</v>
      </c>
      <c r="B20" s="730" t="s">
        <v>5</v>
      </c>
      <c r="C20" s="1737">
        <v>0</v>
      </c>
      <c r="D20" s="730"/>
      <c r="E20" s="1737">
        <v>0</v>
      </c>
      <c r="F20" s="730"/>
      <c r="G20" s="1737">
        <v>0</v>
      </c>
      <c r="H20" s="730"/>
      <c r="I20" s="1737">
        <v>0</v>
      </c>
      <c r="J20" s="730"/>
      <c r="K20" s="1737">
        <v>0</v>
      </c>
      <c r="L20" s="730"/>
      <c r="M20" s="1737">
        <v>0</v>
      </c>
      <c r="N20" s="730"/>
      <c r="O20" s="1737">
        <v>0</v>
      </c>
      <c r="P20" s="730"/>
      <c r="Q20" s="1737">
        <v>0</v>
      </c>
      <c r="R20" s="730"/>
      <c r="S20" s="1737">
        <v>0</v>
      </c>
      <c r="T20" s="738"/>
      <c r="U20" s="738">
        <f t="shared" si="0"/>
        <v>0</v>
      </c>
      <c r="V20" s="738"/>
      <c r="W20" s="1737">
        <v>369540</v>
      </c>
      <c r="X20" s="738"/>
      <c r="Y20" s="738">
        <f t="shared" si="1"/>
        <v>369540</v>
      </c>
      <c r="Z20" s="738"/>
      <c r="AA20" s="1737">
        <v>355745</v>
      </c>
      <c r="AB20" s="738"/>
    </row>
    <row r="21" spans="1:29" ht="15" customHeight="1">
      <c r="A21" s="824" t="s">
        <v>848</v>
      </c>
      <c r="B21" s="730" t="s">
        <v>5</v>
      </c>
      <c r="C21" s="1737">
        <v>0</v>
      </c>
      <c r="D21" s="730"/>
      <c r="E21" s="1737">
        <v>197389</v>
      </c>
      <c r="F21" s="730"/>
      <c r="G21" s="1737">
        <v>882</v>
      </c>
      <c r="H21" s="730"/>
      <c r="I21" s="1737">
        <v>0</v>
      </c>
      <c r="J21" s="730"/>
      <c r="K21" s="1737">
        <v>0</v>
      </c>
      <c r="L21" s="730"/>
      <c r="M21" s="1737">
        <v>13120</v>
      </c>
      <c r="N21" s="730"/>
      <c r="O21" s="1737">
        <v>0</v>
      </c>
      <c r="P21" s="730"/>
      <c r="Q21" s="1737">
        <v>0</v>
      </c>
      <c r="R21" s="730"/>
      <c r="S21" s="1737">
        <v>0</v>
      </c>
      <c r="T21" s="738"/>
      <c r="U21" s="738">
        <f t="shared" si="0"/>
        <v>211391</v>
      </c>
      <c r="V21" s="738"/>
      <c r="W21" s="1737">
        <v>293440</v>
      </c>
      <c r="X21" s="738"/>
      <c r="Y21" s="738">
        <f t="shared" si="1"/>
        <v>504831</v>
      </c>
      <c r="Z21" s="738"/>
      <c r="AA21" s="1737">
        <v>377188</v>
      </c>
      <c r="AB21" s="738"/>
    </row>
    <row r="22" spans="1:29" ht="15" customHeight="1">
      <c r="A22" s="824" t="s">
        <v>849</v>
      </c>
      <c r="B22" s="2251" t="s">
        <v>5</v>
      </c>
      <c r="C22" s="1737">
        <v>0</v>
      </c>
      <c r="D22" s="730"/>
      <c r="E22" s="1737">
        <v>1734</v>
      </c>
      <c r="F22" s="730"/>
      <c r="G22" s="1737">
        <v>48473</v>
      </c>
      <c r="H22" s="730"/>
      <c r="I22" s="1737">
        <v>0</v>
      </c>
      <c r="J22" s="730"/>
      <c r="K22" s="1737">
        <v>224607</v>
      </c>
      <c r="L22" s="730"/>
      <c r="M22" s="1737">
        <v>0</v>
      </c>
      <c r="N22" s="730"/>
      <c r="O22" s="1737">
        <v>0</v>
      </c>
      <c r="P22" s="730"/>
      <c r="Q22" s="1737">
        <v>0</v>
      </c>
      <c r="R22" s="730"/>
      <c r="S22" s="1737">
        <v>0</v>
      </c>
      <c r="T22" s="738"/>
      <c r="U22" s="738">
        <f t="shared" si="0"/>
        <v>274814</v>
      </c>
      <c r="V22" s="738"/>
      <c r="W22" s="1737">
        <v>82779</v>
      </c>
      <c r="X22" s="738"/>
      <c r="Y22" s="738">
        <f t="shared" si="1"/>
        <v>357593</v>
      </c>
      <c r="Z22" s="738"/>
      <c r="AA22" s="1737">
        <v>251442</v>
      </c>
      <c r="AB22" s="738"/>
    </row>
    <row r="23" spans="1:29" ht="15" customHeight="1">
      <c r="A23" s="824" t="s">
        <v>850</v>
      </c>
      <c r="B23" s="730" t="s">
        <v>5</v>
      </c>
      <c r="C23" s="1737">
        <v>0</v>
      </c>
      <c r="D23" s="730"/>
      <c r="E23" s="1737">
        <v>0</v>
      </c>
      <c r="F23" s="730"/>
      <c r="G23" s="1737">
        <v>0</v>
      </c>
      <c r="H23" s="730"/>
      <c r="I23" s="1737">
        <v>0</v>
      </c>
      <c r="J23" s="730"/>
      <c r="K23" s="1737">
        <v>0</v>
      </c>
      <c r="L23" s="730"/>
      <c r="M23" s="1737">
        <v>0</v>
      </c>
      <c r="N23" s="730"/>
      <c r="O23" s="1737">
        <v>0</v>
      </c>
      <c r="P23" s="730"/>
      <c r="Q23" s="1737">
        <v>0</v>
      </c>
      <c r="R23" s="730"/>
      <c r="S23" s="1737">
        <v>0</v>
      </c>
      <c r="T23" s="738"/>
      <c r="U23" s="738">
        <f t="shared" si="0"/>
        <v>0</v>
      </c>
      <c r="V23" s="738"/>
      <c r="W23" s="1737">
        <v>7878</v>
      </c>
      <c r="X23" s="738"/>
      <c r="Y23" s="738">
        <f t="shared" si="1"/>
        <v>7878</v>
      </c>
      <c r="Z23" s="738"/>
      <c r="AA23" s="1737">
        <v>6127</v>
      </c>
      <c r="AB23" s="738"/>
    </row>
    <row r="24" spans="1:29" ht="15" customHeight="1">
      <c r="A24" s="824" t="s">
        <v>851</v>
      </c>
      <c r="B24" s="730" t="s">
        <v>5</v>
      </c>
      <c r="C24" s="1737">
        <v>0</v>
      </c>
      <c r="D24" s="730"/>
      <c r="E24" s="1737">
        <v>0</v>
      </c>
      <c r="F24" s="730"/>
      <c r="G24" s="1737">
        <v>0</v>
      </c>
      <c r="H24" s="730"/>
      <c r="I24" s="1737">
        <v>0</v>
      </c>
      <c r="J24" s="730"/>
      <c r="K24" s="1737">
        <v>0</v>
      </c>
      <c r="L24" s="730"/>
      <c r="M24" s="1737">
        <v>0</v>
      </c>
      <c r="N24" s="730"/>
      <c r="O24" s="1737">
        <v>0</v>
      </c>
      <c r="P24" s="730"/>
      <c r="Q24" s="1737">
        <v>0</v>
      </c>
      <c r="R24" s="730"/>
      <c r="S24" s="1737">
        <v>0</v>
      </c>
      <c r="T24" s="738"/>
      <c r="U24" s="738">
        <f t="shared" si="0"/>
        <v>0</v>
      </c>
      <c r="V24" s="738"/>
      <c r="W24" s="1737">
        <v>227603</v>
      </c>
      <c r="X24" s="738"/>
      <c r="Y24" s="738">
        <f t="shared" si="1"/>
        <v>227603</v>
      </c>
      <c r="Z24" s="738"/>
      <c r="AA24" s="1737">
        <v>221992</v>
      </c>
      <c r="AB24" s="738"/>
    </row>
    <row r="25" spans="1:29" ht="15" customHeight="1">
      <c r="A25" s="824" t="s">
        <v>852</v>
      </c>
      <c r="B25" s="730" t="s">
        <v>5</v>
      </c>
      <c r="C25" s="1737">
        <v>0</v>
      </c>
      <c r="D25" s="730"/>
      <c r="E25" s="1737">
        <v>14947</v>
      </c>
      <c r="F25" s="730"/>
      <c r="G25" s="1737">
        <v>3621</v>
      </c>
      <c r="H25" s="730"/>
      <c r="I25" s="1737">
        <v>0</v>
      </c>
      <c r="J25" s="730"/>
      <c r="K25" s="1737">
        <v>0</v>
      </c>
      <c r="L25" s="730"/>
      <c r="M25" s="1737">
        <v>0</v>
      </c>
      <c r="N25" s="730"/>
      <c r="O25" s="1737">
        <v>0</v>
      </c>
      <c r="P25" s="730"/>
      <c r="Q25" s="1737">
        <v>0</v>
      </c>
      <c r="R25" s="730"/>
      <c r="S25" s="1737">
        <v>0</v>
      </c>
      <c r="T25" s="738"/>
      <c r="U25" s="738">
        <f t="shared" si="0"/>
        <v>18568</v>
      </c>
      <c r="V25" s="738"/>
      <c r="W25" s="1737">
        <v>1330</v>
      </c>
      <c r="X25" s="738"/>
      <c r="Y25" s="738">
        <f t="shared" si="1"/>
        <v>19898</v>
      </c>
      <c r="Z25" s="738"/>
      <c r="AA25" s="1737">
        <v>19374</v>
      </c>
      <c r="AB25" s="738"/>
    </row>
    <row r="26" spans="1:29" ht="15" customHeight="1">
      <c r="A26" s="824" t="s">
        <v>853</v>
      </c>
      <c r="B26" s="730" t="s">
        <v>5</v>
      </c>
      <c r="C26" s="1737">
        <v>0</v>
      </c>
      <c r="D26" s="730"/>
      <c r="E26" s="1737">
        <v>0</v>
      </c>
      <c r="F26" s="730"/>
      <c r="G26" s="1737">
        <v>116465</v>
      </c>
      <c r="H26" s="730"/>
      <c r="I26" s="1737">
        <v>0</v>
      </c>
      <c r="J26" s="730"/>
      <c r="K26" s="1737">
        <v>0</v>
      </c>
      <c r="L26" s="730"/>
      <c r="M26" s="1737">
        <v>0</v>
      </c>
      <c r="N26" s="730"/>
      <c r="O26" s="1737">
        <v>0</v>
      </c>
      <c r="P26" s="730"/>
      <c r="Q26" s="1737">
        <v>0</v>
      </c>
      <c r="R26" s="730"/>
      <c r="S26" s="1737">
        <v>592090</v>
      </c>
      <c r="T26" s="738"/>
      <c r="U26" s="738">
        <f t="shared" si="0"/>
        <v>708555</v>
      </c>
      <c r="V26" s="738"/>
      <c r="W26" s="1737">
        <v>2215094</v>
      </c>
      <c r="X26" s="738"/>
      <c r="Y26" s="738">
        <f t="shared" si="1"/>
        <v>2923649</v>
      </c>
      <c r="Z26" s="738"/>
      <c r="AA26" s="1737">
        <v>3059287</v>
      </c>
      <c r="AB26" s="738"/>
      <c r="AC26" s="2144"/>
    </row>
    <row r="27" spans="1:29" ht="15" customHeight="1">
      <c r="A27" s="824" t="s">
        <v>2263</v>
      </c>
      <c r="B27" s="730" t="s">
        <v>5</v>
      </c>
      <c r="C27" s="1737">
        <v>0</v>
      </c>
      <c r="D27" s="730"/>
      <c r="E27" s="1737">
        <v>0</v>
      </c>
      <c r="F27" s="730"/>
      <c r="G27" s="1737">
        <v>2141</v>
      </c>
      <c r="H27" s="730"/>
      <c r="I27" s="1737">
        <v>0</v>
      </c>
      <c r="J27" s="730"/>
      <c r="K27" s="1737">
        <v>0</v>
      </c>
      <c r="L27" s="730"/>
      <c r="M27" s="1737">
        <v>0</v>
      </c>
      <c r="N27" s="730"/>
      <c r="O27" s="1737">
        <v>0</v>
      </c>
      <c r="P27" s="730"/>
      <c r="Q27" s="1737">
        <v>0</v>
      </c>
      <c r="R27" s="730"/>
      <c r="S27" s="1737">
        <v>0</v>
      </c>
      <c r="T27" s="738"/>
      <c r="U27" s="738">
        <f t="shared" ref="U27" si="2">ROUND(SUM(C27:S27),1)</f>
        <v>2141</v>
      </c>
      <c r="V27" s="738"/>
      <c r="W27" s="1737">
        <v>0</v>
      </c>
      <c r="X27" s="738"/>
      <c r="Y27" s="738">
        <f t="shared" ref="Y27" si="3">ROUND(SUM(U27:X27),1)</f>
        <v>2141</v>
      </c>
      <c r="Z27" s="738"/>
      <c r="AA27" s="1737">
        <v>2588</v>
      </c>
      <c r="AB27" s="738"/>
    </row>
    <row r="28" spans="1:29" ht="15" customHeight="1">
      <c r="A28" s="824" t="s">
        <v>692</v>
      </c>
      <c r="B28" s="2251" t="s">
        <v>5</v>
      </c>
      <c r="C28" s="1737">
        <v>282</v>
      </c>
      <c r="D28" s="730"/>
      <c r="E28" s="1737">
        <v>0</v>
      </c>
      <c r="F28" s="730"/>
      <c r="G28" s="1737">
        <v>-1</v>
      </c>
      <c r="H28" s="730"/>
      <c r="I28" s="1737">
        <v>0</v>
      </c>
      <c r="J28" s="730"/>
      <c r="K28" s="1737">
        <v>0</v>
      </c>
      <c r="L28" s="730"/>
      <c r="M28" s="1737">
        <v>19127</v>
      </c>
      <c r="N28" s="730"/>
      <c r="O28" s="1737">
        <v>0</v>
      </c>
      <c r="P28" s="730"/>
      <c r="Q28" s="1737">
        <v>0</v>
      </c>
      <c r="R28" s="730"/>
      <c r="S28" s="1737">
        <v>0</v>
      </c>
      <c r="T28" s="738"/>
      <c r="U28" s="738">
        <f t="shared" si="0"/>
        <v>19408</v>
      </c>
      <c r="V28" s="738"/>
      <c r="W28" s="1737">
        <v>9689</v>
      </c>
      <c r="X28" s="738"/>
      <c r="Y28" s="738">
        <f t="shared" si="1"/>
        <v>29097</v>
      </c>
      <c r="Z28" s="738"/>
      <c r="AA28" s="1737">
        <v>67020</v>
      </c>
      <c r="AB28" s="738"/>
    </row>
    <row r="29" spans="1:29" ht="14.25" customHeight="1">
      <c r="A29" s="824" t="s">
        <v>854</v>
      </c>
      <c r="B29" s="730" t="s">
        <v>5</v>
      </c>
      <c r="C29" s="1737">
        <v>0</v>
      </c>
      <c r="D29" s="730"/>
      <c r="E29" s="1737">
        <v>0</v>
      </c>
      <c r="F29" s="730"/>
      <c r="G29" s="1737">
        <v>63000</v>
      </c>
      <c r="H29" s="730"/>
      <c r="I29" s="1737">
        <v>0</v>
      </c>
      <c r="J29" s="730"/>
      <c r="K29" s="1737">
        <v>0</v>
      </c>
      <c r="L29" s="730"/>
      <c r="M29" s="1737">
        <v>0</v>
      </c>
      <c r="N29" s="730"/>
      <c r="O29" s="1737">
        <v>271995</v>
      </c>
      <c r="P29" s="730"/>
      <c r="Q29" s="1737">
        <v>0</v>
      </c>
      <c r="R29" s="730"/>
      <c r="S29" s="1737">
        <v>0</v>
      </c>
      <c r="T29" s="738"/>
      <c r="U29" s="738">
        <f t="shared" si="0"/>
        <v>334995</v>
      </c>
      <c r="V29" s="738"/>
      <c r="W29" s="1737">
        <v>0</v>
      </c>
      <c r="X29" s="738"/>
      <c r="Y29" s="738">
        <f t="shared" si="1"/>
        <v>334995</v>
      </c>
      <c r="Z29" s="738"/>
      <c r="AA29" s="1737">
        <v>322070</v>
      </c>
      <c r="AB29" s="738"/>
    </row>
    <row r="30" spans="1:29" ht="15" customHeight="1">
      <c r="A30" s="824" t="s">
        <v>855</v>
      </c>
      <c r="B30" s="730" t="s">
        <v>5</v>
      </c>
      <c r="C30" s="1737">
        <v>0</v>
      </c>
      <c r="D30" s="730"/>
      <c r="E30" s="1737">
        <v>0</v>
      </c>
      <c r="F30" s="730"/>
      <c r="G30" s="1737">
        <v>0</v>
      </c>
      <c r="H30" s="730"/>
      <c r="I30" s="1737">
        <v>0</v>
      </c>
      <c r="J30" s="730"/>
      <c r="K30" s="1737">
        <v>0</v>
      </c>
      <c r="L30" s="730"/>
      <c r="M30" s="1737">
        <v>0</v>
      </c>
      <c r="N30" s="730"/>
      <c r="O30" s="1737">
        <v>0</v>
      </c>
      <c r="P30" s="730"/>
      <c r="Q30" s="1737">
        <v>0</v>
      </c>
      <c r="R30" s="730"/>
      <c r="S30" s="1737">
        <v>0</v>
      </c>
      <c r="T30" s="738"/>
      <c r="U30" s="738">
        <f t="shared" si="0"/>
        <v>0</v>
      </c>
      <c r="V30" s="738"/>
      <c r="W30" s="1737">
        <v>72962</v>
      </c>
      <c r="X30" s="738"/>
      <c r="Y30" s="738">
        <f t="shared" si="1"/>
        <v>72962</v>
      </c>
      <c r="Z30" s="738"/>
      <c r="AA30" s="1737">
        <v>80717</v>
      </c>
      <c r="AB30" s="738"/>
    </row>
    <row r="31" spans="1:29" ht="15" customHeight="1">
      <c r="A31" s="824" t="s">
        <v>856</v>
      </c>
      <c r="B31" s="730" t="s">
        <v>5</v>
      </c>
      <c r="C31" s="1737">
        <v>0</v>
      </c>
      <c r="D31" s="730"/>
      <c r="E31" s="1737">
        <v>0</v>
      </c>
      <c r="F31" s="730"/>
      <c r="G31" s="1737">
        <v>0</v>
      </c>
      <c r="H31" s="730"/>
      <c r="I31" s="1737">
        <v>0</v>
      </c>
      <c r="J31" s="730"/>
      <c r="K31" s="1737">
        <v>0</v>
      </c>
      <c r="L31" s="730"/>
      <c r="M31" s="1737">
        <v>0</v>
      </c>
      <c r="N31" s="730"/>
      <c r="O31" s="1737">
        <v>0</v>
      </c>
      <c r="P31" s="730"/>
      <c r="Q31" s="1737">
        <v>0</v>
      </c>
      <c r="R31" s="730"/>
      <c r="S31" s="1737">
        <v>0</v>
      </c>
      <c r="T31" s="738"/>
      <c r="U31" s="738">
        <f t="shared" si="0"/>
        <v>0</v>
      </c>
      <c r="V31" s="738"/>
      <c r="W31" s="1737">
        <v>47327</v>
      </c>
      <c r="X31" s="738"/>
      <c r="Y31" s="738">
        <f t="shared" si="1"/>
        <v>47327</v>
      </c>
      <c r="Z31" s="738"/>
      <c r="AA31" s="1737">
        <v>73664</v>
      </c>
      <c r="AB31" s="738"/>
    </row>
    <row r="32" spans="1:29" ht="15" customHeight="1">
      <c r="A32" s="730" t="s">
        <v>857</v>
      </c>
      <c r="B32" s="730" t="s">
        <v>5</v>
      </c>
      <c r="C32" s="1737">
        <v>0</v>
      </c>
      <c r="D32" s="730"/>
      <c r="E32" s="1737">
        <v>0</v>
      </c>
      <c r="F32" s="730"/>
      <c r="G32" s="1737">
        <v>0</v>
      </c>
      <c r="H32" s="730"/>
      <c r="I32" s="1737">
        <v>0</v>
      </c>
      <c r="J32" s="730"/>
      <c r="K32" s="1737">
        <v>1020</v>
      </c>
      <c r="L32" s="730"/>
      <c r="M32" s="1737">
        <v>0</v>
      </c>
      <c r="N32" s="730"/>
      <c r="O32" s="1737">
        <v>0</v>
      </c>
      <c r="P32" s="730"/>
      <c r="Q32" s="1737">
        <v>0</v>
      </c>
      <c r="R32" s="730"/>
      <c r="S32" s="1737">
        <v>0</v>
      </c>
      <c r="T32" s="738"/>
      <c r="U32" s="738">
        <f t="shared" si="0"/>
        <v>1020</v>
      </c>
      <c r="V32" s="738"/>
      <c r="W32" s="1737">
        <v>96487</v>
      </c>
      <c r="X32" s="738"/>
      <c r="Y32" s="738">
        <f t="shared" si="1"/>
        <v>97507</v>
      </c>
      <c r="Z32" s="738"/>
      <c r="AA32" s="1737">
        <v>72053</v>
      </c>
      <c r="AB32" s="738"/>
    </row>
    <row r="33" spans="1:29" ht="15" customHeight="1">
      <c r="A33" s="824" t="s">
        <v>858</v>
      </c>
      <c r="B33" s="730" t="s">
        <v>5</v>
      </c>
      <c r="C33" s="1737">
        <v>0</v>
      </c>
      <c r="D33" s="730"/>
      <c r="E33" s="1737">
        <v>0</v>
      </c>
      <c r="F33" s="730"/>
      <c r="G33" s="1737">
        <v>7523</v>
      </c>
      <c r="H33" s="730"/>
      <c r="I33" s="1737">
        <v>0</v>
      </c>
      <c r="J33" s="730"/>
      <c r="K33" s="1737">
        <v>45862</v>
      </c>
      <c r="L33" s="730"/>
      <c r="M33" s="1737">
        <v>0</v>
      </c>
      <c r="N33" s="730"/>
      <c r="O33" s="1737">
        <v>0</v>
      </c>
      <c r="P33" s="730"/>
      <c r="Q33" s="1737">
        <v>0</v>
      </c>
      <c r="R33" s="730"/>
      <c r="S33" s="1737">
        <v>0</v>
      </c>
      <c r="T33" s="2254"/>
      <c r="U33" s="738">
        <f t="shared" si="0"/>
        <v>53385</v>
      </c>
      <c r="V33" s="738"/>
      <c r="W33" s="1737">
        <v>2036</v>
      </c>
      <c r="X33" s="738"/>
      <c r="Y33" s="738">
        <f t="shared" si="1"/>
        <v>55421</v>
      </c>
      <c r="Z33" s="738"/>
      <c r="AA33" s="1737">
        <v>40156</v>
      </c>
      <c r="AB33" s="738"/>
      <c r="AC33" s="2144"/>
    </row>
    <row r="34" spans="1:29" ht="15" customHeight="1">
      <c r="A34" s="1741" t="s">
        <v>859</v>
      </c>
      <c r="B34" s="730" t="s">
        <v>5</v>
      </c>
      <c r="C34" s="1737">
        <v>0</v>
      </c>
      <c r="D34" s="730"/>
      <c r="E34" s="1737">
        <v>0</v>
      </c>
      <c r="F34" s="730"/>
      <c r="G34" s="1737">
        <v>0</v>
      </c>
      <c r="H34" s="730"/>
      <c r="I34" s="1737">
        <v>0</v>
      </c>
      <c r="J34" s="730"/>
      <c r="K34" s="1737">
        <v>0</v>
      </c>
      <c r="L34" s="730"/>
      <c r="M34" s="1737">
        <v>0</v>
      </c>
      <c r="N34" s="730"/>
      <c r="O34" s="1737">
        <v>0</v>
      </c>
      <c r="P34" s="730"/>
      <c r="Q34" s="1737">
        <v>96</v>
      </c>
      <c r="R34" s="730"/>
      <c r="S34" s="1737">
        <v>0</v>
      </c>
      <c r="T34" s="738"/>
      <c r="U34" s="738">
        <f t="shared" si="0"/>
        <v>96</v>
      </c>
      <c r="V34" s="738"/>
      <c r="W34" s="1737">
        <v>55911</v>
      </c>
      <c r="X34" s="738"/>
      <c r="Y34" s="738">
        <f t="shared" si="1"/>
        <v>56007</v>
      </c>
      <c r="Z34" s="738"/>
      <c r="AA34" s="1737">
        <v>41345</v>
      </c>
      <c r="AB34" s="738"/>
    </row>
    <row r="35" spans="1:29" ht="15" customHeight="1">
      <c r="A35" s="824" t="s">
        <v>860</v>
      </c>
      <c r="B35" s="730" t="s">
        <v>5</v>
      </c>
      <c r="C35" s="1737">
        <v>0</v>
      </c>
      <c r="D35" s="730"/>
      <c r="E35" s="1737">
        <v>0</v>
      </c>
      <c r="F35" s="730"/>
      <c r="G35" s="1737">
        <v>0</v>
      </c>
      <c r="H35" s="730"/>
      <c r="I35" s="1737">
        <v>0</v>
      </c>
      <c r="J35" s="730"/>
      <c r="K35" s="1737">
        <v>0</v>
      </c>
      <c r="L35" s="730"/>
      <c r="M35" s="1737">
        <v>0</v>
      </c>
      <c r="N35" s="730"/>
      <c r="O35" s="1737">
        <v>0</v>
      </c>
      <c r="P35" s="730"/>
      <c r="Q35" s="1737">
        <v>0</v>
      </c>
      <c r="R35" s="730"/>
      <c r="S35" s="1737">
        <v>0</v>
      </c>
      <c r="T35" s="738"/>
      <c r="U35" s="738">
        <f t="shared" si="0"/>
        <v>0</v>
      </c>
      <c r="V35" s="738"/>
      <c r="W35" s="1737">
        <v>165147</v>
      </c>
      <c r="X35" s="738"/>
      <c r="Y35" s="738">
        <f t="shared" si="1"/>
        <v>165147</v>
      </c>
      <c r="Z35" s="738"/>
      <c r="AA35" s="1737">
        <v>133371</v>
      </c>
      <c r="AB35" s="738"/>
    </row>
    <row r="36" spans="1:29" ht="15" customHeight="1">
      <c r="A36" s="824" t="s">
        <v>861</v>
      </c>
      <c r="B36" s="730" t="s">
        <v>5</v>
      </c>
      <c r="C36" s="1737">
        <v>0</v>
      </c>
      <c r="D36" s="730"/>
      <c r="E36" s="1737">
        <v>0</v>
      </c>
      <c r="F36" s="730"/>
      <c r="G36" s="1737">
        <v>0</v>
      </c>
      <c r="H36" s="730"/>
      <c r="I36" s="1737">
        <v>0</v>
      </c>
      <c r="J36" s="730"/>
      <c r="K36" s="1737">
        <v>0</v>
      </c>
      <c r="L36" s="730"/>
      <c r="M36" s="1737">
        <v>0</v>
      </c>
      <c r="N36" s="730"/>
      <c r="O36" s="1737">
        <v>0</v>
      </c>
      <c r="P36" s="730"/>
      <c r="Q36" s="1737">
        <v>0</v>
      </c>
      <c r="R36" s="730"/>
      <c r="S36" s="1737">
        <v>0</v>
      </c>
      <c r="T36" s="738"/>
      <c r="U36" s="738">
        <f t="shared" si="0"/>
        <v>0</v>
      </c>
      <c r="V36" s="738"/>
      <c r="W36" s="1737">
        <v>65966</v>
      </c>
      <c r="X36" s="738"/>
      <c r="Y36" s="738">
        <f t="shared" si="1"/>
        <v>65966</v>
      </c>
      <c r="Z36" s="738"/>
      <c r="AA36" s="1737">
        <v>96271</v>
      </c>
      <c r="AB36" s="738"/>
    </row>
    <row r="37" spans="1:29" ht="15" customHeight="1">
      <c r="A37" s="824" t="s">
        <v>862</v>
      </c>
      <c r="B37" s="730" t="s">
        <v>5</v>
      </c>
      <c r="C37" s="1737">
        <v>0</v>
      </c>
      <c r="D37" s="730"/>
      <c r="E37" s="1737">
        <v>0</v>
      </c>
      <c r="F37" s="730"/>
      <c r="G37" s="1737">
        <v>3517</v>
      </c>
      <c r="H37" s="730"/>
      <c r="I37" s="1737">
        <v>0</v>
      </c>
      <c r="J37" s="730"/>
      <c r="K37" s="1737">
        <v>32053</v>
      </c>
      <c r="L37" s="730"/>
      <c r="M37" s="1737">
        <v>0</v>
      </c>
      <c r="N37" s="730"/>
      <c r="O37" s="1737">
        <v>0</v>
      </c>
      <c r="P37" s="730"/>
      <c r="Q37" s="1737">
        <v>0</v>
      </c>
      <c r="R37" s="730"/>
      <c r="S37" s="1737">
        <v>0</v>
      </c>
      <c r="T37" s="738"/>
      <c r="U37" s="738">
        <f t="shared" si="0"/>
        <v>35570</v>
      </c>
      <c r="V37" s="738"/>
      <c r="W37" s="1737">
        <v>244265</v>
      </c>
      <c r="X37" s="738"/>
      <c r="Y37" s="738">
        <f t="shared" si="1"/>
        <v>279835</v>
      </c>
      <c r="Z37" s="738"/>
      <c r="AA37" s="1737">
        <v>285163</v>
      </c>
      <c r="AB37" s="738"/>
    </row>
    <row r="38" spans="1:29" ht="14.25" customHeight="1">
      <c r="A38" s="824" t="s">
        <v>863</v>
      </c>
      <c r="B38" s="730" t="s">
        <v>5</v>
      </c>
      <c r="C38" s="1737">
        <v>0</v>
      </c>
      <c r="D38" s="730"/>
      <c r="E38" s="1737">
        <v>26008</v>
      </c>
      <c r="F38" s="730"/>
      <c r="G38" s="1737">
        <v>0</v>
      </c>
      <c r="H38" s="730"/>
      <c r="I38" s="1737">
        <v>0</v>
      </c>
      <c r="J38" s="730"/>
      <c r="K38" s="1737">
        <v>0</v>
      </c>
      <c r="L38" s="730"/>
      <c r="M38" s="1737">
        <v>0</v>
      </c>
      <c r="N38" s="730"/>
      <c r="O38" s="1737">
        <v>0</v>
      </c>
      <c r="P38" s="730"/>
      <c r="Q38" s="1737">
        <v>0</v>
      </c>
      <c r="R38" s="730"/>
      <c r="S38" s="1737">
        <v>0</v>
      </c>
      <c r="T38" s="738"/>
      <c r="U38" s="738">
        <f t="shared" si="0"/>
        <v>26008</v>
      </c>
      <c r="V38" s="738"/>
      <c r="W38" s="1737">
        <v>200067</v>
      </c>
      <c r="X38" s="738"/>
      <c r="Y38" s="738">
        <f t="shared" si="1"/>
        <v>226075</v>
      </c>
      <c r="Z38" s="738"/>
      <c r="AA38" s="1737">
        <v>243022</v>
      </c>
      <c r="AB38" s="738"/>
    </row>
    <row r="39" spans="1:29" ht="15" customHeight="1">
      <c r="A39" s="824" t="s">
        <v>864</v>
      </c>
      <c r="B39" s="730" t="s">
        <v>5</v>
      </c>
      <c r="C39" s="1737">
        <v>0</v>
      </c>
      <c r="D39" s="730"/>
      <c r="E39" s="1737">
        <v>0</v>
      </c>
      <c r="F39" s="730"/>
      <c r="G39" s="1737">
        <v>0</v>
      </c>
      <c r="H39" s="730"/>
      <c r="I39" s="1737">
        <v>0</v>
      </c>
      <c r="J39" s="730"/>
      <c r="K39" s="1737">
        <v>0</v>
      </c>
      <c r="L39" s="730"/>
      <c r="M39" s="1737">
        <v>0</v>
      </c>
      <c r="N39" s="730"/>
      <c r="O39" s="1737">
        <v>0</v>
      </c>
      <c r="P39" s="730"/>
      <c r="Q39" s="1737">
        <v>0</v>
      </c>
      <c r="R39" s="730"/>
      <c r="S39" s="1737">
        <v>0</v>
      </c>
      <c r="T39" s="738"/>
      <c r="U39" s="738">
        <f t="shared" si="0"/>
        <v>0</v>
      </c>
      <c r="V39" s="738"/>
      <c r="W39" s="1737">
        <v>574</v>
      </c>
      <c r="X39" s="738"/>
      <c r="Y39" s="738">
        <f t="shared" si="1"/>
        <v>574</v>
      </c>
      <c r="Z39" s="738"/>
      <c r="AA39" s="1737">
        <v>575</v>
      </c>
      <c r="AB39" s="738"/>
    </row>
    <row r="40" spans="1:29" ht="15" customHeight="1">
      <c r="A40" s="824" t="s">
        <v>865</v>
      </c>
      <c r="B40" s="730" t="s">
        <v>5</v>
      </c>
      <c r="C40" s="1737">
        <v>0</v>
      </c>
      <c r="D40" s="730"/>
      <c r="E40" s="1737">
        <v>0</v>
      </c>
      <c r="F40" s="730"/>
      <c r="G40" s="1737">
        <v>6775</v>
      </c>
      <c r="H40" s="730"/>
      <c r="I40" s="1737">
        <v>0</v>
      </c>
      <c r="J40" s="730"/>
      <c r="K40" s="1737">
        <v>0</v>
      </c>
      <c r="L40" s="730"/>
      <c r="M40" s="1737">
        <v>0</v>
      </c>
      <c r="N40" s="730"/>
      <c r="O40" s="1737">
        <v>47250</v>
      </c>
      <c r="P40" s="730"/>
      <c r="Q40" s="1737">
        <v>1564</v>
      </c>
      <c r="R40" s="730"/>
      <c r="S40" s="1737">
        <v>0</v>
      </c>
      <c r="T40" s="738"/>
      <c r="U40" s="738">
        <f t="shared" si="0"/>
        <v>55589</v>
      </c>
      <c r="V40" s="738"/>
      <c r="W40" s="1737">
        <v>966</v>
      </c>
      <c r="X40" s="738"/>
      <c r="Y40" s="738">
        <f t="shared" si="1"/>
        <v>56555</v>
      </c>
      <c r="Z40" s="738"/>
      <c r="AA40" s="1737">
        <v>51797</v>
      </c>
      <c r="AB40" s="738"/>
    </row>
    <row r="41" spans="1:29" ht="15" customHeight="1">
      <c r="A41" s="824" t="s">
        <v>723</v>
      </c>
      <c r="B41" s="730" t="s">
        <v>5</v>
      </c>
      <c r="C41" s="1737" t="s">
        <v>5</v>
      </c>
      <c r="D41" s="730"/>
      <c r="E41" s="1737" t="s">
        <v>5</v>
      </c>
      <c r="F41" s="730"/>
      <c r="G41" s="1737" t="s">
        <v>5</v>
      </c>
      <c r="H41" s="730"/>
      <c r="I41" s="1737" t="s">
        <v>5</v>
      </c>
      <c r="J41" s="730"/>
      <c r="K41" s="1737" t="s">
        <v>5</v>
      </c>
      <c r="L41" s="730"/>
      <c r="M41" s="1737" t="s">
        <v>5</v>
      </c>
      <c r="N41" s="730"/>
      <c r="O41" s="1737" t="s">
        <v>5</v>
      </c>
      <c r="P41" s="730"/>
      <c r="Q41" s="1737" t="s">
        <v>5</v>
      </c>
      <c r="R41" s="730" t="s">
        <v>5</v>
      </c>
      <c r="S41" s="1737" t="s">
        <v>5</v>
      </c>
      <c r="T41" s="738"/>
      <c r="U41" s="738" t="s">
        <v>5</v>
      </c>
      <c r="V41" s="738"/>
      <c r="W41" s="1737" t="s">
        <v>5</v>
      </c>
      <c r="X41" s="738"/>
      <c r="Y41" s="738" t="s">
        <v>5</v>
      </c>
      <c r="Z41" s="738"/>
      <c r="AA41" s="1737" t="s">
        <v>5</v>
      </c>
      <c r="AB41" s="738"/>
    </row>
    <row r="42" spans="1:29" ht="15" customHeight="1">
      <c r="A42" s="824" t="s">
        <v>866</v>
      </c>
      <c r="B42" s="730" t="s">
        <v>5</v>
      </c>
      <c r="C42" s="1737">
        <v>0</v>
      </c>
      <c r="D42" s="730"/>
      <c r="E42" s="1737">
        <v>0</v>
      </c>
      <c r="F42" s="730"/>
      <c r="G42" s="1737">
        <v>158188</v>
      </c>
      <c r="H42" s="730"/>
      <c r="I42" s="1737">
        <v>0</v>
      </c>
      <c r="J42" s="730"/>
      <c r="K42" s="1737">
        <v>0</v>
      </c>
      <c r="L42" s="730"/>
      <c r="M42" s="1737">
        <v>0</v>
      </c>
      <c r="N42" s="730"/>
      <c r="O42" s="1737">
        <v>0</v>
      </c>
      <c r="P42" s="730"/>
      <c r="Q42" s="1737">
        <v>41696</v>
      </c>
      <c r="R42" s="730"/>
      <c r="S42" s="1737">
        <v>0</v>
      </c>
      <c r="T42" s="738"/>
      <c r="U42" s="738">
        <f t="shared" si="0"/>
        <v>199884</v>
      </c>
      <c r="V42" s="738"/>
      <c r="W42" s="1737">
        <v>0</v>
      </c>
      <c r="X42" s="738"/>
      <c r="Y42" s="738">
        <f t="shared" si="1"/>
        <v>199884</v>
      </c>
      <c r="Z42" s="738"/>
      <c r="AA42" s="1737">
        <v>120260</v>
      </c>
      <c r="AB42" s="738"/>
      <c r="AC42" s="2144"/>
    </row>
    <row r="43" spans="1:29" ht="15" customHeight="1">
      <c r="A43" s="824" t="s">
        <v>867</v>
      </c>
      <c r="B43" s="730" t="s">
        <v>5</v>
      </c>
      <c r="C43" s="1737">
        <v>0</v>
      </c>
      <c r="D43" s="730"/>
      <c r="E43" s="1737">
        <v>0</v>
      </c>
      <c r="F43" s="730"/>
      <c r="G43" s="1737">
        <v>0</v>
      </c>
      <c r="H43" s="730"/>
      <c r="I43" s="1737">
        <v>0</v>
      </c>
      <c r="J43" s="730"/>
      <c r="K43" s="1737">
        <v>0</v>
      </c>
      <c r="L43" s="730"/>
      <c r="M43" s="1737">
        <v>0</v>
      </c>
      <c r="N43" s="730"/>
      <c r="O43" s="1737">
        <v>0</v>
      </c>
      <c r="P43" s="730"/>
      <c r="Q43" s="1737">
        <v>0</v>
      </c>
      <c r="R43" s="730"/>
      <c r="S43" s="1737">
        <v>0</v>
      </c>
      <c r="T43" s="738"/>
      <c r="U43" s="738">
        <f t="shared" si="0"/>
        <v>0</v>
      </c>
      <c r="V43" s="738"/>
      <c r="W43" s="1737">
        <v>27909</v>
      </c>
      <c r="X43" s="738"/>
      <c r="Y43" s="738">
        <f t="shared" si="1"/>
        <v>27909</v>
      </c>
      <c r="Z43" s="738"/>
      <c r="AA43" s="1737">
        <v>20603</v>
      </c>
      <c r="AB43" s="738"/>
    </row>
    <row r="44" spans="1:29" ht="15" customHeight="1">
      <c r="A44" s="824" t="s">
        <v>2322</v>
      </c>
      <c r="B44" s="730" t="s">
        <v>5</v>
      </c>
      <c r="C44" s="1737">
        <v>0</v>
      </c>
      <c r="D44" s="730"/>
      <c r="E44" s="1737">
        <v>0</v>
      </c>
      <c r="F44" s="730"/>
      <c r="G44" s="1737">
        <v>0</v>
      </c>
      <c r="H44" s="730"/>
      <c r="I44" s="1737">
        <v>0</v>
      </c>
      <c r="J44" s="730"/>
      <c r="K44" s="1737">
        <v>0</v>
      </c>
      <c r="L44" s="730"/>
      <c r="M44" s="1737">
        <v>0</v>
      </c>
      <c r="N44" s="730"/>
      <c r="O44" s="1737">
        <v>0</v>
      </c>
      <c r="P44" s="730"/>
      <c r="Q44" s="1737">
        <v>650</v>
      </c>
      <c r="R44" s="730"/>
      <c r="S44" s="1737">
        <v>0</v>
      </c>
      <c r="T44" s="738"/>
      <c r="U44" s="738">
        <f t="shared" ref="U44" si="4">ROUND(SUM(C44:S44),1)</f>
        <v>650</v>
      </c>
      <c r="V44" s="738"/>
      <c r="W44" s="1737">
        <v>0</v>
      </c>
      <c r="X44" s="738"/>
      <c r="Y44" s="738">
        <f t="shared" ref="Y44" si="5">ROUND(SUM(U44:X44),1)</f>
        <v>650</v>
      </c>
      <c r="Z44" s="738"/>
      <c r="AA44" s="1737">
        <v>1250</v>
      </c>
      <c r="AB44" s="738"/>
    </row>
    <row r="45" spans="1:29" ht="15" customHeight="1">
      <c r="A45" s="824" t="s">
        <v>868</v>
      </c>
      <c r="B45" s="730"/>
      <c r="C45" s="1737">
        <v>8769</v>
      </c>
      <c r="D45" s="730"/>
      <c r="E45" s="1737">
        <v>0</v>
      </c>
      <c r="F45" s="730"/>
      <c r="G45" s="1737">
        <v>0</v>
      </c>
      <c r="H45" s="730"/>
      <c r="I45" s="1737">
        <v>0</v>
      </c>
      <c r="J45" s="730"/>
      <c r="K45" s="1737">
        <v>0</v>
      </c>
      <c r="L45" s="730"/>
      <c r="M45" s="1737">
        <v>0</v>
      </c>
      <c r="N45" s="730"/>
      <c r="O45" s="1737">
        <v>0</v>
      </c>
      <c r="P45" s="730"/>
      <c r="Q45" s="1737">
        <v>0</v>
      </c>
      <c r="R45" s="730"/>
      <c r="S45" s="1737">
        <v>0</v>
      </c>
      <c r="T45" s="743" t="s">
        <v>5</v>
      </c>
      <c r="U45" s="738">
        <f>ROUND(SUM(C45:S45),1)</f>
        <v>8769</v>
      </c>
      <c r="V45" s="731" t="s">
        <v>5</v>
      </c>
      <c r="W45" s="1737">
        <v>0</v>
      </c>
      <c r="X45" s="731">
        <v>0</v>
      </c>
      <c r="Y45" s="738">
        <f t="shared" si="1"/>
        <v>8769</v>
      </c>
      <c r="Z45" s="731">
        <v>0</v>
      </c>
      <c r="AA45" s="1737">
        <v>4426</v>
      </c>
      <c r="AB45" s="731">
        <v>0</v>
      </c>
    </row>
    <row r="46" spans="1:29" ht="15" customHeight="1">
      <c r="A46" s="824" t="s">
        <v>869</v>
      </c>
      <c r="B46" s="730" t="s">
        <v>5</v>
      </c>
      <c r="C46" s="1737">
        <v>0</v>
      </c>
      <c r="D46" s="730"/>
      <c r="E46" s="1737">
        <v>0</v>
      </c>
      <c r="F46" s="730"/>
      <c r="G46" s="1737">
        <v>0</v>
      </c>
      <c r="H46" s="730"/>
      <c r="I46" s="1737">
        <v>0</v>
      </c>
      <c r="J46" s="730"/>
      <c r="K46" s="1737">
        <v>0</v>
      </c>
      <c r="L46" s="730"/>
      <c r="M46" s="1737">
        <v>0</v>
      </c>
      <c r="N46" s="730"/>
      <c r="O46" s="1737">
        <v>0</v>
      </c>
      <c r="P46" s="730"/>
      <c r="Q46" s="1737">
        <v>0</v>
      </c>
      <c r="R46" s="730"/>
      <c r="S46" s="1737">
        <v>0</v>
      </c>
      <c r="T46" s="738"/>
      <c r="U46" s="738">
        <f t="shared" si="0"/>
        <v>0</v>
      </c>
      <c r="V46" s="738"/>
      <c r="W46" s="1737">
        <v>11423</v>
      </c>
      <c r="X46" s="738"/>
      <c r="Y46" s="738">
        <f t="shared" si="1"/>
        <v>11423</v>
      </c>
      <c r="Z46" s="738"/>
      <c r="AA46" s="1737">
        <v>7497</v>
      </c>
      <c r="AB46" s="738"/>
    </row>
    <row r="47" spans="1:29" ht="15" customHeight="1">
      <c r="A47" s="824" t="s">
        <v>2264</v>
      </c>
      <c r="B47" s="730" t="s">
        <v>5</v>
      </c>
      <c r="C47" s="1737">
        <v>0</v>
      </c>
      <c r="D47" s="730"/>
      <c r="E47" s="1737">
        <v>0</v>
      </c>
      <c r="F47" s="730"/>
      <c r="G47" s="1737">
        <v>0</v>
      </c>
      <c r="H47" s="730"/>
      <c r="I47" s="1737">
        <v>0</v>
      </c>
      <c r="J47" s="730"/>
      <c r="K47" s="1737">
        <v>0</v>
      </c>
      <c r="L47" s="730"/>
      <c r="M47" s="1737">
        <v>0</v>
      </c>
      <c r="N47" s="730"/>
      <c r="O47" s="1737">
        <v>0</v>
      </c>
      <c r="P47" s="730"/>
      <c r="Q47" s="1737">
        <v>0</v>
      </c>
      <c r="R47" s="730"/>
      <c r="S47" s="1737">
        <v>739514</v>
      </c>
      <c r="T47" s="738"/>
      <c r="U47" s="738">
        <f t="shared" ref="U47" si="6">ROUND(SUM(C47:S47),1)</f>
        <v>739514</v>
      </c>
      <c r="V47" s="738"/>
      <c r="W47" s="1737">
        <v>0</v>
      </c>
      <c r="X47" s="738"/>
      <c r="Y47" s="738">
        <f t="shared" ref="Y47" si="7">ROUND(SUM(U47:X47),1)</f>
        <v>739514</v>
      </c>
      <c r="Z47" s="738"/>
      <c r="AA47" s="1737">
        <v>68000</v>
      </c>
      <c r="AB47" s="738"/>
    </row>
    <row r="48" spans="1:29" ht="15" customHeight="1">
      <c r="A48" s="824" t="s">
        <v>870</v>
      </c>
      <c r="B48" s="730" t="s">
        <v>5</v>
      </c>
      <c r="C48" s="1737">
        <v>0</v>
      </c>
      <c r="D48" s="730"/>
      <c r="E48" s="1737">
        <v>0</v>
      </c>
      <c r="F48" s="730"/>
      <c r="G48" s="1737">
        <v>0</v>
      </c>
      <c r="H48" s="730"/>
      <c r="I48" s="1737">
        <v>0</v>
      </c>
      <c r="J48" s="730"/>
      <c r="K48" s="1737">
        <v>0</v>
      </c>
      <c r="L48" s="730"/>
      <c r="M48" s="1737">
        <v>0</v>
      </c>
      <c r="N48" s="730"/>
      <c r="O48" s="1737">
        <v>0</v>
      </c>
      <c r="P48" s="730"/>
      <c r="Q48" s="1737">
        <v>184</v>
      </c>
      <c r="R48" s="730"/>
      <c r="S48" s="1737">
        <v>0</v>
      </c>
      <c r="T48" s="738"/>
      <c r="U48" s="738">
        <f t="shared" si="0"/>
        <v>184</v>
      </c>
      <c r="V48" s="738"/>
      <c r="W48" s="1737">
        <v>0</v>
      </c>
      <c r="X48" s="738"/>
      <c r="Y48" s="738">
        <f t="shared" si="1"/>
        <v>184</v>
      </c>
      <c r="Z48" s="738"/>
      <c r="AA48" s="1737">
        <v>582</v>
      </c>
      <c r="AB48" s="738"/>
    </row>
    <row r="49" spans="1:29" ht="15" customHeight="1">
      <c r="A49" s="824" t="s">
        <v>2193</v>
      </c>
      <c r="B49" s="730" t="s">
        <v>5</v>
      </c>
      <c r="C49" s="1737">
        <v>0</v>
      </c>
      <c r="D49" s="730"/>
      <c r="E49" s="1737">
        <v>0</v>
      </c>
      <c r="F49" s="730"/>
      <c r="G49" s="1737">
        <v>0</v>
      </c>
      <c r="H49" s="730"/>
      <c r="I49" s="1737">
        <v>0</v>
      </c>
      <c r="J49" s="730"/>
      <c r="K49" s="1737">
        <v>0</v>
      </c>
      <c r="L49" s="730"/>
      <c r="M49" s="1737">
        <v>0</v>
      </c>
      <c r="N49" s="730"/>
      <c r="O49" s="1737">
        <v>0</v>
      </c>
      <c r="P49" s="730"/>
      <c r="Q49" s="1737">
        <v>46764</v>
      </c>
      <c r="R49" s="730"/>
      <c r="S49" s="1737">
        <v>0</v>
      </c>
      <c r="T49" s="738"/>
      <c r="U49" s="738">
        <f t="shared" ref="U49" si="8">ROUND(SUM(C49:S49),1)</f>
        <v>46764</v>
      </c>
      <c r="V49" s="738"/>
      <c r="W49" s="1737">
        <v>389102</v>
      </c>
      <c r="X49" s="738"/>
      <c r="Y49" s="738">
        <f t="shared" ref="Y49" si="9">ROUND(SUM(U49:X49),1)</f>
        <v>435866</v>
      </c>
      <c r="Z49" s="738"/>
      <c r="AA49" s="1737">
        <v>298439</v>
      </c>
      <c r="AB49" s="738"/>
    </row>
    <row r="50" spans="1:29" ht="15" customHeight="1">
      <c r="A50" s="824" t="s">
        <v>871</v>
      </c>
      <c r="B50" s="730" t="s">
        <v>5</v>
      </c>
      <c r="C50" s="1737">
        <v>0</v>
      </c>
      <c r="D50" s="730"/>
      <c r="E50" s="1737">
        <v>0</v>
      </c>
      <c r="F50" s="730"/>
      <c r="G50" s="1737">
        <v>0</v>
      </c>
      <c r="H50" s="730"/>
      <c r="I50" s="1737">
        <v>0</v>
      </c>
      <c r="J50" s="730"/>
      <c r="K50" s="1737">
        <v>0</v>
      </c>
      <c r="L50" s="730"/>
      <c r="M50" s="1737">
        <v>0</v>
      </c>
      <c r="N50" s="730"/>
      <c r="O50" s="1737">
        <v>0</v>
      </c>
      <c r="P50" s="730"/>
      <c r="Q50" s="1737">
        <v>0</v>
      </c>
      <c r="R50" s="730"/>
      <c r="S50" s="1737">
        <v>0</v>
      </c>
      <c r="T50" s="738"/>
      <c r="U50" s="738">
        <f t="shared" si="0"/>
        <v>0</v>
      </c>
      <c r="V50" s="738"/>
      <c r="W50" s="1737">
        <v>45290</v>
      </c>
      <c r="X50" s="738"/>
      <c r="Y50" s="738">
        <f t="shared" si="1"/>
        <v>45290</v>
      </c>
      <c r="Z50" s="738"/>
      <c r="AA50" s="1737">
        <v>44500</v>
      </c>
      <c r="AB50" s="738"/>
    </row>
    <row r="51" spans="1:29" ht="15" customHeight="1">
      <c r="A51" s="824" t="s">
        <v>2265</v>
      </c>
      <c r="B51" s="730" t="s">
        <v>5</v>
      </c>
      <c r="C51" s="1737">
        <v>0</v>
      </c>
      <c r="D51" s="730"/>
      <c r="E51" s="1737">
        <v>0</v>
      </c>
      <c r="F51" s="730"/>
      <c r="G51" s="1737">
        <v>0</v>
      </c>
      <c r="H51" s="730"/>
      <c r="I51" s="1737">
        <v>0</v>
      </c>
      <c r="J51" s="730"/>
      <c r="K51" s="1737">
        <v>0</v>
      </c>
      <c r="L51" s="730"/>
      <c r="M51" s="1737">
        <v>0</v>
      </c>
      <c r="N51" s="730"/>
      <c r="O51" s="1737">
        <v>0</v>
      </c>
      <c r="P51" s="730"/>
      <c r="Q51" s="1737">
        <v>0</v>
      </c>
      <c r="R51" s="730"/>
      <c r="S51" s="1737">
        <v>0</v>
      </c>
      <c r="T51" s="738"/>
      <c r="U51" s="738">
        <f t="shared" ref="U51" si="10">ROUND(SUM(C51:S51),1)</f>
        <v>0</v>
      </c>
      <c r="V51" s="738"/>
      <c r="W51" s="1737">
        <v>0</v>
      </c>
      <c r="X51" s="738"/>
      <c r="Y51" s="738">
        <f t="shared" ref="Y51" si="11">ROUND(SUM(U51:X51),1)</f>
        <v>0</v>
      </c>
      <c r="Z51" s="738"/>
      <c r="AA51" s="1737">
        <v>83</v>
      </c>
      <c r="AB51" s="738"/>
    </row>
    <row r="52" spans="1:29" ht="15" customHeight="1">
      <c r="A52" s="824" t="s">
        <v>2399</v>
      </c>
      <c r="B52" s="730" t="s">
        <v>5</v>
      </c>
      <c r="C52" s="1737">
        <v>0</v>
      </c>
      <c r="D52" s="730"/>
      <c r="E52" s="1737">
        <v>0</v>
      </c>
      <c r="F52" s="730"/>
      <c r="G52" s="1737">
        <v>0</v>
      </c>
      <c r="H52" s="730"/>
      <c r="I52" s="1737">
        <v>0</v>
      </c>
      <c r="J52" s="730"/>
      <c r="K52" s="1737">
        <v>0</v>
      </c>
      <c r="L52" s="730"/>
      <c r="M52" s="1737">
        <v>0</v>
      </c>
      <c r="N52" s="730"/>
      <c r="O52" s="1737">
        <v>25028</v>
      </c>
      <c r="P52" s="730"/>
      <c r="Q52" s="1737">
        <v>0</v>
      </c>
      <c r="R52" s="730"/>
      <c r="S52" s="1737">
        <v>0</v>
      </c>
      <c r="T52" s="738"/>
      <c r="U52" s="738">
        <f t="shared" ref="U52" si="12">ROUND(SUM(C52:S52),1)</f>
        <v>25028</v>
      </c>
      <c r="V52" s="738"/>
      <c r="W52" s="1737">
        <v>0</v>
      </c>
      <c r="X52" s="738"/>
      <c r="Y52" s="738">
        <f t="shared" ref="Y52" si="13">ROUND(SUM(U52:X52),1)</f>
        <v>25028</v>
      </c>
      <c r="Z52" s="738"/>
      <c r="AA52" s="1737">
        <v>0</v>
      </c>
      <c r="AB52" s="738"/>
    </row>
    <row r="53" spans="1:29" ht="15" customHeight="1">
      <c r="A53" s="824" t="s">
        <v>872</v>
      </c>
      <c r="B53" s="730" t="s">
        <v>5</v>
      </c>
      <c r="C53" s="1737">
        <v>54</v>
      </c>
      <c r="D53" s="730"/>
      <c r="E53" s="1737">
        <v>0</v>
      </c>
      <c r="F53" s="730"/>
      <c r="G53" s="1737">
        <v>600793</v>
      </c>
      <c r="H53" s="730"/>
      <c r="I53" s="1737">
        <v>0</v>
      </c>
      <c r="J53" s="730"/>
      <c r="K53" s="1737">
        <v>0</v>
      </c>
      <c r="L53" s="730"/>
      <c r="M53" s="1737">
        <v>0</v>
      </c>
      <c r="N53" s="730"/>
      <c r="O53" s="1737">
        <v>0</v>
      </c>
      <c r="P53" s="730"/>
      <c r="Q53" s="1737">
        <v>994521</v>
      </c>
      <c r="R53" s="730"/>
      <c r="S53" s="1737">
        <v>0</v>
      </c>
      <c r="T53" s="738"/>
      <c r="U53" s="738">
        <f t="shared" si="0"/>
        <v>1595368</v>
      </c>
      <c r="V53" s="738"/>
      <c r="W53" s="1737">
        <v>0</v>
      </c>
      <c r="X53" s="738"/>
      <c r="Y53" s="738">
        <f t="shared" si="1"/>
        <v>1595368</v>
      </c>
      <c r="Z53" s="738"/>
      <c r="AA53" s="1737">
        <v>1145798</v>
      </c>
      <c r="AB53" s="738"/>
      <c r="AC53" s="2144"/>
    </row>
    <row r="54" spans="1:29" ht="15" customHeight="1">
      <c r="A54" s="824" t="s">
        <v>873</v>
      </c>
      <c r="B54" s="730" t="s">
        <v>5</v>
      </c>
      <c r="C54" s="1737">
        <v>143818</v>
      </c>
      <c r="D54" s="730"/>
      <c r="E54" s="1737">
        <v>0</v>
      </c>
      <c r="F54" s="730"/>
      <c r="G54" s="1737">
        <v>0</v>
      </c>
      <c r="H54" s="730"/>
      <c r="I54" s="1737">
        <v>0</v>
      </c>
      <c r="J54" s="730"/>
      <c r="K54" s="1737">
        <v>0</v>
      </c>
      <c r="L54" s="730"/>
      <c r="M54" s="1737">
        <v>0</v>
      </c>
      <c r="N54" s="730"/>
      <c r="O54" s="1737">
        <v>0</v>
      </c>
      <c r="P54" s="730"/>
      <c r="Q54" s="1737">
        <v>0</v>
      </c>
      <c r="R54" s="730"/>
      <c r="S54" s="1737">
        <v>0</v>
      </c>
      <c r="T54" s="738"/>
      <c r="U54" s="738">
        <f t="shared" si="0"/>
        <v>143818</v>
      </c>
      <c r="V54" s="738"/>
      <c r="W54" s="1737">
        <v>5633</v>
      </c>
      <c r="X54" s="738"/>
      <c r="Y54" s="738">
        <f t="shared" si="1"/>
        <v>149451</v>
      </c>
      <c r="Z54" s="738"/>
      <c r="AA54" s="1737">
        <v>116534</v>
      </c>
      <c r="AB54" s="738"/>
      <c r="AC54" s="2144"/>
    </row>
    <row r="55" spans="1:29" ht="15" customHeight="1">
      <c r="A55" s="824" t="s">
        <v>874</v>
      </c>
      <c r="B55" s="730" t="s">
        <v>5</v>
      </c>
      <c r="C55" s="1737">
        <v>0</v>
      </c>
      <c r="D55" s="730"/>
      <c r="E55" s="1737">
        <v>0</v>
      </c>
      <c r="F55" s="730"/>
      <c r="G55" s="1737">
        <v>0</v>
      </c>
      <c r="H55" s="730"/>
      <c r="I55" s="1737">
        <v>0</v>
      </c>
      <c r="J55" s="730"/>
      <c r="K55" s="1737">
        <v>0</v>
      </c>
      <c r="L55" s="730"/>
      <c r="M55" s="1737">
        <v>0</v>
      </c>
      <c r="N55" s="730"/>
      <c r="O55" s="1737">
        <v>0</v>
      </c>
      <c r="P55" s="730"/>
      <c r="Q55" s="1737">
        <v>0</v>
      </c>
      <c r="R55" s="730"/>
      <c r="S55" s="1737">
        <v>0</v>
      </c>
      <c r="T55" s="738"/>
      <c r="U55" s="738">
        <f t="shared" si="0"/>
        <v>0</v>
      </c>
      <c r="V55" s="738"/>
      <c r="W55" s="1737">
        <v>236743</v>
      </c>
      <c r="X55" s="738"/>
      <c r="Y55" s="738">
        <f t="shared" si="1"/>
        <v>236743</v>
      </c>
      <c r="Z55" s="738"/>
      <c r="AA55" s="1737">
        <v>177372</v>
      </c>
      <c r="AB55" s="738"/>
    </row>
    <row r="56" spans="1:29" ht="15" customHeight="1">
      <c r="A56" s="824" t="s">
        <v>875</v>
      </c>
      <c r="B56" s="730" t="s">
        <v>5</v>
      </c>
      <c r="C56" s="1737">
        <v>0</v>
      </c>
      <c r="D56" s="730"/>
      <c r="E56" s="1737">
        <v>0</v>
      </c>
      <c r="F56" s="730"/>
      <c r="G56" s="1737">
        <v>0</v>
      </c>
      <c r="H56" s="730"/>
      <c r="I56" s="1737">
        <v>0</v>
      </c>
      <c r="J56" s="730"/>
      <c r="K56" s="1737">
        <v>0</v>
      </c>
      <c r="L56" s="730"/>
      <c r="M56" s="1737">
        <v>0</v>
      </c>
      <c r="N56" s="730"/>
      <c r="O56" s="1737">
        <v>0</v>
      </c>
      <c r="P56" s="730"/>
      <c r="Q56" s="1737">
        <v>0</v>
      </c>
      <c r="R56" s="730"/>
      <c r="S56" s="1737">
        <v>0</v>
      </c>
      <c r="T56" s="738"/>
      <c r="U56" s="738">
        <f t="shared" si="0"/>
        <v>0</v>
      </c>
      <c r="V56" s="738"/>
      <c r="W56" s="1737">
        <v>741759</v>
      </c>
      <c r="X56" s="738"/>
      <c r="Y56" s="738">
        <f t="shared" si="1"/>
        <v>741759</v>
      </c>
      <c r="Z56" s="738"/>
      <c r="AA56" s="1737">
        <v>806819</v>
      </c>
      <c r="AB56" s="738"/>
    </row>
    <row r="57" spans="1:29" ht="15" customHeight="1">
      <c r="A57" s="824" t="s">
        <v>876</v>
      </c>
      <c r="B57" s="730" t="s">
        <v>5</v>
      </c>
      <c r="C57" s="1737">
        <v>0</v>
      </c>
      <c r="D57" s="730"/>
      <c r="E57" s="1737">
        <v>0</v>
      </c>
      <c r="F57" s="730"/>
      <c r="G57" s="1737">
        <v>0</v>
      </c>
      <c r="H57" s="730"/>
      <c r="I57" s="1737">
        <v>0</v>
      </c>
      <c r="J57" s="730"/>
      <c r="K57" s="1737">
        <v>0</v>
      </c>
      <c r="L57" s="730"/>
      <c r="M57" s="1737">
        <v>0</v>
      </c>
      <c r="N57" s="730"/>
      <c r="O57" s="1737">
        <v>0</v>
      </c>
      <c r="P57" s="730"/>
      <c r="Q57" s="1737">
        <v>0</v>
      </c>
      <c r="R57" s="730"/>
      <c r="S57" s="1737">
        <v>0</v>
      </c>
      <c r="T57" s="738"/>
      <c r="U57" s="738">
        <f t="shared" si="0"/>
        <v>0</v>
      </c>
      <c r="V57" s="738"/>
      <c r="W57" s="1737">
        <v>10373</v>
      </c>
      <c r="X57" s="738"/>
      <c r="Y57" s="738">
        <f t="shared" si="1"/>
        <v>10373</v>
      </c>
      <c r="Z57" s="738"/>
      <c r="AA57" s="1737">
        <v>13943</v>
      </c>
      <c r="AB57" s="738"/>
    </row>
    <row r="58" spans="1:29" ht="15" customHeight="1">
      <c r="A58" s="1741" t="s">
        <v>877</v>
      </c>
      <c r="B58" s="730" t="s">
        <v>5</v>
      </c>
      <c r="C58" s="1740">
        <v>0</v>
      </c>
      <c r="D58" s="730"/>
      <c r="E58" s="1740">
        <v>0</v>
      </c>
      <c r="F58" s="730"/>
      <c r="G58" s="1737">
        <v>3340</v>
      </c>
      <c r="H58" s="730"/>
      <c r="I58" s="1740">
        <v>0</v>
      </c>
      <c r="J58" s="730"/>
      <c r="K58" s="1740">
        <v>0</v>
      </c>
      <c r="L58" s="730"/>
      <c r="M58" s="1740">
        <v>0</v>
      </c>
      <c r="N58" s="730"/>
      <c r="O58" s="1740">
        <v>0</v>
      </c>
      <c r="P58" s="730"/>
      <c r="Q58" s="1740">
        <v>1562</v>
      </c>
      <c r="R58" s="730"/>
      <c r="S58" s="1740">
        <v>0</v>
      </c>
      <c r="T58" s="738"/>
      <c r="U58" s="738">
        <f>ROUND(SUM(C58:S58),1)</f>
        <v>4902</v>
      </c>
      <c r="V58" s="738"/>
      <c r="W58" s="1737">
        <v>47056</v>
      </c>
      <c r="X58" s="738"/>
      <c r="Y58" s="738">
        <f t="shared" si="1"/>
        <v>51958</v>
      </c>
      <c r="Z58" s="738"/>
      <c r="AA58" s="1740">
        <v>54516</v>
      </c>
      <c r="AB58" s="738"/>
    </row>
    <row r="59" spans="1:29" ht="21.75" customHeight="1" thickBot="1">
      <c r="A59" s="708" t="s">
        <v>878</v>
      </c>
      <c r="B59" s="730" t="s">
        <v>5</v>
      </c>
      <c r="C59" s="746">
        <f>ROUND(SUM(C17:C58),1)</f>
        <v>152923</v>
      </c>
      <c r="D59" s="2112"/>
      <c r="E59" s="746">
        <f>ROUND(SUM(E17:E58),1)</f>
        <v>249368</v>
      </c>
      <c r="F59" s="2112"/>
      <c r="G59" s="2116">
        <f>ROUND(SUM(G17:G58),1)</f>
        <v>1014717</v>
      </c>
      <c r="H59" s="2112"/>
      <c r="I59" s="746">
        <f>ROUND(SUM(I17:I58),1)</f>
        <v>0</v>
      </c>
      <c r="J59" s="2112"/>
      <c r="K59" s="746">
        <f>ROUND(SUM(K17:K58),1)</f>
        <v>303542</v>
      </c>
      <c r="L59" s="2112"/>
      <c r="M59" s="746">
        <f>ROUND(SUM(M17:M58),1)</f>
        <v>32247</v>
      </c>
      <c r="N59" s="2112"/>
      <c r="O59" s="746">
        <f>ROUND(SUM(O17:O58),1)</f>
        <v>344273</v>
      </c>
      <c r="P59" s="2112"/>
      <c r="Q59" s="746">
        <f>ROUND(SUM(Q17:Q58),1)</f>
        <v>1087037</v>
      </c>
      <c r="R59" s="2112"/>
      <c r="S59" s="746">
        <f>ROUND(SUM(S17:S58),1)</f>
        <v>1331604</v>
      </c>
      <c r="T59" s="2112"/>
      <c r="U59" s="2117">
        <f>ROUND(SUM(U17:U58),1)</f>
        <v>4515711</v>
      </c>
      <c r="V59" s="2112"/>
      <c r="W59" s="2116">
        <f>SUM(W17:W58)</f>
        <v>5805683</v>
      </c>
      <c r="X59" s="2112"/>
      <c r="Y59" s="2117">
        <f>ROUND(SUM(Y17:Y58),1)</f>
        <v>10321394</v>
      </c>
      <c r="Z59" s="2109"/>
      <c r="AA59" s="746">
        <f>ROUND(SUM(AA17:AA58),1)</f>
        <v>8786223</v>
      </c>
      <c r="AB59" s="2118"/>
    </row>
    <row r="60" spans="1:29" ht="11.25" customHeight="1" thickTop="1">
      <c r="A60" s="730"/>
      <c r="B60" s="730"/>
      <c r="C60" s="2119"/>
      <c r="D60" s="738"/>
      <c r="E60" s="2119"/>
      <c r="F60" s="738"/>
      <c r="G60" s="738"/>
      <c r="H60" s="738"/>
      <c r="I60" s="2119"/>
      <c r="J60" s="738"/>
      <c r="K60" s="2119"/>
      <c r="L60" s="738"/>
      <c r="M60" s="2119"/>
      <c r="N60" s="738"/>
      <c r="O60" s="2119"/>
      <c r="P60" s="738"/>
      <c r="Q60" s="2119"/>
      <c r="R60" s="738"/>
      <c r="S60" s="2119"/>
      <c r="T60" s="738"/>
      <c r="U60" s="2119"/>
      <c r="V60" s="738"/>
      <c r="W60" s="1386"/>
      <c r="X60" s="738"/>
      <c r="Y60" s="2119"/>
      <c r="Z60" s="1386"/>
      <c r="AA60" s="2120"/>
      <c r="AB60" s="738"/>
    </row>
    <row r="61" spans="1:29">
      <c r="A61" s="2121"/>
      <c r="B61" s="2121"/>
      <c r="C61" s="2121"/>
      <c r="D61" s="2121"/>
      <c r="E61" s="2121"/>
      <c r="F61" s="2121"/>
      <c r="G61" s="2145"/>
      <c r="H61" s="2121"/>
      <c r="I61" s="2121"/>
      <c r="J61" s="2121"/>
      <c r="K61" s="2121"/>
      <c r="L61" s="2121"/>
      <c r="M61" s="2121"/>
      <c r="N61" s="2121"/>
      <c r="O61" s="2121"/>
      <c r="P61" s="2121"/>
      <c r="Q61" s="2145"/>
      <c r="R61" s="2121"/>
      <c r="S61" s="2145"/>
      <c r="T61" s="2121"/>
      <c r="U61" s="2145"/>
      <c r="V61" s="2121"/>
      <c r="W61" s="2145"/>
      <c r="X61" s="2121"/>
      <c r="Y61" s="2145"/>
      <c r="Z61" s="2121"/>
      <c r="AA61" s="2121"/>
      <c r="AB61" s="2121"/>
    </row>
    <row r="62" spans="1:29">
      <c r="A62" s="2121"/>
      <c r="B62" s="2121"/>
      <c r="C62" s="2122"/>
      <c r="D62" s="2122"/>
      <c r="E62" s="2122"/>
      <c r="F62" s="2122"/>
      <c r="G62" s="2122"/>
      <c r="H62" s="2122"/>
      <c r="I62" s="2122"/>
      <c r="J62" s="2122"/>
      <c r="K62" s="2122"/>
      <c r="L62" s="2122"/>
      <c r="M62" s="2122"/>
      <c r="N62" s="2122"/>
      <c r="O62" s="2122"/>
      <c r="P62" s="2122"/>
      <c r="Q62" s="2122"/>
      <c r="R62" s="2122"/>
      <c r="S62" s="2122"/>
      <c r="T62" s="2122"/>
      <c r="U62" s="2122"/>
      <c r="V62" s="2122"/>
      <c r="W62" s="2122"/>
      <c r="X62" s="2122"/>
      <c r="Y62" s="2122"/>
      <c r="Z62" s="2122"/>
      <c r="AA62" s="2122"/>
      <c r="AB62" s="2122"/>
    </row>
    <row r="63" spans="1:29">
      <c r="A63" s="2251"/>
      <c r="B63" s="730"/>
      <c r="C63" s="2254"/>
      <c r="D63" s="2254"/>
      <c r="E63" s="2254"/>
      <c r="F63" s="2254"/>
      <c r="G63" s="2254"/>
      <c r="H63" s="2254"/>
      <c r="I63" s="2254"/>
      <c r="J63" s="2254"/>
      <c r="K63" s="2254"/>
      <c r="L63" s="2254"/>
      <c r="M63" s="2123"/>
      <c r="N63" s="2254"/>
      <c r="O63" s="2254"/>
      <c r="P63" s="2254"/>
      <c r="Q63" s="2254"/>
      <c r="R63" s="2254"/>
      <c r="S63" s="2254"/>
      <c r="T63" s="2254"/>
      <c r="U63" s="2254"/>
      <c r="V63" s="2254"/>
      <c r="W63" s="2254"/>
      <c r="X63" s="2254"/>
      <c r="Y63" s="2254"/>
      <c r="Z63" s="2254"/>
      <c r="AA63" s="2254"/>
      <c r="AB63" s="738"/>
    </row>
    <row r="65" spans="1:28">
      <c r="A65" s="2251"/>
      <c r="B65" s="730"/>
      <c r="C65" s="2254"/>
      <c r="D65" s="2254"/>
      <c r="E65" s="2254"/>
      <c r="F65" s="2254"/>
      <c r="G65" s="2254"/>
      <c r="H65" s="2254"/>
      <c r="I65" s="2254"/>
      <c r="J65" s="2254"/>
      <c r="K65" s="2254"/>
      <c r="L65" s="2254"/>
      <c r="M65" s="2254"/>
      <c r="N65" s="2254"/>
      <c r="O65" s="2254"/>
      <c r="P65" s="2254"/>
      <c r="Q65" s="2254"/>
      <c r="R65" s="2254"/>
      <c r="S65" s="2254"/>
      <c r="T65" s="2254"/>
      <c r="U65" s="2254"/>
      <c r="V65" s="2254"/>
      <c r="W65" s="2254"/>
      <c r="X65" s="2254"/>
      <c r="Y65" s="2254"/>
      <c r="Z65" s="2254"/>
      <c r="AA65" s="2254"/>
      <c r="AB65" s="738"/>
    </row>
    <row r="66" spans="1:28">
      <c r="B66" s="752"/>
      <c r="T66" s="2124"/>
      <c r="U66" s="2124"/>
      <c r="V66" s="2124"/>
      <c r="W66" s="2124"/>
      <c r="Y66" s="2124"/>
      <c r="Z66" s="2124"/>
      <c r="AB66" s="2123"/>
    </row>
    <row r="67" spans="1:28">
      <c r="B67" s="752"/>
      <c r="T67" s="2124"/>
      <c r="U67" s="2124"/>
      <c r="AB67" s="2123"/>
    </row>
    <row r="68" spans="1:28">
      <c r="B68" s="752"/>
      <c r="T68" s="2124"/>
      <c r="U68" s="2124"/>
      <c r="AB68" s="2123"/>
    </row>
    <row r="69" spans="1:28">
      <c r="B69" s="752"/>
      <c r="T69" s="2124"/>
      <c r="U69" s="2124"/>
      <c r="AB69" s="2123"/>
    </row>
    <row r="70" spans="1:28">
      <c r="B70" s="752"/>
      <c r="T70" s="2124"/>
      <c r="U70" s="2124"/>
      <c r="AB70" s="2123"/>
    </row>
    <row r="71" spans="1:28">
      <c r="B71" s="752"/>
      <c r="T71" s="2124"/>
      <c r="U71" s="2124"/>
      <c r="AB71" s="2123"/>
    </row>
    <row r="72" spans="1:28">
      <c r="B72" s="752"/>
      <c r="T72" s="2124"/>
      <c r="U72" s="2124"/>
      <c r="AB72" s="2123"/>
    </row>
    <row r="73" spans="1:28">
      <c r="B73" s="752"/>
      <c r="T73" s="2124"/>
      <c r="AB73" s="2123"/>
    </row>
    <row r="74" spans="1:28">
      <c r="B74" s="752"/>
      <c r="T74" s="2124"/>
      <c r="AB74" s="2123"/>
    </row>
    <row r="75" spans="1:28">
      <c r="B75" s="752"/>
      <c r="T75" s="2124"/>
      <c r="AB75" s="2123"/>
    </row>
    <row r="76" spans="1:28">
      <c r="B76" s="752"/>
      <c r="T76" s="2124"/>
      <c r="AB76" s="2123"/>
    </row>
    <row r="77" spans="1:28">
      <c r="B77" s="752"/>
      <c r="T77" s="2124"/>
      <c r="AB77" s="2123"/>
    </row>
    <row r="78" spans="1:28">
      <c r="B78" s="752"/>
      <c r="T78" s="2124"/>
      <c r="AB78" s="2123"/>
    </row>
    <row r="79" spans="1:28">
      <c r="B79" s="752"/>
      <c r="T79" s="2124"/>
      <c r="AB79" s="2123"/>
    </row>
    <row r="80" spans="1:28">
      <c r="AB80" s="2123"/>
    </row>
    <row r="81" spans="28:28">
      <c r="AB81" s="2123"/>
    </row>
    <row r="82" spans="28:28">
      <c r="AB82" s="2123"/>
    </row>
    <row r="83" spans="28:28">
      <c r="AB83" s="2123"/>
    </row>
    <row r="84" spans="28:28">
      <c r="AB84" s="2123"/>
    </row>
    <row r="85" spans="28:28">
      <c r="AB85" s="2123"/>
    </row>
    <row r="86" spans="28:28">
      <c r="AB86" s="2123"/>
    </row>
    <row r="87" spans="28:28">
      <c r="AB87" s="2123"/>
    </row>
    <row r="88" spans="28:28">
      <c r="AB88" s="2123"/>
    </row>
    <row r="89" spans="28:28">
      <c r="AB89" s="2123"/>
    </row>
    <row r="90" spans="28:28">
      <c r="AB90" s="2123"/>
    </row>
    <row r="91" spans="28:28">
      <c r="AB91" s="2123"/>
    </row>
    <row r="92" spans="28:28">
      <c r="AB92" s="2123"/>
    </row>
    <row r="93" spans="28:28">
      <c r="AB93" s="2123"/>
    </row>
    <row r="94" spans="28:28">
      <c r="AB94" s="2123"/>
    </row>
    <row r="95" spans="28:28">
      <c r="AB95" s="2123"/>
    </row>
    <row r="96" spans="28:28">
      <c r="AB96" s="2123"/>
    </row>
    <row r="97" spans="28:28">
      <c r="AB97" s="2123"/>
    </row>
    <row r="98" spans="28:28">
      <c r="AB98" s="2123"/>
    </row>
    <row r="99" spans="28:28">
      <c r="AB99" s="2123"/>
    </row>
    <row r="100" spans="28:28">
      <c r="AB100" s="2123"/>
    </row>
    <row r="101" spans="28:28">
      <c r="AB101" s="2123"/>
    </row>
    <row r="102" spans="28:28">
      <c r="AB102" s="2123"/>
    </row>
    <row r="103" spans="28:28">
      <c r="AB103" s="2123"/>
    </row>
    <row r="104" spans="28:28">
      <c r="AB104" s="2123"/>
    </row>
    <row r="105" spans="28:28">
      <c r="AB105" s="2123"/>
    </row>
    <row r="106" spans="28:28">
      <c r="AB106" s="2123"/>
    </row>
    <row r="107" spans="28:28">
      <c r="AB107" s="2123"/>
    </row>
    <row r="108" spans="28:28">
      <c r="AB108" s="2123"/>
    </row>
    <row r="109" spans="28:28">
      <c r="AB109" s="2123"/>
    </row>
    <row r="110" spans="28:28">
      <c r="AB110" s="2123"/>
    </row>
    <row r="111" spans="28:28">
      <c r="AB111" s="2123"/>
    </row>
    <row r="112" spans="28:28">
      <c r="AB112" s="2123"/>
    </row>
    <row r="113" spans="28:28">
      <c r="AB113" s="2123"/>
    </row>
    <row r="114" spans="28:28">
      <c r="AB114" s="2123"/>
    </row>
  </sheetData>
  <customSheetViews>
    <customSheetView guid="{2B65B3C9-192A-406F-81D0-33ACDA28F496}" showPageBreaks="1" showGridLines="0" outlineSymbols="0" fitToPage="1" printArea="1">
      <selection activeCell="D24" sqref="D24"/>
      <pageMargins left="0.5" right="0.5" top="0.6" bottom="0.25" header="0" footer="0.25"/>
      <pageSetup scale="14" orientation="landscape" r:id="rId1"/>
      <headerFooter scaleWithDoc="0">
        <oddFooter>&amp;R&amp;8 113</oddFooter>
      </headerFooter>
    </customSheetView>
    <customSheetView guid="{0CC7DE5F-1794-42F9-A27A-C86EF3A9D6CB}" showGridLines="0" outlineSymbols="0" fitToPage="1">
      <selection activeCell="D24" sqref="D24"/>
      <pageMargins left="0.5" right="0.5" top="0.6" bottom="0.25" header="0" footer="0.25"/>
      <pageSetup scale="14" orientation="landscape" r:id="rId2"/>
      <headerFooter scaleWithDoc="0">
        <oddFooter>&amp;R&amp;8 113</oddFooter>
      </headerFooter>
    </customSheetView>
    <customSheetView guid="{93806141-9DF1-4420-AFF4-7FE0DD0F8BC6}" showPageBreaks="1" showGridLines="0" outlineSymbols="0" fitToPage="1" printArea="1">
      <selection activeCell="D24" sqref="D24"/>
      <pageMargins left="0.5" right="0.5" top="0.6" bottom="0.25" header="0" footer="0.25"/>
      <pageSetup scale="58" orientation="landscape" r:id="rId3"/>
      <headerFooter scaleWithDoc="0">
        <oddFooter>&amp;R&amp;8 113</oddFooter>
      </headerFooter>
    </customSheetView>
    <customSheetView guid="{BB82FA49-60D3-40FE-AF8E-B650FBF593CD}" showPageBreaks="1" showGridLines="0" outlineSymbols="0" fitToPage="1" printArea="1">
      <selection activeCell="AC35" sqref="AC35"/>
      <pageMargins left="0.5" right="0.5" top="0.6" bottom="0.25" header="0" footer="0.25"/>
      <pageSetup scale="58" orientation="landscape" r:id="rId4"/>
      <headerFooter scaleWithDoc="0">
        <oddFooter>&amp;R&amp;8 113</oddFooter>
      </headerFooter>
    </customSheetView>
    <customSheetView guid="{3F05455D-E716-4339-B764-ED03EAF4C363}" showPageBreaks="1" showGridLines="0" outlineSymbols="0" fitToPage="1" printArea="1">
      <selection activeCell="D24" sqref="D24"/>
      <pageMargins left="0.5" right="0.5" top="0.6" bottom="0.25" header="0" footer="0.25"/>
      <pageSetup scale="14" orientation="landscape" r:id="rId5"/>
      <headerFooter scaleWithDoc="0">
        <oddFooter>&amp;R&amp;8 113</oddFooter>
      </headerFooter>
    </customSheetView>
  </customSheetViews>
  <mergeCells count="2">
    <mergeCell ref="Y5:AA5"/>
    <mergeCell ref="C12:U12"/>
  </mergeCells>
  <pageMargins left="0.5" right="0.5" top="0.6" bottom="0.25" header="0" footer="0.25"/>
  <pageSetup scale="58" orientation="landscape" r:id="rId6"/>
  <headerFooter scaleWithDoc="0">
    <oddFooter>&amp;R&amp;8 114</oddFooter>
  </headerFooter>
  <customProperties>
    <customPr name="SheetOptions" r:id="rId7"/>
  </customProperties>
  <ignoredErrors>
    <ignoredError sqref="D19 D26 D20 F20 H20 J20 L20 N20 P20 R20 D30 D29 P29 D28 D17 F17 H17 J17 L17 N17 P17 R17 D18 F18 H18 J18 L18 N18 P18 R18 F19 H19 J19 L19 N19 P19 R19 D21 F21 H21 J21 L21 N21 P21 R21 D22 F22 H22 J22 L22 N22 P22 R22 D23 F23 H23 J23 L23 N23 P23 R23 D24 F24 H24 J24 L24 N24 P24 R24 D25 F25 H25 J25 L25 N25 P25 R25 F26 H26 J26 L26 N26 P26 R26 F28 H28 J28 L28 N28 P28 R28 F29 H29 J29 L29 N29 R29 F30 H30 J30 L30 N30 P30 R30"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4"/>
  <sheetViews>
    <sheetView showGridLines="0" showOutlineSymbols="0" zoomScaleNormal="100" workbookViewId="0"/>
  </sheetViews>
  <sheetFormatPr defaultColWidth="8.84375" defaultRowHeight="15.5"/>
  <cols>
    <col min="1" max="1" width="31.53515625" style="707" customWidth="1"/>
    <col min="2" max="2" width="1.07421875" style="707" customWidth="1"/>
    <col min="3" max="3" width="10" style="707" customWidth="1"/>
    <col min="4" max="4" width="1.07421875" style="707" customWidth="1"/>
    <col min="5" max="5" width="10" style="707" customWidth="1"/>
    <col min="6" max="6" width="1.23046875" style="707" customWidth="1"/>
    <col min="7" max="7" width="10" style="707" customWidth="1"/>
    <col min="8" max="8" width="1.23046875" style="707" customWidth="1"/>
    <col min="9" max="9" width="10" style="707" customWidth="1"/>
    <col min="10" max="10" width="1.4609375" style="707" customWidth="1"/>
    <col min="11" max="11" width="10" style="707" customWidth="1"/>
    <col min="12" max="12" width="1.3046875" style="707" customWidth="1"/>
    <col min="13" max="13" width="9.84375" style="707" customWidth="1"/>
    <col min="14" max="14" width="1.23046875" style="707" customWidth="1"/>
    <col min="15" max="15" width="10" style="707" customWidth="1"/>
    <col min="16" max="16" width="1.23046875" style="707" customWidth="1"/>
    <col min="17" max="17" width="12.23046875" style="707" bestFit="1" customWidth="1"/>
    <col min="18" max="18" width="1.23046875" style="707" customWidth="1"/>
    <col min="19" max="19" width="9.69140625" style="707" customWidth="1"/>
    <col min="20" max="20" width="1.3046875" style="707" customWidth="1"/>
    <col min="21" max="21" width="10.3046875" style="707" customWidth="1"/>
    <col min="22" max="22" width="1.69140625" style="707" customWidth="1"/>
    <col min="23" max="23" width="10.69140625" style="707" customWidth="1"/>
    <col min="24" max="24" width="1.4609375" style="707" customWidth="1"/>
    <col min="25" max="25" width="9.84375" style="707" customWidth="1"/>
    <col min="26" max="26" width="1.23046875" style="707" customWidth="1"/>
    <col min="27" max="27" width="9.69140625" style="707" customWidth="1"/>
    <col min="28" max="28" width="1.07421875" style="707" customWidth="1"/>
    <col min="29" max="16384" width="8.84375" style="707"/>
  </cols>
  <sheetData>
    <row r="1" spans="1:28">
      <c r="A1" s="1382" t="s">
        <v>1234</v>
      </c>
    </row>
    <row r="3" spans="1:28" ht="14.25" customHeight="1">
      <c r="A3" s="480" t="s">
        <v>0</v>
      </c>
      <c r="B3" s="705"/>
      <c r="C3" s="705"/>
      <c r="D3" s="705"/>
      <c r="E3" s="705"/>
      <c r="F3" s="705"/>
      <c r="G3" s="705"/>
      <c r="H3" s="705"/>
      <c r="I3" s="705"/>
      <c r="J3" s="202"/>
      <c r="K3" s="202"/>
      <c r="L3" s="202"/>
      <c r="M3" s="202"/>
      <c r="N3" s="202"/>
      <c r="O3" s="202"/>
      <c r="P3" s="202"/>
      <c r="Q3" s="202"/>
      <c r="R3" s="202"/>
      <c r="S3" s="202"/>
      <c r="T3" s="202"/>
      <c r="U3" s="202"/>
      <c r="V3" s="202"/>
      <c r="W3" s="202"/>
      <c r="X3" s="202"/>
      <c r="Y3" s="202"/>
      <c r="Z3" s="202"/>
      <c r="AA3" s="705"/>
      <c r="AB3" s="730"/>
    </row>
    <row r="4" spans="1:28" ht="15.75" customHeight="1">
      <c r="A4" s="520" t="s">
        <v>879</v>
      </c>
      <c r="B4" s="705"/>
      <c r="C4" s="705"/>
      <c r="D4" s="705"/>
      <c r="E4" s="705"/>
      <c r="F4" s="705"/>
      <c r="G4" s="705"/>
      <c r="H4" s="705"/>
      <c r="I4" s="705"/>
      <c r="J4" s="202"/>
      <c r="K4" s="202"/>
      <c r="L4" s="202"/>
      <c r="M4" s="202"/>
      <c r="N4" s="202"/>
      <c r="O4" s="202"/>
      <c r="P4" s="202"/>
      <c r="Q4" s="202"/>
      <c r="R4" s="202"/>
      <c r="S4" s="202"/>
      <c r="T4" s="202"/>
      <c r="U4" s="202"/>
      <c r="V4" s="202"/>
      <c r="W4" s="202"/>
      <c r="X4" s="202"/>
      <c r="Y4" s="2251" t="s">
        <v>5</v>
      </c>
      <c r="Z4" s="2251"/>
      <c r="AA4" s="2251"/>
      <c r="AB4" s="730"/>
    </row>
    <row r="5" spans="1:28" ht="15.75" customHeight="1">
      <c r="A5" s="480" t="s">
        <v>652</v>
      </c>
      <c r="B5" s="705"/>
      <c r="C5" s="705"/>
      <c r="D5" s="705"/>
      <c r="E5" s="705"/>
      <c r="F5" s="705"/>
      <c r="G5" s="705"/>
      <c r="H5" s="705"/>
      <c r="I5" s="705"/>
      <c r="J5" s="202"/>
      <c r="K5" s="202"/>
      <c r="L5" s="202"/>
      <c r="M5" s="202"/>
      <c r="N5" s="202"/>
      <c r="O5" s="202"/>
      <c r="P5" s="202"/>
      <c r="Q5" s="202"/>
      <c r="R5" s="202"/>
      <c r="S5" s="202"/>
      <c r="T5" s="202"/>
      <c r="U5" s="202"/>
      <c r="V5" s="202"/>
      <c r="W5" s="202"/>
      <c r="X5" s="202"/>
      <c r="Y5" s="2350" t="s">
        <v>844</v>
      </c>
      <c r="Z5" s="2351"/>
      <c r="AA5" s="2361"/>
      <c r="AB5" s="730"/>
    </row>
    <row r="6" spans="1:28" ht="15.75" customHeight="1">
      <c r="A6" s="520" t="s">
        <v>2362</v>
      </c>
      <c r="B6" s="705"/>
      <c r="C6" s="705"/>
      <c r="D6" s="705"/>
      <c r="E6" s="705"/>
      <c r="F6" s="705"/>
      <c r="G6" s="705"/>
      <c r="H6" s="705"/>
      <c r="I6" s="705"/>
      <c r="J6" s="202"/>
      <c r="K6" s="202"/>
      <c r="L6" s="202"/>
      <c r="M6" s="202"/>
      <c r="N6" s="202"/>
      <c r="O6" s="202"/>
      <c r="P6" s="202"/>
      <c r="Q6" s="202"/>
      <c r="R6" s="202"/>
      <c r="S6" s="202"/>
      <c r="T6" s="202"/>
      <c r="U6" s="202"/>
      <c r="V6" s="202"/>
      <c r="W6" s="202"/>
      <c r="X6" s="202"/>
      <c r="Y6" s="202"/>
      <c r="Z6" s="202"/>
      <c r="AA6" s="202"/>
      <c r="AB6" s="730"/>
    </row>
    <row r="7" spans="1:28" ht="15" customHeight="1">
      <c r="A7" s="480" t="s">
        <v>2407</v>
      </c>
      <c r="B7" s="705"/>
      <c r="C7" s="705"/>
      <c r="D7" s="705"/>
      <c r="E7" s="705"/>
      <c r="F7" s="705"/>
      <c r="G7" s="705"/>
      <c r="H7" s="705"/>
      <c r="I7" s="705"/>
      <c r="J7" s="202"/>
      <c r="K7" s="202"/>
      <c r="L7" s="202"/>
      <c r="M7" s="202"/>
      <c r="N7" s="202"/>
      <c r="O7" s="202"/>
      <c r="P7" s="202"/>
      <c r="Q7" s="202"/>
      <c r="R7" s="202"/>
      <c r="S7" s="202"/>
      <c r="T7" s="202"/>
      <c r="U7" s="202"/>
      <c r="V7" s="202"/>
      <c r="W7" s="202"/>
      <c r="X7" s="202"/>
      <c r="Y7" s="202"/>
      <c r="Z7" s="202"/>
      <c r="AA7" s="202"/>
      <c r="AB7" s="730"/>
    </row>
    <row r="8" spans="1:28" ht="4.5" customHeight="1">
      <c r="A8" s="202" t="s">
        <v>5</v>
      </c>
      <c r="B8" s="202"/>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730"/>
    </row>
    <row r="9" spans="1:28" ht="15.75" customHeight="1">
      <c r="A9" s="705"/>
      <c r="B9" s="716" t="s">
        <v>5</v>
      </c>
      <c r="C9" s="2362" t="s">
        <v>654</v>
      </c>
      <c r="D9" s="2363"/>
      <c r="E9" s="2363"/>
      <c r="F9" s="2363"/>
      <c r="G9" s="2363"/>
      <c r="H9" s="2363"/>
      <c r="I9" s="2363"/>
      <c r="J9" s="2363"/>
      <c r="K9" s="2363"/>
      <c r="L9" s="2363"/>
      <c r="M9" s="2363"/>
      <c r="N9" s="2363"/>
      <c r="O9" s="2363"/>
      <c r="P9" s="2363"/>
      <c r="Q9" s="2363"/>
      <c r="R9" s="2363"/>
      <c r="S9" s="2363"/>
      <c r="T9" s="2363"/>
      <c r="U9" s="2363"/>
      <c r="V9" s="716" t="s">
        <v>5</v>
      </c>
      <c r="W9" s="705" t="s">
        <v>5</v>
      </c>
      <c r="X9" s="705"/>
      <c r="Y9" s="711" t="s">
        <v>252</v>
      </c>
      <c r="Z9" s="711"/>
      <c r="AA9" s="711"/>
      <c r="AB9" s="708"/>
    </row>
    <row r="10" spans="1:28" ht="15.75" customHeight="1">
      <c r="A10" s="705"/>
      <c r="B10" s="716"/>
      <c r="C10" s="721"/>
      <c r="D10" s="2268"/>
      <c r="E10" s="757" t="s">
        <v>656</v>
      </c>
      <c r="F10" s="2268"/>
      <c r="G10" s="2268"/>
      <c r="H10" s="2268"/>
      <c r="I10" s="2268"/>
      <c r="J10" s="2268"/>
      <c r="K10" s="2268"/>
      <c r="L10" s="2268"/>
      <c r="M10" s="2268"/>
      <c r="N10" s="2268"/>
      <c r="O10" s="2268"/>
      <c r="P10" s="2268"/>
      <c r="Q10" s="2268"/>
      <c r="R10" s="2268"/>
      <c r="S10" s="2268"/>
      <c r="T10" s="2268"/>
      <c r="U10" s="2268"/>
      <c r="V10" s="716"/>
      <c r="W10" s="705"/>
      <c r="X10" s="705"/>
      <c r="Y10" s="2269"/>
      <c r="Z10" s="2269"/>
      <c r="AA10" s="2269"/>
      <c r="AB10" s="708"/>
    </row>
    <row r="11" spans="1:28" ht="14.15" customHeight="1">
      <c r="A11" s="708"/>
      <c r="B11" s="708"/>
      <c r="C11" s="757" t="s">
        <v>5</v>
      </c>
      <c r="D11" s="758"/>
      <c r="E11" s="757" t="s">
        <v>658</v>
      </c>
      <c r="F11" s="758"/>
      <c r="G11" s="757" t="s">
        <v>659</v>
      </c>
      <c r="H11" s="758"/>
      <c r="I11" s="757" t="s">
        <v>5</v>
      </c>
      <c r="J11" s="758"/>
      <c r="K11" s="757" t="s">
        <v>660</v>
      </c>
      <c r="L11" s="758"/>
      <c r="M11" s="757" t="s">
        <v>661</v>
      </c>
      <c r="N11" s="758"/>
      <c r="O11" s="757" t="s">
        <v>661</v>
      </c>
      <c r="P11" s="758"/>
      <c r="Q11" s="757" t="s">
        <v>662</v>
      </c>
      <c r="R11" s="758"/>
      <c r="S11" s="757" t="s">
        <v>5</v>
      </c>
      <c r="T11" s="708"/>
      <c r="U11" s="2252" t="s">
        <v>663</v>
      </c>
      <c r="V11" s="708"/>
      <c r="W11" s="2252" t="s">
        <v>735</v>
      </c>
      <c r="X11" s="708"/>
      <c r="Y11" s="712" t="s">
        <v>5</v>
      </c>
      <c r="Z11" s="712"/>
      <c r="AA11" s="712" t="s">
        <v>5</v>
      </c>
      <c r="AB11" s="1384"/>
    </row>
    <row r="12" spans="1:28" ht="14.15" customHeight="1">
      <c r="A12" s="2252" t="s">
        <v>667</v>
      </c>
      <c r="B12" s="708"/>
      <c r="C12" s="757" t="s">
        <v>481</v>
      </c>
      <c r="D12" s="758"/>
      <c r="E12" s="757" t="s">
        <v>668</v>
      </c>
      <c r="F12" s="758"/>
      <c r="G12" s="759" t="s">
        <v>736</v>
      </c>
      <c r="H12" s="758"/>
      <c r="I12" s="757" t="s">
        <v>669</v>
      </c>
      <c r="J12" s="758"/>
      <c r="K12" s="758" t="s">
        <v>670</v>
      </c>
      <c r="L12" s="758"/>
      <c r="M12" s="757" t="s">
        <v>737</v>
      </c>
      <c r="N12" s="758"/>
      <c r="O12" s="757" t="s">
        <v>671</v>
      </c>
      <c r="P12" s="758"/>
      <c r="Q12" s="759" t="s">
        <v>672</v>
      </c>
      <c r="R12" s="758"/>
      <c r="S12" s="759" t="s">
        <v>482</v>
      </c>
      <c r="T12" s="708"/>
      <c r="U12" s="2252" t="s">
        <v>673</v>
      </c>
      <c r="V12" s="708"/>
      <c r="W12" s="2252" t="s">
        <v>738</v>
      </c>
      <c r="X12" s="708"/>
      <c r="Y12" s="720" t="s">
        <v>2363</v>
      </c>
      <c r="Z12" s="721"/>
      <c r="AA12" s="720" t="s">
        <v>2309</v>
      </c>
      <c r="AB12" s="1384"/>
    </row>
    <row r="13" spans="1:28" ht="4" customHeight="1">
      <c r="A13" s="722"/>
      <c r="B13" s="202"/>
      <c r="C13" s="722"/>
      <c r="D13" s="202"/>
      <c r="E13" s="722"/>
      <c r="F13" s="202"/>
      <c r="G13" s="202"/>
      <c r="H13" s="202"/>
      <c r="I13" s="722"/>
      <c r="J13" s="202"/>
      <c r="K13" s="722"/>
      <c r="L13" s="202"/>
      <c r="M13" s="722"/>
      <c r="N13" s="202"/>
      <c r="O13" s="722"/>
      <c r="P13" s="202"/>
      <c r="Q13" s="202"/>
      <c r="R13" s="202"/>
      <c r="S13" s="722"/>
      <c r="T13" s="202"/>
      <c r="U13" s="722"/>
      <c r="V13" s="202"/>
      <c r="W13" s="722"/>
      <c r="X13" s="202"/>
      <c r="Y13" s="722"/>
      <c r="Z13" s="206"/>
      <c r="AA13" s="722"/>
      <c r="AB13" s="730"/>
    </row>
    <row r="14" spans="1:28" s="729" customFormat="1" ht="20.149999999999999" customHeight="1">
      <c r="A14" s="824" t="s">
        <v>881</v>
      </c>
      <c r="B14" s="730" t="s">
        <v>5</v>
      </c>
      <c r="C14" s="1738">
        <v>0</v>
      </c>
      <c r="D14" s="727"/>
      <c r="E14" s="1738">
        <v>177159</v>
      </c>
      <c r="F14" s="727"/>
      <c r="G14" s="1738">
        <v>0</v>
      </c>
      <c r="H14" s="727"/>
      <c r="I14" s="1738">
        <v>0</v>
      </c>
      <c r="J14" s="727"/>
      <c r="K14" s="1738">
        <v>0</v>
      </c>
      <c r="L14" s="727"/>
      <c r="M14" s="1738">
        <v>43606</v>
      </c>
      <c r="N14" s="727"/>
      <c r="O14" s="1738">
        <v>0</v>
      </c>
      <c r="P14" s="727"/>
      <c r="Q14" s="1738">
        <v>0</v>
      </c>
      <c r="R14" s="727"/>
      <c r="S14" s="1738">
        <v>0</v>
      </c>
      <c r="T14" s="727"/>
      <c r="U14" s="727">
        <f>ROUND(SUM(B14:S14),1)</f>
        <v>220765</v>
      </c>
      <c r="V14" s="727"/>
      <c r="W14" s="1738">
        <v>8729</v>
      </c>
      <c r="X14" s="727"/>
      <c r="Y14" s="727">
        <f>ROUND(SUM(U14:X14),1)</f>
        <v>229494</v>
      </c>
      <c r="Z14" s="727"/>
      <c r="AA14" s="1738">
        <v>157384</v>
      </c>
      <c r="AB14" s="727"/>
    </row>
    <row r="15" spans="1:28" ht="20.149999999999999" customHeight="1">
      <c r="A15" s="824" t="s">
        <v>882</v>
      </c>
      <c r="B15" s="730" t="s">
        <v>5</v>
      </c>
      <c r="C15" s="1737">
        <v>0</v>
      </c>
      <c r="D15" s="730"/>
      <c r="E15" s="1737">
        <v>0</v>
      </c>
      <c r="F15" s="730"/>
      <c r="G15" s="1737">
        <v>0</v>
      </c>
      <c r="H15" s="730"/>
      <c r="I15" s="1737">
        <v>0</v>
      </c>
      <c r="J15" s="730"/>
      <c r="K15" s="1737">
        <v>47535</v>
      </c>
      <c r="L15" s="730"/>
      <c r="M15" s="1737">
        <v>0</v>
      </c>
      <c r="N15" s="730"/>
      <c r="O15" s="1737">
        <v>0</v>
      </c>
      <c r="P15" s="730"/>
      <c r="Q15" s="1737">
        <v>0</v>
      </c>
      <c r="R15" s="730"/>
      <c r="S15" s="1737">
        <v>0</v>
      </c>
      <c r="T15" s="730"/>
      <c r="U15" s="738">
        <f>ROUND(SUM(B15:S15),1)</f>
        <v>47535</v>
      </c>
      <c r="V15" s="730"/>
      <c r="W15" s="1737">
        <v>3652.9469089999998</v>
      </c>
      <c r="X15" s="730"/>
      <c r="Y15" s="738">
        <f>ROUND(SUM(U15:X15),1)</f>
        <v>51187.9</v>
      </c>
      <c r="Z15" s="730"/>
      <c r="AA15" s="1737">
        <v>51463</v>
      </c>
      <c r="AB15" s="730"/>
    </row>
    <row r="16" spans="1:28" ht="20.149999999999999" customHeight="1">
      <c r="A16" s="824" t="s">
        <v>883</v>
      </c>
      <c r="B16" s="730" t="s">
        <v>5</v>
      </c>
      <c r="C16" s="1737">
        <v>0</v>
      </c>
      <c r="D16" s="730"/>
      <c r="E16" s="1737">
        <v>0</v>
      </c>
      <c r="F16" s="730"/>
      <c r="G16" s="1737">
        <v>0</v>
      </c>
      <c r="H16" s="730"/>
      <c r="I16" s="1737">
        <v>0</v>
      </c>
      <c r="J16" s="730"/>
      <c r="K16" s="1737">
        <v>0</v>
      </c>
      <c r="L16" s="730"/>
      <c r="M16" s="1737">
        <v>0</v>
      </c>
      <c r="N16" s="730"/>
      <c r="O16" s="1737">
        <v>0</v>
      </c>
      <c r="P16" s="730"/>
      <c r="Q16" s="1737">
        <v>0</v>
      </c>
      <c r="R16" s="730"/>
      <c r="S16" s="1737">
        <v>449709</v>
      </c>
      <c r="T16" s="730"/>
      <c r="U16" s="738">
        <f t="shared" ref="U16:U18" si="0">ROUND(SUM(B16:S16),1)</f>
        <v>449709</v>
      </c>
      <c r="V16" s="730"/>
      <c r="W16" s="1737">
        <v>1174368</v>
      </c>
      <c r="X16" s="730"/>
      <c r="Y16" s="738">
        <f t="shared" ref="Y16:Y18" si="1">ROUND(SUM(U16:X16),1)</f>
        <v>1624077</v>
      </c>
      <c r="Z16" s="730"/>
      <c r="AA16" s="1737">
        <v>1608569</v>
      </c>
      <c r="AB16" s="730"/>
    </row>
    <row r="17" spans="1:28" ht="20.149999999999999" customHeight="1">
      <c r="A17" s="824" t="s">
        <v>884</v>
      </c>
      <c r="B17" s="730" t="s">
        <v>5</v>
      </c>
      <c r="C17" s="1737">
        <v>0</v>
      </c>
      <c r="D17" s="730"/>
      <c r="E17" s="1737">
        <v>0</v>
      </c>
      <c r="F17" s="730"/>
      <c r="G17" s="1737">
        <v>0</v>
      </c>
      <c r="H17" s="730"/>
      <c r="I17" s="1737">
        <v>0</v>
      </c>
      <c r="J17" s="730"/>
      <c r="K17" s="1737">
        <v>0</v>
      </c>
      <c r="L17" s="730"/>
      <c r="M17" s="1737">
        <v>0</v>
      </c>
      <c r="N17" s="730"/>
      <c r="O17" s="1737">
        <v>0</v>
      </c>
      <c r="P17" s="730"/>
      <c r="Q17" s="1737">
        <v>0</v>
      </c>
      <c r="R17" s="730"/>
      <c r="S17" s="1737">
        <v>0</v>
      </c>
      <c r="T17" s="730"/>
      <c r="U17" s="738">
        <f t="shared" si="0"/>
        <v>0</v>
      </c>
      <c r="V17" s="730"/>
      <c r="W17" s="1737">
        <v>31149</v>
      </c>
      <c r="X17" s="730"/>
      <c r="Y17" s="738">
        <f t="shared" si="1"/>
        <v>31149</v>
      </c>
      <c r="Z17" s="730"/>
      <c r="AA17" s="1737">
        <v>31060</v>
      </c>
      <c r="AB17" s="730"/>
    </row>
    <row r="18" spans="1:28" ht="20.149999999999999" customHeight="1">
      <c r="A18" s="824" t="s">
        <v>885</v>
      </c>
      <c r="B18" s="730" t="s">
        <v>5</v>
      </c>
      <c r="C18" s="1737">
        <v>0</v>
      </c>
      <c r="D18" s="730"/>
      <c r="E18" s="1737">
        <v>0</v>
      </c>
      <c r="F18" s="730"/>
      <c r="G18" s="1737">
        <v>0</v>
      </c>
      <c r="H18" s="730"/>
      <c r="I18" s="1737">
        <v>0</v>
      </c>
      <c r="J18" s="730"/>
      <c r="K18" s="1737">
        <v>0</v>
      </c>
      <c r="L18" s="730"/>
      <c r="M18" s="1737">
        <v>0</v>
      </c>
      <c r="N18" s="730"/>
      <c r="O18" s="1737">
        <v>0</v>
      </c>
      <c r="P18" s="730"/>
      <c r="Q18" s="1737">
        <v>0</v>
      </c>
      <c r="R18" s="730"/>
      <c r="S18" s="1737">
        <v>0</v>
      </c>
      <c r="T18" s="730"/>
      <c r="U18" s="738">
        <f t="shared" si="0"/>
        <v>0</v>
      </c>
      <c r="V18" s="730"/>
      <c r="W18" s="1737">
        <v>7666</v>
      </c>
      <c r="X18" s="730"/>
      <c r="Y18" s="738">
        <f t="shared" si="1"/>
        <v>7666</v>
      </c>
      <c r="Z18" s="730"/>
      <c r="AA18" s="1737">
        <v>5678</v>
      </c>
      <c r="AB18" s="730"/>
    </row>
    <row r="19" spans="1:28" ht="21.75" customHeight="1" thickBot="1">
      <c r="A19" s="708" t="s">
        <v>732</v>
      </c>
      <c r="B19" s="730" t="s">
        <v>5</v>
      </c>
      <c r="C19" s="2116">
        <f>ROUND(SUM(C14:C18),1)</f>
        <v>0</v>
      </c>
      <c r="D19" s="746"/>
      <c r="E19" s="2116">
        <f>ROUND(SUM(E14:E18),1)</f>
        <v>177159</v>
      </c>
      <c r="F19" s="746"/>
      <c r="G19" s="2116">
        <f>ROUND(SUM(G14:G18),1)</f>
        <v>0</v>
      </c>
      <c r="H19" s="746"/>
      <c r="I19" s="2116">
        <f>ROUND(SUM(I14:I18),1)</f>
        <v>0</v>
      </c>
      <c r="J19" s="746"/>
      <c r="K19" s="2116">
        <f>ROUND(SUM(K14:K18),1)</f>
        <v>47535</v>
      </c>
      <c r="L19" s="746"/>
      <c r="M19" s="2116">
        <f>ROUND(SUM(M14:M18),1)</f>
        <v>43606</v>
      </c>
      <c r="N19" s="746"/>
      <c r="O19" s="2116">
        <f>ROUND(SUM(O14:O18),1)</f>
        <v>0</v>
      </c>
      <c r="P19" s="746"/>
      <c r="Q19" s="2116">
        <f>ROUND(SUM(Q14:Q18),1)</f>
        <v>0</v>
      </c>
      <c r="R19" s="746"/>
      <c r="S19" s="2116">
        <f>ROUND(SUM(S14:S18),1)</f>
        <v>449709</v>
      </c>
      <c r="T19" s="746"/>
      <c r="U19" s="2116">
        <f>ROUND(SUM(U14:U18),1)</f>
        <v>718009</v>
      </c>
      <c r="V19" s="746"/>
      <c r="W19" s="2116">
        <f>ROUND(SUM(W14:W18),1)</f>
        <v>1225564.8999999999</v>
      </c>
      <c r="X19" s="746"/>
      <c r="Y19" s="2270">
        <f>ROUND(SUM(Y14:Y18),1)</f>
        <v>1943573.9</v>
      </c>
      <c r="Z19" s="746"/>
      <c r="AA19" s="2116">
        <f>ROUND(SUM(AA14:AA18),1)</f>
        <v>1854154</v>
      </c>
      <c r="AB19" s="746"/>
    </row>
    <row r="20" spans="1:28" ht="11.25" customHeight="1" thickTop="1">
      <c r="A20" s="730"/>
      <c r="B20" s="730"/>
      <c r="C20" s="725"/>
      <c r="D20" s="730"/>
      <c r="E20" s="2119"/>
      <c r="F20" s="730"/>
      <c r="G20" s="1387"/>
      <c r="H20" s="730"/>
      <c r="I20" s="1387"/>
      <c r="J20" s="730"/>
      <c r="K20" s="1387"/>
      <c r="L20" s="730"/>
      <c r="M20" s="1387"/>
      <c r="N20" s="730"/>
      <c r="O20" s="1387"/>
      <c r="P20" s="730"/>
      <c r="Q20" s="730"/>
      <c r="R20" s="730"/>
      <c r="S20" s="1387"/>
      <c r="T20" s="730"/>
      <c r="U20" s="1381"/>
      <c r="V20" s="730"/>
      <c r="W20" s="725"/>
      <c r="X20" s="730"/>
      <c r="Y20" s="1380"/>
      <c r="Z20" s="725"/>
      <c r="AA20" s="763"/>
      <c r="AB20" s="730"/>
    </row>
    <row r="21" spans="1:28" s="206" customFormat="1" ht="12.5">
      <c r="A21" s="725"/>
      <c r="F21" s="730"/>
      <c r="G21" s="2143"/>
      <c r="U21" s="751"/>
      <c r="AA21" s="751"/>
    </row>
    <row r="22" spans="1:28">
      <c r="A22" s="2251"/>
      <c r="B22" s="2251"/>
      <c r="C22" s="2251"/>
      <c r="D22" s="2251"/>
      <c r="E22" s="2251"/>
      <c r="F22" s="730"/>
      <c r="G22" s="2143"/>
      <c r="H22" s="2251"/>
      <c r="I22" s="2251"/>
      <c r="J22" s="2251"/>
      <c r="K22" s="2251"/>
      <c r="L22" s="2251"/>
      <c r="M22" s="2251"/>
      <c r="N22" s="2251"/>
      <c r="O22" s="2251"/>
      <c r="P22" s="2251"/>
      <c r="Q22" s="2251"/>
      <c r="R22" s="2251"/>
      <c r="S22" s="2251"/>
      <c r="T22" s="2251"/>
      <c r="U22" s="424"/>
      <c r="V22" s="424"/>
      <c r="W22" s="424"/>
      <c r="X22" s="2251"/>
      <c r="Y22" s="424"/>
      <c r="Z22" s="424"/>
      <c r="AA22" s="424"/>
      <c r="AB22" s="730"/>
    </row>
    <row r="23" spans="1:28">
      <c r="B23" s="2251"/>
      <c r="C23" s="2251"/>
      <c r="D23" s="2251"/>
      <c r="E23" s="2251"/>
      <c r="F23" s="726"/>
      <c r="G23" s="2143"/>
      <c r="H23" s="2251"/>
      <c r="I23" s="2251"/>
      <c r="J23" s="2251"/>
      <c r="K23" s="2251"/>
      <c r="L23" s="2251"/>
      <c r="M23" s="752"/>
      <c r="N23" s="2251"/>
      <c r="O23" s="2251"/>
      <c r="P23" s="2251"/>
      <c r="Q23" s="2251"/>
      <c r="R23" s="2251"/>
      <c r="S23" s="2251"/>
      <c r="T23" s="2251"/>
      <c r="U23" s="424"/>
      <c r="V23" s="424"/>
      <c r="W23" s="424"/>
      <c r="X23" s="2251"/>
      <c r="Y23" s="424"/>
      <c r="Z23" s="424"/>
      <c r="AA23" s="2251"/>
      <c r="AB23" s="730"/>
    </row>
    <row r="24" spans="1:28">
      <c r="A24" s="2251"/>
      <c r="B24" s="2251"/>
      <c r="C24" s="2251"/>
      <c r="D24" s="2251"/>
      <c r="E24" s="2251"/>
      <c r="F24" s="730"/>
      <c r="G24" s="2143"/>
      <c r="H24" s="2251"/>
      <c r="I24" s="2251"/>
      <c r="J24" s="2251"/>
      <c r="K24" s="2251"/>
      <c r="L24" s="2251"/>
      <c r="M24" s="2251"/>
      <c r="N24" s="2251"/>
      <c r="O24" s="2251"/>
      <c r="P24" s="2251"/>
      <c r="Q24" s="2251"/>
      <c r="R24" s="2251"/>
      <c r="S24" s="2251"/>
      <c r="T24" s="2251"/>
      <c r="U24" s="424"/>
      <c r="V24" s="424"/>
      <c r="W24" s="424"/>
      <c r="X24" s="2251"/>
      <c r="Y24" s="424"/>
      <c r="Z24" s="424"/>
      <c r="AA24" s="2251"/>
      <c r="AB24" s="730"/>
    </row>
    <row r="25" spans="1:28">
      <c r="A25" s="2251"/>
      <c r="B25" s="2251"/>
      <c r="C25" s="2251"/>
      <c r="D25" s="2251"/>
      <c r="E25" s="2251"/>
      <c r="F25" s="730"/>
      <c r="G25" s="2143"/>
      <c r="H25" s="2251"/>
      <c r="I25" s="2251"/>
      <c r="J25" s="2251"/>
      <c r="K25" s="2251"/>
      <c r="L25" s="2251"/>
      <c r="M25" s="2251"/>
      <c r="N25" s="2251"/>
      <c r="O25" s="2251"/>
      <c r="P25" s="2251"/>
      <c r="Q25" s="2251"/>
      <c r="R25" s="2251"/>
      <c r="S25" s="2251"/>
      <c r="T25" s="2251"/>
      <c r="U25" s="424"/>
      <c r="V25" s="424"/>
      <c r="W25" s="424"/>
      <c r="X25" s="2251"/>
      <c r="Y25" s="424"/>
      <c r="Z25" s="424"/>
      <c r="AA25" s="2251"/>
      <c r="AB25" s="730"/>
    </row>
    <row r="26" spans="1:28">
      <c r="F26" s="730"/>
      <c r="G26" s="2271"/>
      <c r="T26" s="753"/>
      <c r="U26" s="754"/>
      <c r="V26" s="754"/>
      <c r="W26" s="754"/>
      <c r="Y26" s="754"/>
      <c r="Z26" s="754"/>
      <c r="AB26" s="752"/>
    </row>
    <row r="27" spans="1:28">
      <c r="F27" s="730"/>
      <c r="G27" s="2143"/>
      <c r="T27" s="753"/>
      <c r="U27" s="754"/>
      <c r="AB27" s="752"/>
    </row>
    <row r="28" spans="1:28">
      <c r="F28" s="730"/>
      <c r="G28" s="2143"/>
      <c r="T28" s="753"/>
      <c r="U28" s="754"/>
      <c r="AB28" s="752"/>
    </row>
    <row r="29" spans="1:28">
      <c r="F29" s="726"/>
      <c r="G29" s="2143"/>
      <c r="T29" s="753"/>
      <c r="U29" s="754"/>
      <c r="AB29" s="752"/>
    </row>
    <row r="30" spans="1:28">
      <c r="F30" s="730"/>
      <c r="G30" s="2143"/>
      <c r="T30" s="753"/>
      <c r="U30" s="754"/>
      <c r="AB30" s="752"/>
    </row>
    <row r="31" spans="1:28">
      <c r="F31" s="730"/>
      <c r="G31" s="2143"/>
      <c r="T31" s="753"/>
      <c r="U31" s="754"/>
      <c r="AB31" s="752"/>
    </row>
    <row r="32" spans="1:28">
      <c r="F32" s="730"/>
      <c r="G32" s="2143"/>
      <c r="T32" s="753"/>
      <c r="U32" s="754"/>
      <c r="AB32" s="752"/>
    </row>
    <row r="33" spans="6:28">
      <c r="F33" s="730"/>
      <c r="G33" s="2143"/>
      <c r="T33" s="753"/>
      <c r="AB33" s="752"/>
    </row>
    <row r="34" spans="6:28">
      <c r="F34" s="730"/>
      <c r="G34" s="2271"/>
      <c r="T34" s="753"/>
      <c r="AB34" s="752"/>
    </row>
    <row r="35" spans="6:28">
      <c r="F35" s="730"/>
      <c r="G35" s="2271"/>
      <c r="T35" s="753"/>
      <c r="AB35" s="752"/>
    </row>
    <row r="36" spans="6:28">
      <c r="F36" s="730"/>
      <c r="G36" s="2143"/>
      <c r="T36" s="753"/>
      <c r="AB36" s="752"/>
    </row>
    <row r="37" spans="6:28">
      <c r="F37" s="730"/>
      <c r="G37" s="2143"/>
      <c r="T37" s="753"/>
      <c r="AB37" s="752"/>
    </row>
    <row r="38" spans="6:28">
      <c r="F38" s="730"/>
      <c r="G38" s="2143"/>
      <c r="T38" s="753"/>
      <c r="AB38" s="752"/>
    </row>
    <row r="39" spans="6:28">
      <c r="F39" s="730"/>
      <c r="G39" s="2143"/>
      <c r="T39" s="753"/>
      <c r="AB39" s="752"/>
    </row>
    <row r="40" spans="6:28">
      <c r="F40" s="730"/>
      <c r="G40" s="2143"/>
      <c r="AB40" s="752"/>
    </row>
    <row r="41" spans="6:28">
      <c r="F41" s="730"/>
      <c r="G41" s="2143"/>
      <c r="AB41" s="752"/>
    </row>
    <row r="42" spans="6:28">
      <c r="F42" s="730"/>
      <c r="G42" s="2143"/>
      <c r="AB42" s="752"/>
    </row>
    <row r="43" spans="6:28">
      <c r="F43" s="730"/>
      <c r="G43" s="2271"/>
      <c r="AB43" s="752"/>
    </row>
    <row r="44" spans="6:28">
      <c r="F44" s="730"/>
      <c r="G44" s="2143"/>
      <c r="AB44" s="752"/>
    </row>
    <row r="45" spans="6:28">
      <c r="F45" s="730"/>
      <c r="G45" s="2143"/>
      <c r="AB45" s="752"/>
    </row>
    <row r="46" spans="6:28">
      <c r="F46" s="730"/>
      <c r="G46" s="2143"/>
      <c r="AB46" s="752"/>
    </row>
    <row r="47" spans="6:28">
      <c r="F47" s="730"/>
      <c r="G47" s="2143"/>
      <c r="AB47" s="752"/>
    </row>
    <row r="48" spans="6:28">
      <c r="F48" s="730"/>
      <c r="AB48" s="752"/>
    </row>
    <row r="49" spans="6:28">
      <c r="F49" s="717"/>
      <c r="AB49" s="752"/>
    </row>
    <row r="50" spans="6:28">
      <c r="F50" s="730"/>
      <c r="AB50" s="752"/>
    </row>
    <row r="51" spans="6:28">
      <c r="F51" s="730"/>
      <c r="AB51" s="752"/>
    </row>
    <row r="52" spans="6:28">
      <c r="F52" s="730"/>
      <c r="AB52" s="752"/>
    </row>
    <row r="53" spans="6:28">
      <c r="F53" s="748"/>
      <c r="AB53" s="752"/>
    </row>
    <row r="54" spans="6:28">
      <c r="F54" s="202"/>
      <c r="AB54" s="752"/>
    </row>
    <row r="55" spans="6:28">
      <c r="AB55" s="752"/>
    </row>
    <row r="56" spans="6:28">
      <c r="F56" s="206"/>
      <c r="AB56" s="752"/>
    </row>
    <row r="57" spans="6:28">
      <c r="F57" s="2251"/>
      <c r="AB57" s="752"/>
    </row>
    <row r="58" spans="6:28">
      <c r="F58" s="2251"/>
      <c r="AB58" s="752"/>
    </row>
    <row r="59" spans="6:28">
      <c r="F59" s="2251"/>
      <c r="AB59" s="752"/>
    </row>
    <row r="60" spans="6:28">
      <c r="F60" s="2251"/>
      <c r="AB60" s="752"/>
    </row>
    <row r="61" spans="6:28">
      <c r="AB61" s="752"/>
    </row>
    <row r="62" spans="6:28">
      <c r="AB62" s="752"/>
    </row>
    <row r="63" spans="6:28">
      <c r="AB63" s="752"/>
    </row>
    <row r="64" spans="6:28">
      <c r="AB64" s="752"/>
    </row>
    <row r="65" spans="28:28">
      <c r="AB65" s="752"/>
    </row>
    <row r="66" spans="28:28">
      <c r="AB66" s="752"/>
    </row>
    <row r="67" spans="28:28">
      <c r="AB67" s="752"/>
    </row>
    <row r="68" spans="28:28">
      <c r="AB68" s="752"/>
    </row>
    <row r="69" spans="28:28">
      <c r="AB69" s="752"/>
    </row>
    <row r="70" spans="28:28">
      <c r="AB70" s="752"/>
    </row>
    <row r="71" spans="28:28">
      <c r="AB71" s="752"/>
    </row>
    <row r="72" spans="28:28">
      <c r="AB72" s="752"/>
    </row>
    <row r="73" spans="28:28">
      <c r="AB73" s="752"/>
    </row>
    <row r="74" spans="28:28">
      <c r="AB74" s="752"/>
    </row>
  </sheetData>
  <customSheetViews>
    <customSheetView guid="{2B65B3C9-192A-406F-81D0-33ACDA28F496}" showPageBreaks="1" showGridLines="0" outlineSymbols="0" printArea="1">
      <selection activeCell="D24" sqref="D24"/>
      <pageMargins left="0.37" right="0.5" top="0.6" bottom="0.25" header="0" footer="0.25"/>
      <pageSetup scale="60" orientation="landscape" r:id="rId1"/>
      <headerFooter scaleWithDoc="0">
        <oddFooter>&amp;R&amp;8 114</oddFooter>
      </headerFooter>
    </customSheetView>
    <customSheetView guid="{0CC7DE5F-1794-42F9-A27A-C86EF3A9D6CB}" showGridLines="0" outlineSymbols="0">
      <selection activeCell="D24" sqref="D24"/>
      <pageMargins left="0.37" right="0.5" top="0.6" bottom="0.25" header="0" footer="0.25"/>
      <pageSetup scale="60" orientation="landscape" r:id="rId2"/>
      <headerFooter scaleWithDoc="0">
        <oddFooter>&amp;R&amp;8 114</oddFooter>
      </headerFooter>
    </customSheetView>
    <customSheetView guid="{93806141-9DF1-4420-AFF4-7FE0DD0F8BC6}" showPageBreaks="1" showGridLines="0" outlineSymbols="0" printArea="1">
      <selection activeCell="D24" sqref="D24"/>
      <pageMargins left="0.37" right="0.5" top="0.6" bottom="0.25" header="0" footer="0.25"/>
      <pageSetup scale="60" orientation="landscape" r:id="rId3"/>
      <headerFooter scaleWithDoc="0">
        <oddFooter>&amp;R&amp;8 114</oddFooter>
      </headerFooter>
    </customSheetView>
    <customSheetView guid="{BB82FA49-60D3-40FE-AF8E-B650FBF593CD}" showPageBreaks="1" showGridLines="0" outlineSymbols="0" printArea="1">
      <selection activeCell="W20" sqref="W20"/>
      <pageMargins left="0.37" right="0.5" top="0.6" bottom="0.25" header="0" footer="0.25"/>
      <pageSetup scale="60" orientation="landscape" r:id="rId4"/>
      <headerFooter scaleWithDoc="0">
        <oddFooter>&amp;R&amp;8 114</oddFooter>
      </headerFooter>
    </customSheetView>
    <customSheetView guid="{3F05455D-E716-4339-B764-ED03EAF4C363}" showPageBreaks="1" showGridLines="0" outlineSymbols="0" printArea="1">
      <selection activeCell="D24" sqref="D24"/>
      <pageMargins left="0.37" right="0.5" top="0.6" bottom="0.25" header="0" footer="0.25"/>
      <pageSetup scale="60" orientation="landscape" r:id="rId5"/>
      <headerFooter scaleWithDoc="0">
        <oddFooter>&amp;R&amp;8 114</oddFooter>
      </headerFooter>
    </customSheetView>
  </customSheetViews>
  <mergeCells count="2">
    <mergeCell ref="Y5:AA5"/>
    <mergeCell ref="C9:U9"/>
  </mergeCells>
  <pageMargins left="0.37" right="0.5" top="0.6" bottom="0.25" header="0" footer="0.25"/>
  <pageSetup scale="60" orientation="landscape" r:id="rId6"/>
  <headerFooter scaleWithDoc="0">
    <oddFooter>&amp;R&amp;8 115</oddFooter>
  </headerFooter>
  <customProperties>
    <customPr name="SheetOptions" r:id="rId7"/>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showGridLines="0" zoomScale="90" zoomScaleNormal="90" workbookViewId="0"/>
  </sheetViews>
  <sheetFormatPr defaultRowHeight="15.5"/>
  <cols>
    <col min="1" max="1" width="3.69140625" customWidth="1"/>
    <col min="2" max="2" width="49.23046875" customWidth="1"/>
    <col min="3" max="4" width="1.69140625" customWidth="1"/>
    <col min="5" max="5" width="14.3046875" customWidth="1"/>
    <col min="7" max="7" width="41.07421875" customWidth="1"/>
    <col min="8" max="8" width="1.69140625" customWidth="1"/>
    <col min="9" max="9" width="14.53515625" customWidth="1"/>
  </cols>
  <sheetData>
    <row r="1" spans="1:9">
      <c r="A1" s="1237" t="s">
        <v>1234</v>
      </c>
    </row>
    <row r="3" spans="1:9" ht="15.75" customHeight="1">
      <c r="A3" s="209" t="s">
        <v>651</v>
      </c>
      <c r="B3" s="209"/>
      <c r="C3" s="209"/>
      <c r="D3" s="209"/>
    </row>
    <row r="4" spans="1:9" ht="15.75" customHeight="1">
      <c r="A4" s="825" t="s">
        <v>886</v>
      </c>
      <c r="B4" s="209"/>
      <c r="C4" s="209"/>
      <c r="D4" s="209"/>
      <c r="I4" s="826" t="s">
        <v>880</v>
      </c>
    </row>
    <row r="5" spans="1:9" ht="15.75" customHeight="1">
      <c r="A5" s="209" t="s">
        <v>887</v>
      </c>
      <c r="B5" s="209"/>
      <c r="C5" s="209"/>
      <c r="D5" s="209"/>
    </row>
    <row r="6" spans="1:9" ht="15.75" customHeight="1">
      <c r="A6" s="825" t="s">
        <v>2395</v>
      </c>
      <c r="B6" s="209"/>
      <c r="C6" s="209"/>
      <c r="D6" s="209"/>
    </row>
    <row r="7" spans="1:9" ht="15.75" customHeight="1">
      <c r="A7" s="825"/>
      <c r="B7" s="209"/>
      <c r="C7" s="209"/>
      <c r="D7" s="209"/>
    </row>
    <row r="9" spans="1:9">
      <c r="B9" s="661" t="s">
        <v>888</v>
      </c>
    </row>
    <row r="10" spans="1:9">
      <c r="B10" t="s">
        <v>889</v>
      </c>
      <c r="H10" s="659" t="s">
        <v>5</v>
      </c>
      <c r="I10" s="827">
        <f>I46</f>
        <v>1247613898</v>
      </c>
    </row>
    <row r="11" spans="1:9">
      <c r="B11" t="s">
        <v>890</v>
      </c>
      <c r="H11" t="s">
        <v>5</v>
      </c>
      <c r="I11" s="828">
        <v>10148700</v>
      </c>
    </row>
    <row r="12" spans="1:9" ht="16" thickBot="1">
      <c r="B12" s="661" t="s">
        <v>891</v>
      </c>
      <c r="H12" s="659" t="s">
        <v>5</v>
      </c>
      <c r="I12" s="829">
        <f>ROUND(SUM(I10:I11),0)</f>
        <v>1257762598</v>
      </c>
    </row>
    <row r="13" spans="1:9" ht="16" thickTop="1">
      <c r="E13" s="830"/>
      <c r="I13" s="831"/>
    </row>
    <row r="14" spans="1:9">
      <c r="B14" s="661" t="s">
        <v>892</v>
      </c>
      <c r="E14" s="830"/>
      <c r="I14" s="831"/>
    </row>
    <row r="15" spans="1:9">
      <c r="B15" s="661" t="s">
        <v>893</v>
      </c>
      <c r="E15" s="830"/>
      <c r="I15" s="831"/>
    </row>
    <row r="16" spans="1:9">
      <c r="B16" t="s">
        <v>894</v>
      </c>
      <c r="E16" s="830"/>
      <c r="H16" s="659" t="s">
        <v>5</v>
      </c>
      <c r="I16" s="832">
        <f>E70</f>
        <v>152294394</v>
      </c>
    </row>
    <row r="17" spans="2:9">
      <c r="B17" t="s">
        <v>895</v>
      </c>
      <c r="E17" s="830"/>
      <c r="H17" t="s">
        <v>5</v>
      </c>
      <c r="I17" s="833">
        <f>-E76</f>
        <v>-152294394</v>
      </c>
    </row>
    <row r="18" spans="2:9" ht="16" thickBot="1">
      <c r="B18" s="661" t="s">
        <v>896</v>
      </c>
      <c r="E18" s="830"/>
      <c r="H18" s="659" t="s">
        <v>5</v>
      </c>
      <c r="I18" s="834">
        <f>ROUND(SUM(I16+I17),0)</f>
        <v>0</v>
      </c>
    </row>
    <row r="19" spans="2:9" ht="16" thickTop="1">
      <c r="E19" s="830"/>
      <c r="I19" s="835"/>
    </row>
    <row r="20" spans="2:9">
      <c r="B20" s="661" t="s">
        <v>897</v>
      </c>
      <c r="E20" s="830"/>
      <c r="I20" s="831"/>
    </row>
    <row r="21" spans="2:9">
      <c r="B21" t="s">
        <v>898</v>
      </c>
      <c r="E21" s="830"/>
      <c r="H21" s="659" t="s">
        <v>5</v>
      </c>
      <c r="I21" s="832">
        <f>I77</f>
        <v>473298928</v>
      </c>
    </row>
    <row r="22" spans="2:9">
      <c r="B22" t="s">
        <v>899</v>
      </c>
      <c r="E22" s="830"/>
      <c r="H22" t="s">
        <v>5</v>
      </c>
      <c r="I22" s="833">
        <f>-I101</f>
        <v>-473298928</v>
      </c>
    </row>
    <row r="23" spans="2:9" ht="16" thickBot="1">
      <c r="B23" s="661" t="s">
        <v>900</v>
      </c>
      <c r="E23" s="830"/>
      <c r="H23" s="659" t="s">
        <v>5</v>
      </c>
      <c r="I23" s="834">
        <f>ROUND(SUM(I21+I22),0)</f>
        <v>0</v>
      </c>
    </row>
    <row r="24" spans="2:9" ht="16" thickTop="1">
      <c r="E24" s="836"/>
      <c r="I24" s="836"/>
    </row>
    <row r="25" spans="2:9" ht="15" customHeight="1">
      <c r="B25" s="659" t="s">
        <v>901</v>
      </c>
      <c r="C25" s="837"/>
      <c r="D25" s="837"/>
      <c r="E25" s="837"/>
      <c r="F25" s="837"/>
      <c r="G25" s="837"/>
      <c r="H25" s="837"/>
      <c r="I25" s="837"/>
    </row>
    <row r="26" spans="2:9" ht="12.75" customHeight="1">
      <c r="B26" s="838" t="s">
        <v>902</v>
      </c>
      <c r="C26" s="837"/>
      <c r="D26" s="837"/>
      <c r="E26" s="837"/>
      <c r="F26" s="837"/>
    </row>
    <row r="27" spans="2:9" ht="12.75" customHeight="1">
      <c r="B27" s="838" t="s">
        <v>903</v>
      </c>
      <c r="C27" s="837"/>
      <c r="D27" s="837"/>
      <c r="E27" s="837"/>
      <c r="F27" s="837"/>
    </row>
    <row r="28" spans="2:9" ht="12.75" customHeight="1">
      <c r="B28" s="838" t="s">
        <v>2397</v>
      </c>
      <c r="C28" s="837"/>
      <c r="D28" s="837"/>
      <c r="E28" s="837"/>
      <c r="F28" s="837"/>
    </row>
    <row r="29" spans="2:9" ht="12.75" customHeight="1">
      <c r="B29" s="839"/>
      <c r="C29" s="837"/>
      <c r="D29" s="837"/>
      <c r="E29" s="837"/>
      <c r="F29" s="837"/>
    </row>
    <row r="30" spans="2:9" ht="12" customHeight="1">
      <c r="B30" s="837"/>
      <c r="C30" s="837"/>
      <c r="D30" s="837"/>
      <c r="E30" s="837"/>
      <c r="F30" s="837"/>
    </row>
    <row r="31" spans="2:9" ht="12.75" customHeight="1">
      <c r="B31" s="840" t="s">
        <v>904</v>
      </c>
      <c r="C31" s="837"/>
      <c r="D31" s="837"/>
      <c r="E31" s="837"/>
      <c r="F31" s="837"/>
      <c r="G31" s="841" t="s">
        <v>905</v>
      </c>
      <c r="H31" s="842" t="s">
        <v>5</v>
      </c>
      <c r="I31" s="843">
        <f>+E52</f>
        <v>191223898</v>
      </c>
    </row>
    <row r="32" spans="2:9" ht="12.75" customHeight="1">
      <c r="B32" s="844" t="s">
        <v>906</v>
      </c>
      <c r="C32" s="837"/>
      <c r="D32" s="837"/>
      <c r="E32" s="837"/>
      <c r="F32" s="837"/>
      <c r="G32" s="845"/>
      <c r="H32" s="837"/>
      <c r="I32" s="846"/>
    </row>
    <row r="33" spans="2:10" ht="12.75" customHeight="1">
      <c r="B33" s="847" t="s">
        <v>907</v>
      </c>
      <c r="C33" s="837"/>
      <c r="D33" s="848" t="s">
        <v>5</v>
      </c>
      <c r="E33" s="849">
        <v>50000000</v>
      </c>
      <c r="F33" s="837"/>
      <c r="G33" s="845" t="s">
        <v>909</v>
      </c>
      <c r="H33" s="837" t="s">
        <v>5</v>
      </c>
      <c r="I33" s="846">
        <v>65000000</v>
      </c>
      <c r="J33" s="836"/>
    </row>
    <row r="34" spans="2:10" ht="12.75" customHeight="1">
      <c r="B34" s="845" t="s">
        <v>908</v>
      </c>
      <c r="C34" s="837"/>
      <c r="D34" s="848" t="s">
        <v>5</v>
      </c>
      <c r="E34" s="846">
        <v>58712842</v>
      </c>
      <c r="F34" s="837"/>
      <c r="G34" s="845" t="s">
        <v>911</v>
      </c>
      <c r="H34" s="837" t="s">
        <v>5</v>
      </c>
      <c r="I34" s="846">
        <v>65000000</v>
      </c>
    </row>
    <row r="35" spans="2:10" ht="12.75" customHeight="1">
      <c r="B35" s="845" t="s">
        <v>910</v>
      </c>
      <c r="C35" s="837"/>
      <c r="D35" s="848" t="s">
        <v>5</v>
      </c>
      <c r="E35" s="846">
        <v>3917297</v>
      </c>
      <c r="F35" s="837"/>
      <c r="G35" s="845" t="s">
        <v>913</v>
      </c>
      <c r="H35" s="837" t="s">
        <v>5</v>
      </c>
      <c r="I35" s="846">
        <v>68600000</v>
      </c>
    </row>
    <row r="36" spans="2:10" ht="12.75" customHeight="1">
      <c r="B36" s="845" t="s">
        <v>912</v>
      </c>
      <c r="C36" s="837"/>
      <c r="D36" s="848" t="s">
        <v>5</v>
      </c>
      <c r="E36" s="846">
        <f>5422008+3250</f>
        <v>5425258</v>
      </c>
      <c r="F36" s="837"/>
      <c r="G36" s="845" t="s">
        <v>915</v>
      </c>
      <c r="H36" s="837" t="s">
        <v>5</v>
      </c>
      <c r="I36" s="846">
        <v>72962000</v>
      </c>
    </row>
    <row r="37" spans="2:10" ht="12" customHeight="1">
      <c r="B37" s="845" t="s">
        <v>914</v>
      </c>
      <c r="C37" s="837"/>
      <c r="D37" s="848" t="s">
        <v>5</v>
      </c>
      <c r="E37" s="846">
        <v>1698783</v>
      </c>
      <c r="F37" s="837"/>
      <c r="G37" s="845" t="s">
        <v>917</v>
      </c>
      <c r="H37" s="837" t="s">
        <v>5</v>
      </c>
      <c r="I37" s="200">
        <v>74300000</v>
      </c>
    </row>
    <row r="38" spans="2:10" ht="12.75" customHeight="1">
      <c r="B38" s="845" t="s">
        <v>916</v>
      </c>
      <c r="C38" s="837"/>
      <c r="D38" s="848" t="s">
        <v>5</v>
      </c>
      <c r="E38" s="846">
        <v>3381320</v>
      </c>
      <c r="F38" s="837"/>
      <c r="G38" s="845" t="s">
        <v>919</v>
      </c>
      <c r="H38" s="837" t="s">
        <v>5</v>
      </c>
      <c r="I38" s="823">
        <v>79790000</v>
      </c>
    </row>
    <row r="39" spans="2:10" ht="12.75" customHeight="1">
      <c r="B39" s="845" t="s">
        <v>918</v>
      </c>
      <c r="C39" s="837"/>
      <c r="D39" s="848" t="s">
        <v>5</v>
      </c>
      <c r="E39" s="846">
        <v>642650</v>
      </c>
      <c r="F39" s="837"/>
      <c r="G39" s="845" t="s">
        <v>921</v>
      </c>
      <c r="H39" s="837" t="s">
        <v>5</v>
      </c>
      <c r="I39" s="850">
        <v>82910000</v>
      </c>
    </row>
    <row r="40" spans="2:10" ht="12.75" customHeight="1">
      <c r="B40" s="845" t="s">
        <v>920</v>
      </c>
      <c r="C40" s="837"/>
      <c r="D40" s="848" t="s">
        <v>5</v>
      </c>
      <c r="E40" s="846">
        <v>6992071</v>
      </c>
      <c r="F40" s="837"/>
      <c r="G40" s="845" t="s">
        <v>923</v>
      </c>
      <c r="H40" s="837" t="s">
        <v>5</v>
      </c>
      <c r="I40" s="850">
        <v>84000000</v>
      </c>
    </row>
    <row r="41" spans="2:10" ht="12.75" customHeight="1">
      <c r="B41" s="845" t="s">
        <v>922</v>
      </c>
      <c r="C41" s="837"/>
      <c r="D41" s="848" t="s">
        <v>5</v>
      </c>
      <c r="E41" s="846">
        <v>7722315</v>
      </c>
      <c r="F41" s="837"/>
      <c r="G41" s="845" t="s">
        <v>925</v>
      </c>
      <c r="H41" s="837" t="s">
        <v>5</v>
      </c>
      <c r="I41" s="850">
        <v>78000000</v>
      </c>
    </row>
    <row r="42" spans="2:10" ht="12.75" customHeight="1">
      <c r="B42" s="845" t="s">
        <v>924</v>
      </c>
      <c r="C42" s="837"/>
      <c r="D42" s="848" t="s">
        <v>5</v>
      </c>
      <c r="E42" s="846">
        <v>1027379</v>
      </c>
      <c r="F42" s="837"/>
      <c r="G42" s="845" t="s">
        <v>927</v>
      </c>
      <c r="H42" s="851" t="s">
        <v>5</v>
      </c>
      <c r="I42" s="850">
        <v>72514000</v>
      </c>
    </row>
    <row r="43" spans="2:10" ht="12.75" customHeight="1">
      <c r="B43" s="845" t="s">
        <v>926</v>
      </c>
      <c r="C43" s="837"/>
      <c r="D43" s="848" t="s">
        <v>5</v>
      </c>
      <c r="E43" s="846">
        <v>375882</v>
      </c>
      <c r="F43" s="837"/>
      <c r="G43" s="845" t="s">
        <v>929</v>
      </c>
      <c r="H43" s="851" t="s">
        <v>5</v>
      </c>
      <c r="I43" s="850">
        <v>86951000</v>
      </c>
    </row>
    <row r="44" spans="2:10" ht="12.75" customHeight="1">
      <c r="B44" s="845" t="s">
        <v>928</v>
      </c>
      <c r="C44" s="837"/>
      <c r="D44" s="848" t="s">
        <v>5</v>
      </c>
      <c r="E44" s="846">
        <v>269700</v>
      </c>
      <c r="F44" s="837"/>
      <c r="G44" s="845" t="s">
        <v>935</v>
      </c>
      <c r="H44" t="s">
        <v>5</v>
      </c>
      <c r="I44" s="852">
        <v>100000000</v>
      </c>
    </row>
    <row r="45" spans="2:10" ht="12.75" customHeight="1">
      <c r="B45" s="845" t="s">
        <v>930</v>
      </c>
      <c r="C45" s="837"/>
      <c r="D45" s="848" t="s">
        <v>5</v>
      </c>
      <c r="E45" s="846">
        <v>169329</v>
      </c>
      <c r="F45" s="837"/>
      <c r="G45" s="845" t="s">
        <v>1697</v>
      </c>
      <c r="H45" s="659" t="s">
        <v>5</v>
      </c>
      <c r="I45" s="1305">
        <v>126363000</v>
      </c>
    </row>
    <row r="46" spans="2:10" ht="12.75" customHeight="1" thickBot="1">
      <c r="B46" s="845" t="s">
        <v>931</v>
      </c>
      <c r="C46" s="837"/>
      <c r="D46" s="848" t="s">
        <v>5</v>
      </c>
      <c r="E46" s="846">
        <v>124878</v>
      </c>
      <c r="F46" s="837"/>
      <c r="G46" s="840" t="s">
        <v>938</v>
      </c>
      <c r="H46" s="855" t="s">
        <v>5</v>
      </c>
      <c r="I46" s="856">
        <f>ROUND(SUM(I31:I45),0)</f>
        <v>1247613898</v>
      </c>
      <c r="J46" s="836"/>
    </row>
    <row r="47" spans="2:10" ht="12.75" customHeight="1" thickTop="1">
      <c r="B47" s="845" t="s">
        <v>932</v>
      </c>
      <c r="C47" s="837"/>
      <c r="D47" s="848" t="s">
        <v>5</v>
      </c>
      <c r="E47" s="850">
        <v>615641</v>
      </c>
      <c r="F47" s="837"/>
      <c r="G47" s="840"/>
      <c r="H47" s="855"/>
      <c r="I47" s="1861"/>
      <c r="J47" s="836"/>
    </row>
    <row r="48" spans="2:10" ht="12.75" customHeight="1">
      <c r="B48" s="845" t="s">
        <v>933</v>
      </c>
      <c r="D48" s="848" t="s">
        <v>5</v>
      </c>
      <c r="E48" s="850">
        <v>49676865</v>
      </c>
      <c r="F48" s="837"/>
      <c r="G48" s="840"/>
      <c r="H48" s="855"/>
      <c r="I48" s="1861"/>
      <c r="J48" s="851"/>
    </row>
    <row r="49" spans="1:10" ht="12.75" customHeight="1">
      <c r="B49" s="845" t="s">
        <v>934</v>
      </c>
      <c r="D49" s="848" t="s">
        <v>5</v>
      </c>
      <c r="E49" s="850">
        <v>234777</v>
      </c>
      <c r="F49" s="837"/>
      <c r="G49" s="840"/>
      <c r="H49" s="855"/>
      <c r="I49" s="1861"/>
      <c r="J49" s="851"/>
    </row>
    <row r="50" spans="1:10" ht="12.75" customHeight="1">
      <c r="B50" s="845" t="s">
        <v>936</v>
      </c>
      <c r="D50" t="s">
        <v>5</v>
      </c>
      <c r="E50" s="846">
        <v>97732</v>
      </c>
      <c r="F50" s="837"/>
      <c r="G50" s="840"/>
      <c r="H50" s="855"/>
      <c r="I50" s="1861"/>
      <c r="J50" s="851"/>
    </row>
    <row r="51" spans="1:10" ht="12.75" customHeight="1">
      <c r="B51" s="845" t="s">
        <v>2194</v>
      </c>
      <c r="D51" s="846">
        <v>139179</v>
      </c>
      <c r="E51" s="846">
        <v>139179</v>
      </c>
      <c r="F51" s="851"/>
      <c r="G51" s="840"/>
      <c r="H51" s="855"/>
      <c r="I51" s="1861"/>
    </row>
    <row r="52" spans="1:10" ht="12.75" customHeight="1">
      <c r="B52" s="853" t="s">
        <v>937</v>
      </c>
      <c r="D52" s="842" t="s">
        <v>5</v>
      </c>
      <c r="E52" s="854">
        <f>ROUND(SUM(E33:E51),0)</f>
        <v>191223898</v>
      </c>
      <c r="G52" s="840"/>
      <c r="H52" s="855"/>
      <c r="I52" s="1861"/>
    </row>
    <row r="53" spans="1:10" ht="12.75" customHeight="1">
      <c r="B53" s="853"/>
      <c r="D53" s="842"/>
      <c r="E53" s="843"/>
      <c r="G53" s="840"/>
      <c r="H53" s="855"/>
      <c r="I53" s="1861"/>
    </row>
    <row r="54" spans="1:10" ht="12.75" customHeight="1">
      <c r="F54" s="837"/>
    </row>
    <row r="55" spans="1:10" ht="12.75" customHeight="1">
      <c r="F55" s="837"/>
    </row>
    <row r="56" spans="1:10" ht="15.75" customHeight="1">
      <c r="A56" s="209" t="s">
        <v>651</v>
      </c>
      <c r="F56" s="837"/>
      <c r="I56" s="826" t="s">
        <v>880</v>
      </c>
    </row>
    <row r="57" spans="1:10" ht="15.75" customHeight="1">
      <c r="A57" s="825" t="s">
        <v>2249</v>
      </c>
      <c r="F57" s="837"/>
      <c r="I57" s="857" t="s">
        <v>121</v>
      </c>
    </row>
    <row r="58" spans="1:10" ht="15.75" customHeight="1">
      <c r="A58" s="209" t="s">
        <v>887</v>
      </c>
      <c r="F58" s="837"/>
    </row>
    <row r="59" spans="1:10" ht="15.75" customHeight="1">
      <c r="A59" s="825" t="s">
        <v>2395</v>
      </c>
      <c r="F59" s="837"/>
    </row>
    <row r="60" spans="1:10" ht="12.75" customHeight="1">
      <c r="F60" s="837"/>
    </row>
    <row r="61" spans="1:10" ht="12.75" customHeight="1">
      <c r="F61" s="837"/>
    </row>
    <row r="62" spans="1:10" ht="15" customHeight="1">
      <c r="B62" s="659" t="s">
        <v>939</v>
      </c>
      <c r="F62" s="837"/>
    </row>
    <row r="63" spans="1:10" ht="12.75" customHeight="1">
      <c r="F63" s="837"/>
    </row>
    <row r="64" spans="1:10" ht="12.75" customHeight="1">
      <c r="B64" s="858" t="s">
        <v>940</v>
      </c>
      <c r="C64" s="837"/>
      <c r="D64" s="837"/>
      <c r="F64" s="837"/>
      <c r="G64" s="858" t="s">
        <v>941</v>
      </c>
      <c r="H64" s="837"/>
      <c r="I64" s="837"/>
    </row>
    <row r="65" spans="2:9" ht="12" customHeight="1">
      <c r="B65" s="847" t="s">
        <v>942</v>
      </c>
      <c r="C65" t="s">
        <v>5</v>
      </c>
      <c r="D65" s="859" t="s">
        <v>5</v>
      </c>
      <c r="E65" s="860">
        <v>6932932</v>
      </c>
      <c r="F65" s="837"/>
      <c r="G65" s="858" t="s">
        <v>943</v>
      </c>
      <c r="H65" s="837"/>
      <c r="I65" s="837"/>
    </row>
    <row r="66" spans="2:9" ht="12.75" customHeight="1">
      <c r="B66" s="847" t="s">
        <v>944</v>
      </c>
      <c r="C66" t="s">
        <v>5</v>
      </c>
      <c r="D66" s="837"/>
      <c r="E66" s="861">
        <v>62238750</v>
      </c>
      <c r="F66" s="837"/>
      <c r="G66" s="845" t="s">
        <v>945</v>
      </c>
      <c r="H66" s="859" t="s">
        <v>5</v>
      </c>
      <c r="I66" s="860">
        <v>3146805</v>
      </c>
    </row>
    <row r="67" spans="2:9" ht="12.75" customHeight="1">
      <c r="B67" s="847" t="s">
        <v>946</v>
      </c>
      <c r="C67" t="s">
        <v>5</v>
      </c>
      <c r="D67" s="837"/>
      <c r="E67" s="861">
        <v>6799862</v>
      </c>
      <c r="F67" s="837"/>
      <c r="G67" s="845" t="s">
        <v>947</v>
      </c>
      <c r="H67" s="837" t="s">
        <v>5</v>
      </c>
      <c r="I67" s="861">
        <v>13929926</v>
      </c>
    </row>
    <row r="68" spans="2:9" ht="12.75" customHeight="1">
      <c r="B68" s="847" t="s">
        <v>948</v>
      </c>
      <c r="C68" t="s">
        <v>5</v>
      </c>
      <c r="D68" s="837"/>
      <c r="E68" s="861">
        <v>47353816</v>
      </c>
      <c r="F68" s="837"/>
      <c r="G68" s="845" t="s">
        <v>949</v>
      </c>
      <c r="H68" s="837" t="s">
        <v>5</v>
      </c>
      <c r="I68" s="861">
        <v>12917100</v>
      </c>
    </row>
    <row r="69" spans="2:9" ht="12.75" customHeight="1">
      <c r="B69" s="847" t="s">
        <v>950</v>
      </c>
      <c r="C69" t="s">
        <v>5</v>
      </c>
      <c r="D69" s="837"/>
      <c r="E69" s="862">
        <v>28969034</v>
      </c>
      <c r="F69" s="837"/>
      <c r="G69" s="845" t="s">
        <v>951</v>
      </c>
      <c r="H69" s="837" t="s">
        <v>5</v>
      </c>
      <c r="I69" s="861">
        <v>23172661</v>
      </c>
    </row>
    <row r="70" spans="2:9" ht="12.75" customHeight="1" thickBot="1">
      <c r="B70" s="858" t="s">
        <v>952</v>
      </c>
      <c r="C70" t="s">
        <v>5</v>
      </c>
      <c r="D70" s="859" t="s">
        <v>5</v>
      </c>
      <c r="E70" s="856">
        <f>ROUND(SUM(E65:E69),0)</f>
        <v>152294394</v>
      </c>
      <c r="F70" s="837"/>
      <c r="G70" s="845" t="s">
        <v>953</v>
      </c>
      <c r="H70" s="837" t="s">
        <v>5</v>
      </c>
      <c r="I70" s="861">
        <v>42700850</v>
      </c>
    </row>
    <row r="71" spans="2:9" ht="12.75" customHeight="1" thickTop="1">
      <c r="B71" s="837"/>
      <c r="D71" s="837"/>
      <c r="E71" s="863"/>
      <c r="F71" s="837"/>
      <c r="G71" s="845" t="s">
        <v>954</v>
      </c>
      <c r="H71" s="837" t="s">
        <v>5</v>
      </c>
      <c r="I71" s="861">
        <v>18482584</v>
      </c>
    </row>
    <row r="72" spans="2:9" ht="12.75" customHeight="1">
      <c r="B72" s="858" t="s">
        <v>955</v>
      </c>
      <c r="D72" s="837"/>
      <c r="E72" s="861"/>
      <c r="F72" s="837"/>
      <c r="G72" s="845" t="s">
        <v>956</v>
      </c>
      <c r="H72" s="837" t="s">
        <v>5</v>
      </c>
      <c r="I72" s="861">
        <v>64808688</v>
      </c>
    </row>
    <row r="73" spans="2:9" ht="12.75" customHeight="1">
      <c r="B73" s="847" t="s">
        <v>957</v>
      </c>
      <c r="C73" t="s">
        <v>5</v>
      </c>
      <c r="D73" s="859" t="s">
        <v>5</v>
      </c>
      <c r="E73" s="860">
        <v>50764798</v>
      </c>
      <c r="F73" s="837"/>
      <c r="G73" s="845" t="s">
        <v>958</v>
      </c>
      <c r="H73" s="837" t="s">
        <v>5</v>
      </c>
      <c r="I73" s="861">
        <v>48606516</v>
      </c>
    </row>
    <row r="74" spans="2:9" ht="12.75" customHeight="1">
      <c r="B74" s="847" t="s">
        <v>959</v>
      </c>
      <c r="C74" t="s">
        <v>5</v>
      </c>
      <c r="D74" s="837"/>
      <c r="E74" s="861">
        <v>50764798</v>
      </c>
      <c r="F74" s="837"/>
      <c r="G74" s="845" t="s">
        <v>960</v>
      </c>
      <c r="H74" s="837" t="s">
        <v>5</v>
      </c>
      <c r="I74" s="861">
        <v>132483599</v>
      </c>
    </row>
    <row r="75" spans="2:9" ht="12.75" customHeight="1">
      <c r="B75" s="847" t="s">
        <v>961</v>
      </c>
      <c r="C75" t="s">
        <v>5</v>
      </c>
      <c r="D75" s="837"/>
      <c r="E75" s="862">
        <v>50764798</v>
      </c>
      <c r="F75" s="837"/>
      <c r="G75" s="845" t="s">
        <v>962</v>
      </c>
      <c r="H75" s="837" t="s">
        <v>5</v>
      </c>
      <c r="I75" s="861">
        <v>68888999</v>
      </c>
    </row>
    <row r="76" spans="2:9" ht="12.75" customHeight="1" thickBot="1">
      <c r="B76" s="858" t="s">
        <v>963</v>
      </c>
      <c r="C76" t="s">
        <v>5</v>
      </c>
      <c r="D76" s="859" t="s">
        <v>5</v>
      </c>
      <c r="E76" s="856">
        <f>ROUND(SUM(E73:E75),0)</f>
        <v>152294394</v>
      </c>
      <c r="F76" s="837"/>
      <c r="G76" s="845" t="s">
        <v>964</v>
      </c>
      <c r="H76" s="837" t="s">
        <v>5</v>
      </c>
      <c r="I76" s="862">
        <v>44161200</v>
      </c>
    </row>
    <row r="77" spans="2:9" ht="12.75" customHeight="1" thickTop="1" thickBot="1">
      <c r="B77" s="837"/>
      <c r="C77" s="837"/>
      <c r="D77" s="851"/>
      <c r="F77" s="837"/>
      <c r="G77" s="840" t="s">
        <v>965</v>
      </c>
      <c r="H77" s="859" t="s">
        <v>5</v>
      </c>
      <c r="I77" s="856">
        <f>ROUND(SUM(I66:I76),0)</f>
        <v>473298928</v>
      </c>
    </row>
    <row r="78" spans="2:9" ht="12.75" customHeight="1" thickTop="1">
      <c r="B78" s="837"/>
      <c r="C78" s="837"/>
      <c r="D78" s="837"/>
      <c r="E78" s="837"/>
      <c r="F78" s="837"/>
      <c r="G78" s="837"/>
      <c r="H78" s="837"/>
      <c r="I78" s="851"/>
    </row>
    <row r="79" spans="2:9" ht="12.75" customHeight="1">
      <c r="F79" s="837"/>
      <c r="G79" s="840" t="s">
        <v>966</v>
      </c>
      <c r="H79" s="837"/>
      <c r="I79" s="837"/>
    </row>
    <row r="80" spans="2:9" ht="12.75" customHeight="1">
      <c r="F80" s="837"/>
      <c r="G80" s="858" t="s">
        <v>967</v>
      </c>
      <c r="H80" s="837"/>
      <c r="I80" s="837"/>
    </row>
    <row r="81" spans="6:9" ht="12.75" customHeight="1">
      <c r="F81" s="837"/>
      <c r="G81" s="845" t="s">
        <v>968</v>
      </c>
      <c r="H81" s="859" t="s">
        <v>5</v>
      </c>
      <c r="I81" s="860">
        <v>3146805</v>
      </c>
    </row>
    <row r="82" spans="6:9" ht="12.75" customHeight="1">
      <c r="G82" s="845" t="s">
        <v>969</v>
      </c>
      <c r="H82" s="837" t="s">
        <v>5</v>
      </c>
      <c r="I82" s="861">
        <v>4729660</v>
      </c>
    </row>
    <row r="83" spans="6:9" ht="12.75" customHeight="1">
      <c r="G83" s="845" t="s">
        <v>970</v>
      </c>
      <c r="H83" s="837" t="s">
        <v>5</v>
      </c>
      <c r="I83" s="861">
        <v>14253064</v>
      </c>
    </row>
    <row r="84" spans="6:9" ht="12.75" customHeight="1">
      <c r="G84" s="845" t="s">
        <v>971</v>
      </c>
      <c r="H84" s="837" t="s">
        <v>5</v>
      </c>
      <c r="I84" s="861">
        <v>7864302</v>
      </c>
    </row>
    <row r="85" spans="6:9" ht="12.75" customHeight="1">
      <c r="G85" s="845" t="s">
        <v>972</v>
      </c>
      <c r="H85" s="837" t="s">
        <v>5</v>
      </c>
      <c r="I85" s="861">
        <v>65873511</v>
      </c>
    </row>
    <row r="86" spans="6:9" ht="12.75" customHeight="1">
      <c r="G86" s="845" t="s">
        <v>973</v>
      </c>
      <c r="H86" s="837" t="s">
        <v>5</v>
      </c>
      <c r="I86" s="861">
        <v>18482584</v>
      </c>
    </row>
    <row r="87" spans="6:9" ht="12.75" customHeight="1">
      <c r="G87" s="845" t="s">
        <v>974</v>
      </c>
      <c r="H87" s="837" t="s">
        <v>5</v>
      </c>
      <c r="I87" s="861">
        <v>16202172</v>
      </c>
    </row>
    <row r="88" spans="6:9" ht="12.75" customHeight="1">
      <c r="G88" s="845" t="s">
        <v>975</v>
      </c>
      <c r="H88" s="837" t="s">
        <v>5</v>
      </c>
      <c r="I88" s="861">
        <v>16202172</v>
      </c>
    </row>
    <row r="89" spans="6:9" ht="12.75" customHeight="1">
      <c r="G89" s="845" t="s">
        <v>976</v>
      </c>
      <c r="H89" s="837" t="s">
        <v>5</v>
      </c>
      <c r="I89" s="861">
        <v>16202172</v>
      </c>
    </row>
    <row r="90" spans="6:9" ht="12.75" customHeight="1">
      <c r="G90" s="845" t="s">
        <v>977</v>
      </c>
      <c r="H90" s="837" t="s">
        <v>5</v>
      </c>
      <c r="I90" s="861">
        <v>16202172</v>
      </c>
    </row>
    <row r="91" spans="6:9" ht="12.75" customHeight="1">
      <c r="G91" s="845" t="s">
        <v>978</v>
      </c>
      <c r="H91" s="837" t="s">
        <v>5</v>
      </c>
      <c r="I91" s="861">
        <v>16202172</v>
      </c>
    </row>
    <row r="92" spans="6:9" ht="12.75" customHeight="1">
      <c r="G92" s="845" t="s">
        <v>979</v>
      </c>
      <c r="H92" s="837" t="s">
        <v>5</v>
      </c>
      <c r="I92" s="861">
        <v>16202172</v>
      </c>
    </row>
    <row r="93" spans="6:9" ht="12.75" customHeight="1">
      <c r="G93" s="845" t="s">
        <v>980</v>
      </c>
      <c r="H93" s="837" t="s">
        <v>5</v>
      </c>
      <c r="I93" s="861">
        <v>16202172</v>
      </c>
    </row>
    <row r="94" spans="6:9" ht="12.75" customHeight="1">
      <c r="G94" s="845" t="s">
        <v>964</v>
      </c>
      <c r="H94" s="837" t="s">
        <v>5</v>
      </c>
      <c r="I94" s="861">
        <v>44161200</v>
      </c>
    </row>
    <row r="95" spans="6:9" ht="12.75" customHeight="1">
      <c r="G95" s="845" t="s">
        <v>981</v>
      </c>
      <c r="H95" s="837" t="s">
        <v>5</v>
      </c>
      <c r="I95" s="861">
        <v>67124200</v>
      </c>
    </row>
    <row r="96" spans="6:9" ht="12.75" customHeight="1">
      <c r="G96" s="845" t="s">
        <v>982</v>
      </c>
      <c r="H96" s="837" t="s">
        <v>5</v>
      </c>
      <c r="I96" s="861">
        <v>67124199</v>
      </c>
    </row>
    <row r="97" spans="7:9" ht="12.75" customHeight="1">
      <c r="G97" s="845" t="s">
        <v>983</v>
      </c>
      <c r="H97" s="837" t="s">
        <v>5</v>
      </c>
      <c r="I97" s="861">
        <v>22962999</v>
      </c>
    </row>
    <row r="98" spans="7:9" ht="12.75" customHeight="1">
      <c r="G98" s="845" t="s">
        <v>984</v>
      </c>
      <c r="H98" s="837" t="s">
        <v>5</v>
      </c>
      <c r="I98" s="861">
        <v>14720400</v>
      </c>
    </row>
    <row r="99" spans="7:9" ht="12.75" customHeight="1">
      <c r="G99" s="845" t="s">
        <v>985</v>
      </c>
      <c r="H99" s="837" t="s">
        <v>5</v>
      </c>
      <c r="I99" s="861">
        <v>14720400</v>
      </c>
    </row>
    <row r="100" spans="7:9" ht="12.75" customHeight="1">
      <c r="G100" s="845" t="s">
        <v>986</v>
      </c>
      <c r="H100" s="837" t="s">
        <v>5</v>
      </c>
      <c r="I100" s="862">
        <v>14720400</v>
      </c>
    </row>
    <row r="101" spans="7:9" ht="12.75" customHeight="1" thickBot="1">
      <c r="G101" s="840" t="s">
        <v>987</v>
      </c>
      <c r="H101" s="859" t="s">
        <v>5</v>
      </c>
      <c r="I101" s="856">
        <f>ROUND(SUM(I81:I100),0)</f>
        <v>473298928</v>
      </c>
    </row>
    <row r="102" spans="7:9" ht="16" thickTop="1">
      <c r="I102" s="836"/>
    </row>
  </sheetData>
  <customSheetViews>
    <customSheetView guid="{2B65B3C9-192A-406F-81D0-33ACDA28F496}" scale="90" showPageBreaks="1" showGridLines="0" printArea="1">
      <selection activeCell="D24" sqref="D24"/>
      <rowBreaks count="1" manualBreakCount="1">
        <brk id="53" max="16383" man="1"/>
      </rowBreaks>
      <pageMargins left="0.75" right="0.5" top="0.75" bottom="0.25" header="0.3" footer="0.25"/>
      <pageSetup scale="73" firstPageNumber="115" fitToHeight="2" orientation="landscape" useFirstPageNumber="1" r:id="rId1"/>
      <headerFooter scaleWithDoc="0">
        <oddFooter>&amp;R&amp;8&amp;P</oddFooter>
      </headerFooter>
    </customSheetView>
    <customSheetView guid="{0CC7DE5F-1794-42F9-A27A-C86EF3A9D6CB}" scale="90" showGridLines="0">
      <selection activeCell="D24" sqref="D24"/>
      <rowBreaks count="1" manualBreakCount="1">
        <brk id="53" max="16383" man="1"/>
      </rowBreaks>
      <pageMargins left="0.75" right="0.5" top="0.75" bottom="0.25" header="0.3" footer="0.25"/>
      <pageSetup scale="73" firstPageNumber="115" fitToHeight="2" orientation="landscape" useFirstPageNumber="1" r:id="rId2"/>
      <headerFooter scaleWithDoc="0">
        <oddFooter>&amp;R&amp;8&amp;P</oddFooter>
      </headerFooter>
    </customSheetView>
    <customSheetView guid="{93806141-9DF1-4420-AFF4-7FE0DD0F8BC6}" scale="90" showPageBreaks="1" showGridLines="0" printArea="1">
      <selection activeCell="D24" sqref="D24"/>
      <rowBreaks count="1" manualBreakCount="1">
        <brk id="53" max="16383" man="1"/>
      </rowBreaks>
      <pageMargins left="0.75" right="0.5" top="0.75" bottom="0.25" header="0.3" footer="0.25"/>
      <pageSetup scale="73" firstPageNumber="115" fitToHeight="2" orientation="landscape" useFirstPageNumber="1" r:id="rId3"/>
      <headerFooter scaleWithDoc="0">
        <oddFooter>&amp;R&amp;8&amp;P</oddFooter>
      </headerFooter>
    </customSheetView>
    <customSheetView guid="{BB82FA49-60D3-40FE-AF8E-B650FBF593CD}" scale="90" showPageBreaks="1" showGridLines="0" printArea="1">
      <selection activeCell="L19" sqref="L19"/>
      <rowBreaks count="1" manualBreakCount="1">
        <brk id="53" max="16383" man="1"/>
      </rowBreaks>
      <pageMargins left="0.75" right="0.5" top="0.75" bottom="0.25" header="0.3" footer="0.25"/>
      <pageSetup scale="73" firstPageNumber="115" fitToHeight="2" orientation="landscape" useFirstPageNumber="1" r:id="rId4"/>
      <headerFooter scaleWithDoc="0">
        <oddFooter>&amp;R&amp;8&amp;P</oddFooter>
      </headerFooter>
    </customSheetView>
    <customSheetView guid="{3F05455D-E716-4339-B764-ED03EAF4C363}" scale="90" showPageBreaks="1" showGridLines="0" printArea="1">
      <selection activeCell="D24" sqref="D24"/>
      <rowBreaks count="1" manualBreakCount="1">
        <brk id="53" max="16383" man="1"/>
      </rowBreaks>
      <pageMargins left="0.75" right="0.5" top="0.75" bottom="0.25" header="0.3" footer="0.25"/>
      <pageSetup scale="73" firstPageNumber="115" fitToHeight="2" orientation="landscape" useFirstPageNumber="1" r:id="rId5"/>
      <headerFooter scaleWithDoc="0">
        <oddFooter>&amp;R&amp;8&amp;P</oddFooter>
      </headerFooter>
    </customSheetView>
  </customSheetViews>
  <pageMargins left="0.75" right="0.5" top="0.75" bottom="0.25" header="0.3" footer="0.25"/>
  <pageSetup scale="73" firstPageNumber="116" fitToHeight="2" orientation="landscape" useFirstPageNumber="1" r:id="rId6"/>
  <headerFooter scaleWithDoc="0">
    <oddFooter>&amp;R&amp;8&amp;P</oddFooter>
  </headerFooter>
  <rowBreaks count="1" manualBreakCount="1">
    <brk id="53" max="16383" man="1"/>
  </rowBreaks>
  <customProperties>
    <customPr name="SheetOptions" r:id="rId7"/>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showGridLines="0" workbookViewId="0"/>
  </sheetViews>
  <sheetFormatPr defaultColWidth="8.84375" defaultRowHeight="15.5"/>
  <cols>
    <col min="1" max="1" width="26.07421875" style="1404" customWidth="1"/>
    <col min="2" max="2" width="1.53515625" style="1394" customWidth="1"/>
    <col min="3" max="12" width="12.3046875" style="1394" customWidth="1"/>
    <col min="13" max="16384" width="8.84375" style="1394"/>
  </cols>
  <sheetData>
    <row r="1" spans="1:21">
      <c r="A1" s="1237" t="s">
        <v>1234</v>
      </c>
    </row>
    <row r="3" spans="1:21" ht="18">
      <c r="A3" s="1388" t="s">
        <v>0</v>
      </c>
      <c r="B3" s="1389"/>
      <c r="C3" s="1389"/>
      <c r="D3" s="1389"/>
      <c r="E3" s="1389"/>
      <c r="F3" s="1389"/>
      <c r="G3" s="1389"/>
      <c r="H3" s="1389"/>
      <c r="I3" s="1389"/>
      <c r="J3" s="1390"/>
      <c r="K3" s="1391"/>
      <c r="L3" s="1392" t="s">
        <v>2278</v>
      </c>
      <c r="M3" s="1393"/>
      <c r="N3" s="1393"/>
      <c r="O3" s="1393"/>
      <c r="P3" s="1393"/>
      <c r="Q3" s="1393"/>
      <c r="R3" s="1393"/>
      <c r="S3" s="1393"/>
      <c r="T3" s="1393"/>
      <c r="U3" s="1393"/>
    </row>
    <row r="4" spans="1:21" ht="20">
      <c r="A4" s="1388" t="s">
        <v>988</v>
      </c>
      <c r="B4" s="1389"/>
      <c r="C4" s="1389"/>
      <c r="D4" s="1389"/>
      <c r="E4" s="1389"/>
      <c r="F4" s="1389"/>
      <c r="G4" s="1389"/>
      <c r="H4" s="1389"/>
      <c r="I4" s="1389"/>
      <c r="J4" s="1393"/>
      <c r="K4" s="1395"/>
      <c r="L4" s="1395"/>
      <c r="M4" s="1396"/>
      <c r="N4" s="1393"/>
      <c r="O4" s="1396"/>
      <c r="P4" s="1396"/>
      <c r="Q4" s="1396"/>
      <c r="R4" s="1396"/>
      <c r="S4" s="1397"/>
      <c r="T4" s="1396"/>
      <c r="U4" s="1397" t="s">
        <v>989</v>
      </c>
    </row>
    <row r="5" spans="1:21" ht="18">
      <c r="A5" s="1398" t="s">
        <v>2385</v>
      </c>
      <c r="B5" s="1389"/>
      <c r="C5" s="1389"/>
      <c r="D5" s="1389"/>
      <c r="E5" s="1389"/>
      <c r="F5" s="1389"/>
      <c r="G5" s="1389"/>
      <c r="H5" s="1389"/>
      <c r="I5" s="1389"/>
      <c r="J5" s="1389"/>
      <c r="K5" s="1395"/>
      <c r="L5" s="1395"/>
      <c r="M5" s="1393"/>
      <c r="N5" s="1393"/>
      <c r="O5" s="1393"/>
      <c r="P5" s="1393"/>
      <c r="Q5" s="1399"/>
      <c r="R5" s="1393"/>
      <c r="S5" s="1393"/>
      <c r="T5" s="1393"/>
      <c r="U5" s="1393"/>
    </row>
    <row r="6" spans="1:21" ht="18">
      <c r="A6" s="1388" t="s">
        <v>2412</v>
      </c>
      <c r="B6" s="1389"/>
      <c r="C6" s="1389"/>
      <c r="D6" s="1389"/>
      <c r="E6" s="1389"/>
      <c r="F6" s="1389"/>
      <c r="G6" s="1389"/>
      <c r="H6" s="1389"/>
      <c r="I6" s="1389"/>
      <c r="J6" s="1389"/>
      <c r="K6" s="1395"/>
      <c r="L6" s="1395"/>
      <c r="M6" s="1393"/>
      <c r="N6" s="1393"/>
      <c r="O6" s="1393"/>
      <c r="P6" s="1393"/>
      <c r="Q6" s="1393"/>
      <c r="R6" s="1393"/>
      <c r="S6" s="1393"/>
      <c r="T6" s="1393"/>
      <c r="U6" s="1393"/>
    </row>
    <row r="7" spans="1:21" ht="17.5">
      <c r="A7" s="1400"/>
      <c r="B7" s="1389"/>
      <c r="C7" s="1389"/>
      <c r="D7" s="1389"/>
      <c r="E7" s="1389"/>
      <c r="F7" s="1389"/>
      <c r="G7" s="1389"/>
      <c r="H7" s="1389"/>
      <c r="I7" s="1389"/>
      <c r="J7" s="1389"/>
      <c r="K7" s="1395"/>
      <c r="L7" s="1395"/>
      <c r="M7" s="1393"/>
      <c r="N7" s="1393"/>
      <c r="O7" s="1393"/>
      <c r="P7" s="1393"/>
      <c r="Q7" s="1393"/>
      <c r="R7" s="1393"/>
      <c r="S7" s="1393"/>
      <c r="T7" s="1393"/>
      <c r="U7" s="1393"/>
    </row>
    <row r="8" spans="1:21">
      <c r="A8" s="1401"/>
      <c r="B8" s="1402"/>
      <c r="C8" s="1403" t="s">
        <v>86</v>
      </c>
      <c r="D8" s="1403" t="s">
        <v>87</v>
      </c>
      <c r="E8" s="1403" t="s">
        <v>88</v>
      </c>
      <c r="F8" s="1403" t="s">
        <v>9</v>
      </c>
      <c r="G8" s="1403" t="s">
        <v>8</v>
      </c>
      <c r="H8" s="1403" t="s">
        <v>1688</v>
      </c>
      <c r="I8" s="1403" t="s">
        <v>2187</v>
      </c>
      <c r="J8" s="1403" t="s">
        <v>2262</v>
      </c>
      <c r="K8" s="1403" t="s">
        <v>2309</v>
      </c>
      <c r="L8" s="1403" t="s">
        <v>2363</v>
      </c>
      <c r="M8" s="1404"/>
      <c r="N8" s="1404"/>
      <c r="O8" s="1404"/>
    </row>
    <row r="9" spans="1:21">
      <c r="A9" s="1405"/>
      <c r="B9" s="1401"/>
      <c r="C9" s="1401"/>
      <c r="D9" s="1401"/>
      <c r="E9" s="1401"/>
      <c r="F9" s="1406"/>
      <c r="G9" s="1406"/>
      <c r="H9" s="1406"/>
      <c r="I9" s="1406"/>
      <c r="J9" s="1406"/>
      <c r="K9" s="1406"/>
      <c r="L9" s="1406"/>
      <c r="M9" s="1406"/>
      <c r="N9" s="1401"/>
      <c r="O9" s="1406"/>
      <c r="P9" s="1407"/>
      <c r="Q9" s="1395"/>
      <c r="R9" s="1407"/>
      <c r="S9" s="1395"/>
      <c r="T9" s="1407"/>
      <c r="U9" s="1395"/>
    </row>
    <row r="10" spans="1:21">
      <c r="A10" s="1404" t="s">
        <v>990</v>
      </c>
      <c r="B10" s="1408"/>
      <c r="C10" s="1409">
        <v>2.7499999999999998E-3</v>
      </c>
      <c r="D10" s="1409">
        <v>2.2599999999999999E-3</v>
      </c>
      <c r="E10" s="1409">
        <v>1.3600000000000001E-3</v>
      </c>
      <c r="F10" s="1409">
        <v>1.67E-3</v>
      </c>
      <c r="G10" s="1409">
        <v>1.4E-3</v>
      </c>
      <c r="H10" s="1409">
        <v>1.17E-3</v>
      </c>
      <c r="I10" s="1409">
        <v>2.31E-3</v>
      </c>
      <c r="J10" s="1409">
        <v>6.3499999999999997E-3</v>
      </c>
      <c r="K10" s="1409">
        <v>1.341E-2</v>
      </c>
      <c r="L10" s="1409">
        <v>2.2210000000000001E-2</v>
      </c>
      <c r="M10" s="1410"/>
      <c r="N10" s="1410"/>
      <c r="O10" s="1410"/>
      <c r="P10" s="1411"/>
    </row>
    <row r="11" spans="1:21">
      <c r="B11" s="1412"/>
      <c r="C11" s="1404"/>
      <c r="D11" s="1404"/>
      <c r="E11" s="1404"/>
      <c r="F11" s="1404"/>
      <c r="G11" s="1404"/>
      <c r="H11" s="1404"/>
      <c r="I11" s="1404"/>
      <c r="J11" s="1404"/>
      <c r="K11" s="1404"/>
      <c r="L11" s="1404"/>
      <c r="M11" s="1412"/>
      <c r="N11" s="1412"/>
      <c r="O11" s="1412"/>
    </row>
    <row r="12" spans="1:21">
      <c r="A12" s="1404" t="s">
        <v>991</v>
      </c>
      <c r="B12" s="1404" t="s">
        <v>5</v>
      </c>
      <c r="C12" s="1413">
        <v>6570.0969999999998</v>
      </c>
      <c r="D12" s="1413">
        <v>7304.2749999999996</v>
      </c>
      <c r="E12" s="1413">
        <v>7955.3729999999996</v>
      </c>
      <c r="F12" s="1413">
        <v>6494.29</v>
      </c>
      <c r="G12" s="1413">
        <v>6767.4</v>
      </c>
      <c r="H12" s="1413">
        <v>8890.9869999999992</v>
      </c>
      <c r="I12" s="1413">
        <v>15000.433999999999</v>
      </c>
      <c r="J12" s="1413">
        <v>12514.837</v>
      </c>
      <c r="K12" s="1413">
        <v>13877.525</v>
      </c>
      <c r="L12" s="1413">
        <v>17647.625</v>
      </c>
      <c r="M12" s="1414"/>
      <c r="N12" s="1414"/>
      <c r="O12" s="1412"/>
    </row>
    <row r="13" spans="1:21">
      <c r="B13" s="1415"/>
      <c r="C13" s="1413"/>
      <c r="D13" s="1413"/>
      <c r="E13" s="1413"/>
      <c r="F13" s="1413"/>
      <c r="G13" s="1413"/>
      <c r="H13" s="1413"/>
      <c r="I13" s="1413"/>
      <c r="J13" s="1413"/>
      <c r="K13" s="1413" t="s">
        <v>5</v>
      </c>
      <c r="L13" s="1413" t="s">
        <v>5</v>
      </c>
      <c r="M13" s="1412"/>
      <c r="N13" s="1412"/>
      <c r="O13" s="1412"/>
    </row>
    <row r="14" spans="1:21" ht="17">
      <c r="A14" s="1404" t="s">
        <v>992</v>
      </c>
      <c r="B14" s="1404" t="s">
        <v>5</v>
      </c>
      <c r="C14" s="1413">
        <v>22.359000000000002</v>
      </c>
      <c r="D14" s="1413">
        <v>18.222999999999999</v>
      </c>
      <c r="E14" s="1413">
        <v>11.452</v>
      </c>
      <c r="F14" s="1413">
        <v>10.852</v>
      </c>
      <c r="G14" s="1413">
        <v>9.9779999999999998</v>
      </c>
      <c r="H14" s="1413">
        <v>9.2880000000000003</v>
      </c>
      <c r="I14" s="1413">
        <v>34.283000000000001</v>
      </c>
      <c r="J14" s="1413">
        <v>75.093000000000004</v>
      </c>
      <c r="K14" s="1413">
        <v>182.25</v>
      </c>
      <c r="L14" s="1413">
        <v>379.42500000000001</v>
      </c>
      <c r="M14" s="1412"/>
      <c r="N14" s="1412"/>
      <c r="O14" s="1412"/>
    </row>
    <row r="15" spans="1:21">
      <c r="B15" s="1412"/>
      <c r="C15" s="1416"/>
      <c r="D15" s="1416"/>
      <c r="E15" s="1416"/>
      <c r="F15" s="1416"/>
      <c r="G15" s="1416"/>
      <c r="H15" s="1416"/>
      <c r="I15" s="1416"/>
      <c r="J15" s="1416"/>
      <c r="K15" s="1416"/>
      <c r="L15" s="1416"/>
      <c r="M15" s="1412"/>
      <c r="N15" s="1412"/>
      <c r="O15" s="1412"/>
    </row>
    <row r="16" spans="1:21">
      <c r="B16" s="1412"/>
      <c r="C16" s="1416"/>
      <c r="D16" s="1416"/>
      <c r="E16" s="1416"/>
      <c r="F16" s="1416"/>
      <c r="G16" s="1416"/>
      <c r="H16" s="1416"/>
      <c r="I16" s="1416"/>
      <c r="J16" s="1416"/>
      <c r="K16" s="1416"/>
      <c r="L16" s="1416"/>
      <c r="M16" s="1412"/>
      <c r="N16" s="1412"/>
      <c r="O16" s="1412"/>
    </row>
    <row r="17" spans="1:15">
      <c r="B17" s="1404"/>
      <c r="C17" s="1417"/>
      <c r="D17" s="1417"/>
      <c r="E17" s="1417"/>
      <c r="F17" s="1417"/>
      <c r="G17" s="1417"/>
      <c r="H17" s="1417"/>
      <c r="I17" s="1417"/>
      <c r="J17" s="1417"/>
      <c r="K17" s="1417"/>
      <c r="L17" s="1417"/>
      <c r="M17" s="1404"/>
      <c r="N17" s="1404"/>
      <c r="O17" s="1404"/>
    </row>
    <row r="18" spans="1:15">
      <c r="B18" s="1404"/>
      <c r="C18" s="1417"/>
      <c r="D18" s="1417"/>
      <c r="E18" s="1417"/>
      <c r="F18" s="1417"/>
      <c r="G18" s="1417"/>
      <c r="H18" s="1417"/>
      <c r="I18" s="1417"/>
      <c r="J18" s="1417"/>
      <c r="K18" s="1417"/>
      <c r="L18" s="1417"/>
      <c r="M18" s="1404"/>
      <c r="N18" s="1404"/>
      <c r="O18" s="1404"/>
    </row>
    <row r="19" spans="1:15">
      <c r="B19" s="1404"/>
      <c r="C19" s="1417"/>
      <c r="D19" s="1417"/>
      <c r="E19" s="1417"/>
      <c r="F19" s="1417"/>
      <c r="G19" s="1417"/>
      <c r="H19" s="1417"/>
      <c r="I19" s="1417"/>
      <c r="J19" s="1417"/>
      <c r="K19" s="1417"/>
      <c r="L19" s="1417"/>
      <c r="M19" s="1404"/>
      <c r="N19" s="1404"/>
      <c r="O19" s="1404"/>
    </row>
    <row r="20" spans="1:15">
      <c r="B20" s="1404"/>
      <c r="C20" s="1417"/>
      <c r="D20" s="1417"/>
      <c r="E20" s="1417"/>
      <c r="F20" s="1417"/>
      <c r="G20" s="1417"/>
      <c r="H20" s="1417"/>
      <c r="I20" s="1417"/>
      <c r="J20" s="1417"/>
      <c r="K20" s="1417"/>
      <c r="L20" s="1417"/>
      <c r="M20" s="1404"/>
      <c r="N20" s="1404"/>
      <c r="O20" s="1404"/>
    </row>
    <row r="21" spans="1:15">
      <c r="B21" s="1404"/>
      <c r="C21" s="1417"/>
      <c r="D21" s="1417"/>
      <c r="E21" s="1417"/>
      <c r="F21" s="1417"/>
      <c r="G21" s="1417"/>
      <c r="H21" s="1417"/>
      <c r="I21" s="1417"/>
      <c r="J21" s="1417"/>
      <c r="K21" s="1417"/>
      <c r="L21" s="1417"/>
      <c r="M21" s="1404"/>
      <c r="N21" s="1404"/>
      <c r="O21" s="1404"/>
    </row>
    <row r="22" spans="1:15">
      <c r="B22" s="1404"/>
      <c r="C22" s="1417"/>
      <c r="D22" s="1417"/>
      <c r="E22" s="1417"/>
      <c r="F22" s="1417"/>
      <c r="G22" s="1417"/>
      <c r="H22" s="1417"/>
      <c r="I22" s="1417"/>
      <c r="J22" s="1417"/>
      <c r="K22" s="1417"/>
      <c r="L22" s="1417"/>
      <c r="M22" s="1404"/>
      <c r="N22" s="1404"/>
      <c r="O22" s="1404"/>
    </row>
    <row r="23" spans="1:15">
      <c r="A23" s="1394"/>
      <c r="C23" s="1418"/>
      <c r="D23" s="1418"/>
      <c r="E23" s="1418"/>
      <c r="F23" s="1418"/>
      <c r="G23" s="1418"/>
      <c r="H23" s="1418"/>
      <c r="I23" s="1418"/>
      <c r="J23" s="1418"/>
      <c r="K23" s="1418"/>
      <c r="L23" s="1418"/>
    </row>
    <row r="24" spans="1:15">
      <c r="A24" s="1394"/>
      <c r="C24" s="1418"/>
      <c r="D24" s="1418"/>
      <c r="E24" s="1418"/>
      <c r="F24" s="1418"/>
      <c r="G24" s="1418"/>
      <c r="H24" s="1418"/>
      <c r="I24" s="1418"/>
      <c r="J24" s="1418"/>
      <c r="K24" s="1418"/>
      <c r="L24" s="1418"/>
    </row>
    <row r="25" spans="1:15">
      <c r="A25" s="1394"/>
      <c r="C25" s="1418"/>
      <c r="D25" s="1418"/>
      <c r="E25" s="1418"/>
      <c r="F25" s="1418"/>
      <c r="G25" s="1418"/>
      <c r="H25" s="1418"/>
      <c r="I25" s="1418"/>
      <c r="J25" s="1418"/>
      <c r="K25" s="1418"/>
      <c r="L25" s="1418"/>
    </row>
    <row r="26" spans="1:15">
      <c r="A26" s="1394"/>
      <c r="C26" s="1418"/>
      <c r="D26" s="1418"/>
      <c r="E26" s="1418"/>
      <c r="F26" s="1418"/>
      <c r="G26" s="1418"/>
      <c r="H26" s="1418"/>
      <c r="I26" s="1418"/>
      <c r="J26" s="1418"/>
      <c r="K26" s="1418"/>
      <c r="L26" s="1418"/>
    </row>
    <row r="27" spans="1:15">
      <c r="A27" s="1394"/>
      <c r="C27" s="1418"/>
      <c r="D27" s="1418"/>
      <c r="E27" s="1418"/>
      <c r="F27" s="1418"/>
      <c r="G27" s="1418"/>
      <c r="H27" s="1418"/>
      <c r="I27" s="1418"/>
      <c r="J27" s="1418"/>
      <c r="K27" s="1418"/>
      <c r="L27" s="1418"/>
    </row>
    <row r="28" spans="1:15">
      <c r="A28" s="1394"/>
      <c r="C28" s="1418"/>
      <c r="D28" s="1418"/>
      <c r="E28" s="1418"/>
      <c r="F28" s="1418"/>
      <c r="G28" s="1418"/>
      <c r="H28" s="1418"/>
      <c r="I28" s="1418"/>
      <c r="J28" s="1418"/>
      <c r="K28" s="1418"/>
      <c r="L28" s="1418"/>
    </row>
    <row r="29" spans="1:15">
      <c r="A29" s="1394"/>
      <c r="C29" s="1418"/>
      <c r="D29" s="1418"/>
      <c r="E29" s="1418"/>
      <c r="F29" s="1418"/>
      <c r="G29" s="1418"/>
      <c r="H29" s="1418"/>
      <c r="I29" s="1418"/>
      <c r="J29" s="1418"/>
      <c r="K29" s="1418"/>
      <c r="L29" s="1418"/>
    </row>
    <row r="30" spans="1:15">
      <c r="A30" s="1394"/>
      <c r="C30" s="1418"/>
      <c r="D30" s="1418"/>
      <c r="E30" s="1418"/>
      <c r="F30" s="1418"/>
      <c r="G30" s="1418"/>
      <c r="H30" s="1418"/>
      <c r="I30" s="1418"/>
      <c r="J30" s="1418"/>
      <c r="K30" s="1418"/>
      <c r="L30" s="1418"/>
    </row>
    <row r="31" spans="1:15">
      <c r="A31" s="1394"/>
      <c r="C31" s="1418"/>
      <c r="D31" s="1418"/>
      <c r="E31" s="1418"/>
      <c r="F31" s="1418"/>
      <c r="G31" s="1418"/>
      <c r="H31" s="1418"/>
      <c r="I31" s="1418"/>
      <c r="J31" s="1418"/>
      <c r="K31" s="1418"/>
      <c r="L31" s="1418"/>
    </row>
    <row r="32" spans="1:15">
      <c r="A32" s="1394"/>
      <c r="C32" s="1418"/>
      <c r="D32" s="1418"/>
      <c r="E32" s="1418"/>
      <c r="F32" s="1418"/>
      <c r="G32" s="1418"/>
      <c r="H32" s="1418"/>
      <c r="I32" s="1418"/>
      <c r="J32" s="1418"/>
      <c r="K32" s="1418"/>
      <c r="L32" s="1418"/>
    </row>
    <row r="33" spans="1:18">
      <c r="A33" s="1394"/>
      <c r="C33" s="1418"/>
      <c r="D33" s="1418"/>
      <c r="E33" s="1418"/>
      <c r="F33" s="1418"/>
      <c r="G33" s="1418"/>
      <c r="H33" s="1418"/>
      <c r="I33" s="1418"/>
      <c r="J33" s="1418"/>
      <c r="K33" s="1418"/>
      <c r="L33" s="1418"/>
    </row>
    <row r="34" spans="1:18">
      <c r="A34" s="1394"/>
      <c r="C34" s="1418"/>
      <c r="D34" s="1418"/>
      <c r="E34" s="1418"/>
      <c r="F34" s="1418"/>
      <c r="G34" s="1418"/>
      <c r="H34" s="1418"/>
      <c r="I34" s="1418"/>
      <c r="J34" s="1418"/>
      <c r="K34" s="1418"/>
      <c r="L34" s="1418"/>
    </row>
    <row r="35" spans="1:18">
      <c r="A35" s="1394"/>
      <c r="C35" s="1418"/>
      <c r="D35" s="1418"/>
      <c r="E35" s="1418"/>
      <c r="F35" s="1418"/>
      <c r="G35" s="1418"/>
      <c r="H35" s="1418"/>
      <c r="I35" s="1418"/>
      <c r="J35" s="1418"/>
      <c r="K35" s="1418"/>
      <c r="L35" s="1418"/>
    </row>
    <row r="36" spans="1:18">
      <c r="A36" s="1394"/>
      <c r="C36" s="1418"/>
      <c r="D36" s="1418"/>
      <c r="E36" s="1418"/>
      <c r="F36" s="1418"/>
      <c r="G36" s="1418"/>
      <c r="H36" s="1418"/>
      <c r="I36" s="1418"/>
      <c r="J36" s="1418"/>
      <c r="K36" s="1418"/>
      <c r="L36" s="1418"/>
    </row>
    <row r="37" spans="1:18">
      <c r="A37" s="1394"/>
      <c r="C37" s="1418"/>
      <c r="D37" s="1418"/>
      <c r="E37" s="1418"/>
      <c r="F37" s="1418"/>
      <c r="G37" s="1418"/>
      <c r="H37" s="1418"/>
      <c r="I37" s="1418"/>
      <c r="J37" s="1418"/>
      <c r="K37" s="1418"/>
      <c r="L37" s="1418"/>
    </row>
    <row r="38" spans="1:18">
      <c r="A38" s="1394"/>
      <c r="C38" s="1418"/>
      <c r="D38" s="1418"/>
      <c r="E38" s="1418"/>
      <c r="F38" s="1418"/>
      <c r="G38" s="1418"/>
      <c r="H38" s="1418"/>
      <c r="I38" s="1418"/>
      <c r="J38" s="1418"/>
      <c r="K38" s="1418"/>
      <c r="L38" s="1418"/>
    </row>
    <row r="39" spans="1:18">
      <c r="A39" s="1394"/>
      <c r="C39" s="1418"/>
      <c r="D39" s="1418"/>
      <c r="E39" s="1418"/>
      <c r="F39" s="1418"/>
      <c r="G39" s="1418"/>
      <c r="H39" s="1418"/>
      <c r="I39" s="1418"/>
      <c r="J39" s="1418"/>
      <c r="K39" s="1418"/>
      <c r="L39" s="1418"/>
    </row>
    <row r="40" spans="1:18">
      <c r="A40" s="1394"/>
      <c r="C40" s="1418"/>
      <c r="D40" s="1418"/>
      <c r="E40" s="1418"/>
      <c r="F40" s="1418"/>
      <c r="G40" s="1418"/>
      <c r="H40" s="1418"/>
      <c r="I40" s="1418"/>
      <c r="J40" s="1418"/>
      <c r="K40" s="1418"/>
      <c r="L40" s="1418"/>
    </row>
    <row r="41" spans="1:18">
      <c r="A41" s="1394"/>
      <c r="C41" s="1418"/>
      <c r="D41" s="1418"/>
      <c r="E41" s="1418"/>
      <c r="F41" s="1418"/>
      <c r="G41" s="1418"/>
      <c r="H41" s="1418"/>
      <c r="I41" s="1418"/>
      <c r="J41" s="1418"/>
      <c r="K41" s="1418"/>
      <c r="L41" s="1418"/>
    </row>
    <row r="42" spans="1:18">
      <c r="A42" s="1394"/>
      <c r="C42" s="1418"/>
      <c r="D42" s="1418"/>
      <c r="E42" s="1418"/>
      <c r="F42" s="1418"/>
      <c r="G42" s="1418"/>
      <c r="H42" s="1418"/>
      <c r="I42" s="1418"/>
      <c r="J42" s="1418"/>
      <c r="K42" s="1418"/>
      <c r="L42" s="1418"/>
    </row>
    <row r="43" spans="1:18" s="1422" customFormat="1" ht="14.25" customHeight="1">
      <c r="A43" s="1419" t="s">
        <v>993</v>
      </c>
      <c r="B43" s="1420"/>
      <c r="C43" s="1420"/>
      <c r="D43" s="1420"/>
      <c r="E43" s="1420"/>
      <c r="F43" s="1420"/>
      <c r="G43" s="1420"/>
      <c r="H43" s="1420"/>
      <c r="I43" s="1420"/>
      <c r="J43" s="1420"/>
      <c r="K43" s="1420"/>
      <c r="L43" s="1420"/>
      <c r="M43" s="1420"/>
      <c r="N43" s="1420"/>
      <c r="O43" s="1420"/>
      <c r="P43" s="1420"/>
      <c r="Q43" s="1420"/>
      <c r="R43" s="1421"/>
    </row>
    <row r="44" spans="1:18" s="1422" customFormat="1" ht="14.25" customHeight="1">
      <c r="A44" s="1419" t="s">
        <v>994</v>
      </c>
      <c r="B44" s="1420"/>
      <c r="C44" s="1420"/>
      <c r="D44" s="1420"/>
      <c r="E44" s="1420"/>
      <c r="F44" s="1420"/>
      <c r="G44" s="1420"/>
      <c r="H44" s="1420"/>
      <c r="I44" s="1420"/>
      <c r="J44" s="1420"/>
      <c r="K44" s="1420"/>
      <c r="L44" s="1420"/>
      <c r="M44" s="1420"/>
      <c r="N44" s="1420"/>
      <c r="O44" s="1420"/>
      <c r="P44" s="1420"/>
      <c r="Q44" s="1420"/>
      <c r="R44" s="1421"/>
    </row>
    <row r="45" spans="1:18" s="1422" customFormat="1" ht="14.25" customHeight="1">
      <c r="A45" s="1423" t="s">
        <v>995</v>
      </c>
      <c r="B45" s="1420"/>
      <c r="C45" s="1420"/>
      <c r="D45" s="1420"/>
      <c r="E45" s="1420"/>
      <c r="F45" s="1420"/>
      <c r="G45" s="1420"/>
      <c r="H45" s="1420"/>
      <c r="I45" s="1420"/>
      <c r="J45" s="1420"/>
      <c r="K45" s="1420"/>
      <c r="L45" s="1420"/>
      <c r="M45" s="1420"/>
      <c r="N45" s="1420"/>
      <c r="O45" s="1420"/>
      <c r="P45" s="1420"/>
      <c r="Q45" s="1420"/>
      <c r="R45" s="1421"/>
    </row>
    <row r="46" spans="1:18" s="1422" customFormat="1" ht="14.25" customHeight="1">
      <c r="A46" s="1419" t="s">
        <v>2429</v>
      </c>
      <c r="B46" s="1420"/>
      <c r="C46" s="1420"/>
      <c r="D46" s="1420"/>
      <c r="E46" s="1420"/>
      <c r="F46" s="1420"/>
      <c r="G46" s="1420"/>
      <c r="H46" s="1420"/>
      <c r="I46" s="1420"/>
      <c r="J46" s="1420"/>
      <c r="K46" s="1420"/>
      <c r="L46" s="1420"/>
      <c r="M46" s="1420"/>
      <c r="N46" s="1420"/>
      <c r="O46" s="1420"/>
      <c r="P46" s="1420"/>
      <c r="Q46" s="1420"/>
      <c r="R46" s="1421"/>
    </row>
    <row r="47" spans="1:18" s="1422" customFormat="1" ht="14.25" customHeight="1">
      <c r="A47" s="1423" t="s">
        <v>2304</v>
      </c>
    </row>
    <row r="48" spans="1:18">
      <c r="B48" s="1404"/>
      <c r="C48" s="1404"/>
      <c r="D48" s="1404"/>
      <c r="E48" s="1404"/>
      <c r="F48" s="1404"/>
      <c r="G48" s="1404"/>
      <c r="H48" s="1404"/>
      <c r="I48" s="1404"/>
      <c r="J48" s="1404"/>
      <c r="K48" s="1404"/>
      <c r="L48" s="1404"/>
    </row>
    <row r="49" spans="2:12">
      <c r="B49" s="1404"/>
      <c r="C49" s="1404"/>
      <c r="D49" s="1404"/>
      <c r="E49" s="1404"/>
      <c r="F49" s="1404"/>
      <c r="G49" s="1404"/>
      <c r="H49" s="1404"/>
      <c r="I49" s="1404"/>
      <c r="J49" s="1404"/>
      <c r="K49" s="1404"/>
      <c r="L49" s="1404"/>
    </row>
    <row r="71" ht="9.75" customHeight="1"/>
  </sheetData>
  <customSheetViews>
    <customSheetView guid="{2B65B3C9-192A-406F-81D0-33ACDA28F496}" showPageBreaks="1" showGridLines="0" printArea="1" hiddenRows="1" topLeftCell="A4">
      <selection activeCell="L13" sqref="L13"/>
      <pageMargins left="0.5" right="0.5" top="1" bottom="0.5" header="0.26" footer="0.25"/>
      <pageSetup scale="70" orientation="landscape" r:id="rId1"/>
      <headerFooter scaleWithDoc="0">
        <oddFooter>&amp;R&amp;8 117</oddFooter>
      </headerFooter>
    </customSheetView>
    <customSheetView guid="{0CC7DE5F-1794-42F9-A27A-C86EF3A9D6CB}" showGridLines="0">
      <selection activeCell="D24" sqref="D24"/>
      <pageMargins left="0.5" right="0.5" top="1" bottom="0.5" header="0.26" footer="0.25"/>
      <pageSetup scale="70" orientation="landscape" r:id="rId2"/>
      <headerFooter scaleWithDoc="0">
        <oddFooter>&amp;R&amp;8 117</oddFooter>
      </headerFooter>
    </customSheetView>
    <customSheetView guid="{93806141-9DF1-4420-AFF4-7FE0DD0F8BC6}" showPageBreaks="1" showGridLines="0" printArea="1" hiddenRows="1">
      <selection activeCell="L13" sqref="L13"/>
      <pageMargins left="0.5" right="0.5" top="1" bottom="0.5" header="0.26" footer="0.25"/>
      <pageSetup scale="70" orientation="landscape" r:id="rId3"/>
      <headerFooter scaleWithDoc="0">
        <oddFooter>&amp;R&amp;8 117</oddFooter>
      </headerFooter>
    </customSheetView>
    <customSheetView guid="{BB82FA49-60D3-40FE-AF8E-B650FBF593CD}" showPageBreaks="1" showGridLines="0" printArea="1">
      <selection activeCell="D24" sqref="D24"/>
      <pageMargins left="0.5" right="0.5" top="1" bottom="0.5" header="0.26" footer="0.25"/>
      <pageSetup scale="70" orientation="landscape" r:id="rId4"/>
      <headerFooter scaleWithDoc="0">
        <oddFooter>&amp;R&amp;8 117</oddFooter>
      </headerFooter>
    </customSheetView>
    <customSheetView guid="{3F05455D-E716-4339-B764-ED03EAF4C363}" showPageBreaks="1" showGridLines="0" printArea="1">
      <selection activeCell="D24" sqref="D24"/>
      <pageMargins left="0.5" right="0.5" top="1" bottom="0.5" header="0.26" footer="0.25"/>
      <pageSetup scale="70" orientation="landscape" r:id="rId5"/>
      <headerFooter scaleWithDoc="0">
        <oddFooter>&amp;R&amp;8 117</oddFooter>
      </headerFooter>
    </customSheetView>
  </customSheetViews>
  <pageMargins left="0.5" right="0.5" top="1" bottom="0.5" header="0.26" footer="0.25"/>
  <pageSetup scale="70" orientation="landscape" r:id="rId6"/>
  <headerFooter scaleWithDoc="0">
    <oddFooter>&amp;R&amp;8 118</oddFooter>
  </headerFooter>
  <drawing r:id="rId7"/>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E54"/>
  <sheetViews>
    <sheetView showGridLines="0" showOutlineSymbols="0" zoomScale="80" zoomScaleNormal="80" workbookViewId="0"/>
  </sheetViews>
  <sheetFormatPr defaultColWidth="8.84375" defaultRowHeight="15.5"/>
  <cols>
    <col min="1" max="1" width="14.3046875" style="140" customWidth="1"/>
    <col min="2" max="2" width="10.84375" style="140" customWidth="1"/>
    <col min="3" max="3" width="12.69140625" style="140" customWidth="1"/>
    <col min="4" max="4" width="11" style="140" customWidth="1"/>
    <col min="5" max="5" width="3.07421875" style="140" customWidth="1"/>
    <col min="6" max="6" width="10.84375" style="140" customWidth="1"/>
    <col min="7" max="7" width="2.765625" style="140" customWidth="1"/>
    <col min="8" max="8" width="11.69140625" style="140" customWidth="1"/>
    <col min="9" max="9" width="2.53515625" style="140" customWidth="1"/>
    <col min="10" max="10" width="11.07421875" style="140" customWidth="1"/>
    <col min="11" max="11" width="2.69140625" style="140" customWidth="1"/>
    <col min="12" max="12" width="11.07421875" style="140" customWidth="1"/>
    <col min="13" max="13" width="3" style="140" customWidth="1"/>
    <col min="14" max="14" width="11.4609375" style="140" customWidth="1"/>
    <col min="15" max="15" width="2.69140625" style="140" customWidth="1"/>
    <col min="16" max="16" width="11" style="140" customWidth="1"/>
    <col min="17" max="17" width="2.4609375" style="140" customWidth="1"/>
    <col min="18" max="18" width="11.3046875" style="140" customWidth="1"/>
    <col min="19" max="19" width="2.84375" style="140" customWidth="1"/>
    <col min="20" max="20" width="11.765625" style="140" customWidth="1"/>
    <col min="21" max="21" width="2.84375" style="140" customWidth="1"/>
    <col min="22" max="22" width="11.23046875" style="140" customWidth="1"/>
    <col min="23" max="23" width="2.69140625" style="140" customWidth="1"/>
    <col min="24" max="24" width="11.4609375" style="140" customWidth="1"/>
    <col min="25" max="25" width="2.69140625" style="140" customWidth="1"/>
    <col min="26" max="26" width="11.765625" style="140" customWidth="1"/>
    <col min="27" max="27" width="3.3046875" style="140" customWidth="1"/>
    <col min="28" max="16384" width="8.84375" style="140"/>
  </cols>
  <sheetData>
    <row r="1" spans="1:28">
      <c r="A1" s="1237" t="s">
        <v>1234</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row>
    <row r="2" spans="1:28">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row>
    <row r="3" spans="1:28" ht="18">
      <c r="A3" s="8" t="s">
        <v>0</v>
      </c>
      <c r="B3" s="212"/>
      <c r="C3" s="212"/>
      <c r="D3" s="212"/>
      <c r="E3" s="212"/>
      <c r="F3" s="212"/>
      <c r="G3" s="212"/>
      <c r="H3" s="212"/>
      <c r="I3" s="212"/>
      <c r="J3" s="212"/>
      <c r="K3" s="212"/>
      <c r="L3" s="212"/>
      <c r="M3" s="212"/>
      <c r="N3" s="212"/>
      <c r="O3" s="212"/>
      <c r="P3" s="212"/>
      <c r="Q3" s="212"/>
      <c r="R3" s="212"/>
      <c r="S3" s="212"/>
      <c r="T3" s="212"/>
      <c r="U3" s="212"/>
      <c r="V3" s="212"/>
      <c r="W3" s="212"/>
      <c r="X3" s="1332" t="s">
        <v>2279</v>
      </c>
      <c r="Y3" s="1333"/>
      <c r="Z3" s="1333"/>
      <c r="AA3" s="212"/>
      <c r="AB3"/>
    </row>
    <row r="4" spans="1:28" ht="18">
      <c r="A4" s="8" t="s">
        <v>2430</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row>
    <row r="5" spans="1:28" ht="18">
      <c r="A5" s="864" t="s">
        <v>2518</v>
      </c>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row>
    <row r="6" spans="1:28" ht="18">
      <c r="A6" s="1388" t="s">
        <v>2412</v>
      </c>
      <c r="B6" s="212"/>
      <c r="C6" s="212"/>
      <c r="D6" s="212"/>
      <c r="E6" s="212"/>
      <c r="F6" s="1862"/>
      <c r="G6" s="212"/>
      <c r="H6" s="212"/>
      <c r="I6" s="212"/>
      <c r="J6" s="212"/>
      <c r="K6" s="212"/>
      <c r="L6" s="212"/>
      <c r="M6" s="212"/>
      <c r="N6" s="212"/>
      <c r="O6" s="212"/>
      <c r="P6" s="212"/>
      <c r="Q6" s="212"/>
      <c r="R6" s="212"/>
      <c r="S6" s="212"/>
      <c r="T6" s="212"/>
      <c r="U6" s="212"/>
      <c r="V6" s="212"/>
      <c r="W6" s="212"/>
      <c r="X6" s="212"/>
      <c r="Y6" s="212"/>
      <c r="Z6" s="212"/>
      <c r="AA6" s="212"/>
      <c r="AB6"/>
    </row>
    <row r="7" spans="1:28">
      <c r="A7" s="212"/>
      <c r="B7" s="212"/>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row>
    <row r="8" spans="1:28">
      <c r="A8" s="212"/>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row>
    <row r="9" spans="1:28">
      <c r="A9" s="212"/>
      <c r="B9" s="212"/>
      <c r="C9" s="212"/>
      <c r="D9" s="212"/>
      <c r="E9" s="212"/>
      <c r="F9" s="212"/>
      <c r="G9" s="212"/>
      <c r="H9" s="2150"/>
      <c r="I9" s="184"/>
      <c r="J9" s="184"/>
      <c r="K9" s="184"/>
      <c r="L9" s="764"/>
      <c r="M9" s="764"/>
      <c r="N9" s="764"/>
      <c r="O9" s="764"/>
      <c r="P9" s="764"/>
      <c r="Q9" s="184"/>
      <c r="R9" s="184"/>
      <c r="S9" s="184"/>
      <c r="T9" s="764"/>
      <c r="U9" s="764"/>
      <c r="V9" s="212"/>
      <c r="W9" s="212"/>
      <c r="X9" s="212"/>
      <c r="Y9" s="212"/>
      <c r="Z9" s="212"/>
      <c r="AA9" s="212"/>
      <c r="AB9"/>
    </row>
    <row r="10" spans="1:28">
      <c r="A10" s="212"/>
      <c r="B10" s="212"/>
      <c r="C10" s="212"/>
      <c r="D10" s="212"/>
      <c r="E10" s="212"/>
      <c r="F10" s="212"/>
      <c r="G10" s="212"/>
      <c r="H10" s="535" t="s">
        <v>999</v>
      </c>
      <c r="I10" s="184"/>
      <c r="J10" s="184"/>
      <c r="K10" s="184"/>
      <c r="L10" s="764" t="s">
        <v>997</v>
      </c>
      <c r="M10" s="764"/>
      <c r="N10" s="764"/>
      <c r="O10" s="764"/>
      <c r="P10" s="764"/>
      <c r="Q10" s="184"/>
      <c r="R10" s="184"/>
      <c r="S10" s="184"/>
      <c r="T10" s="764" t="s">
        <v>998</v>
      </c>
      <c r="U10" s="764"/>
      <c r="V10" s="212"/>
      <c r="W10" s="212"/>
      <c r="X10" s="212"/>
      <c r="Y10" s="212"/>
      <c r="Z10" s="212"/>
      <c r="AA10" s="212"/>
      <c r="AB10"/>
    </row>
    <row r="11" spans="1:28">
      <c r="A11" s="212"/>
      <c r="B11" s="212"/>
      <c r="C11" s="212"/>
      <c r="D11" s="212"/>
      <c r="E11" s="212"/>
      <c r="F11" s="212"/>
      <c r="G11" s="212"/>
      <c r="H11" s="535" t="s">
        <v>1001</v>
      </c>
      <c r="I11" s="184"/>
      <c r="J11" s="184"/>
      <c r="K11" s="184"/>
      <c r="L11" s="764" t="s">
        <v>485</v>
      </c>
      <c r="M11" s="764"/>
      <c r="N11" s="764"/>
      <c r="O11" s="764"/>
      <c r="P11" s="764"/>
      <c r="Q11" s="184"/>
      <c r="R11" s="184"/>
      <c r="S11" s="184"/>
      <c r="T11" s="764" t="s">
        <v>1000</v>
      </c>
      <c r="U11" s="764"/>
      <c r="V11" s="212"/>
      <c r="W11" s="212"/>
      <c r="X11" s="212"/>
      <c r="Y11" s="212"/>
      <c r="Z11" s="212"/>
      <c r="AA11" s="212"/>
      <c r="AB11"/>
    </row>
    <row r="12" spans="1:28">
      <c r="A12" s="1337"/>
      <c r="B12" s="1337"/>
      <c r="C12" s="1337"/>
      <c r="D12" s="1337"/>
      <c r="E12" s="1337"/>
      <c r="F12" s="1337"/>
      <c r="G12" s="1337"/>
      <c r="H12" s="1337"/>
      <c r="I12" s="1337"/>
      <c r="J12" s="1337"/>
      <c r="K12" s="1337"/>
      <c r="L12" s="1337"/>
      <c r="M12" s="1337"/>
      <c r="N12" s="1337"/>
      <c r="O12" s="1337"/>
      <c r="P12" s="1337"/>
      <c r="Q12" s="1337"/>
      <c r="R12" s="1337"/>
      <c r="S12" s="1337"/>
      <c r="T12" s="1337"/>
      <c r="U12" s="1337"/>
      <c r="V12" s="2149"/>
      <c r="W12" s="2149"/>
      <c r="X12" s="2149"/>
      <c r="Y12" s="2149"/>
      <c r="Z12" s="2149"/>
      <c r="AA12" s="212"/>
      <c r="AB12"/>
    </row>
    <row r="13" spans="1:28">
      <c r="A13" s="1718" t="s">
        <v>1002</v>
      </c>
      <c r="B13" s="2149"/>
      <c r="C13" s="2149"/>
      <c r="D13" s="2149"/>
      <c r="E13" s="2149"/>
      <c r="F13" s="2149"/>
      <c r="G13" s="2149"/>
      <c r="H13" s="1334">
        <v>2.2210000000000001E-2</v>
      </c>
      <c r="I13" s="2149"/>
      <c r="J13" s="2149"/>
      <c r="K13" s="2149"/>
      <c r="L13" s="2149"/>
      <c r="M13" s="2149"/>
      <c r="N13" s="2151">
        <v>17647.625</v>
      </c>
      <c r="O13" s="2149"/>
      <c r="P13" s="2149"/>
      <c r="Q13" s="2149"/>
      <c r="R13" s="2149"/>
      <c r="S13" s="2149"/>
      <c r="T13" s="2151">
        <v>379.42500000000001</v>
      </c>
      <c r="U13" s="1336" t="s">
        <v>251</v>
      </c>
      <c r="V13" s="2149"/>
      <c r="W13" s="2149"/>
      <c r="X13" s="1719"/>
      <c r="Y13" s="2149"/>
      <c r="Z13" s="2149"/>
      <c r="AA13" s="212"/>
      <c r="AB13"/>
    </row>
    <row r="14" spans="1:28">
      <c r="A14" s="2149"/>
      <c r="B14" s="2149"/>
      <c r="C14" s="2149"/>
      <c r="D14" s="2149"/>
      <c r="E14" s="2149"/>
      <c r="F14" s="2149"/>
      <c r="G14" s="2149"/>
      <c r="H14" s="1334"/>
      <c r="I14" s="2149"/>
      <c r="J14" s="2149"/>
      <c r="K14" s="2149"/>
      <c r="L14" s="2149"/>
      <c r="M14" s="2149"/>
      <c r="N14" s="1335"/>
      <c r="O14" s="2149"/>
      <c r="P14" s="2149"/>
      <c r="Q14" s="2149"/>
      <c r="R14" s="2149"/>
      <c r="S14" s="2149"/>
      <c r="T14" s="1335"/>
      <c r="U14" s="1336"/>
      <c r="V14" s="2149"/>
      <c r="W14" s="2149"/>
      <c r="X14" s="2149"/>
      <c r="Y14" s="2149"/>
      <c r="Z14" s="2149"/>
      <c r="AA14" s="212"/>
      <c r="AB14"/>
    </row>
    <row r="15" spans="1:28">
      <c r="A15" s="2149" t="s">
        <v>1003</v>
      </c>
      <c r="B15" s="2149"/>
      <c r="C15" s="2149"/>
      <c r="D15" s="2149"/>
      <c r="E15" s="2149"/>
      <c r="F15" s="2149"/>
      <c r="G15" s="2149"/>
      <c r="H15" s="1334">
        <v>1.9429999999999999E-2</v>
      </c>
      <c r="I15" s="2149"/>
      <c r="J15" s="2149"/>
      <c r="K15" s="2149"/>
      <c r="L15" s="2149"/>
      <c r="M15" s="2149"/>
      <c r="N15" s="1720">
        <v>482.09699999999998</v>
      </c>
      <c r="O15" s="2149"/>
      <c r="P15" s="2149"/>
      <c r="Q15" s="2149"/>
      <c r="R15" s="2149"/>
      <c r="S15" s="2149"/>
      <c r="T15" s="1720">
        <v>9.3689999999999998</v>
      </c>
      <c r="U15" s="1336"/>
      <c r="V15" s="2149"/>
      <c r="W15" s="2149"/>
      <c r="X15" s="2149"/>
      <c r="Y15" s="2149"/>
      <c r="Z15" s="2149"/>
      <c r="AA15" s="212"/>
      <c r="AB15"/>
    </row>
    <row r="16" spans="1:28">
      <c r="A16" s="2149"/>
      <c r="B16" s="2149"/>
      <c r="C16" s="2149"/>
      <c r="D16" s="2149"/>
      <c r="E16" s="2149"/>
      <c r="F16" s="2149"/>
      <c r="G16" s="2149"/>
      <c r="H16" s="1334"/>
      <c r="I16" s="2149"/>
      <c r="J16" s="2149"/>
      <c r="K16" s="2149"/>
      <c r="L16" s="2149"/>
      <c r="M16" s="2149"/>
      <c r="N16" s="1721"/>
      <c r="O16" s="2149"/>
      <c r="P16" s="2149"/>
      <c r="Q16" s="2149"/>
      <c r="R16" s="2149"/>
      <c r="S16" s="2149"/>
      <c r="T16" s="1721"/>
      <c r="U16" s="1336"/>
      <c r="V16" s="2149"/>
      <c r="W16" s="2149"/>
      <c r="X16" s="2149"/>
      <c r="Y16" s="2149"/>
      <c r="Z16" s="2149"/>
      <c r="AA16" s="212"/>
      <c r="AB16"/>
    </row>
    <row r="17" spans="1:28">
      <c r="A17" s="2149" t="s">
        <v>1004</v>
      </c>
      <c r="B17" s="2149"/>
      <c r="C17" s="2149"/>
      <c r="D17" s="2149"/>
      <c r="E17" s="2149"/>
      <c r="F17" s="2149"/>
      <c r="G17" s="2149"/>
      <c r="H17" s="1334"/>
      <c r="I17" s="2149"/>
      <c r="J17" s="2149"/>
      <c r="K17" s="2149"/>
      <c r="L17" s="2149"/>
      <c r="M17" s="2149"/>
      <c r="N17" s="1721"/>
      <c r="O17" s="2149"/>
      <c r="P17" s="2149"/>
      <c r="Q17" s="2149"/>
      <c r="R17" s="2149"/>
      <c r="S17" s="2149"/>
      <c r="T17" s="1721"/>
      <c r="U17" s="1336"/>
      <c r="V17" s="2149"/>
      <c r="W17" s="2149"/>
      <c r="X17" s="2149"/>
      <c r="Y17" s="2149"/>
      <c r="Z17" s="2149"/>
      <c r="AA17" s="212"/>
      <c r="AB17"/>
    </row>
    <row r="18" spans="1:28">
      <c r="A18" s="1722" t="s">
        <v>2229</v>
      </c>
      <c r="B18" s="2149"/>
      <c r="C18" s="2149"/>
      <c r="D18" s="2149"/>
      <c r="E18" s="2149"/>
      <c r="F18" s="2149"/>
      <c r="G18" s="2149"/>
      <c r="H18" s="1334">
        <v>1.4E-2</v>
      </c>
      <c r="I18" s="2149"/>
      <c r="J18" s="2149"/>
      <c r="K18" s="2149"/>
      <c r="L18" s="2149"/>
      <c r="M18" s="2149"/>
      <c r="N18" s="1720">
        <v>52.780999999999999</v>
      </c>
      <c r="O18" s="2149"/>
      <c r="P18" s="2149"/>
      <c r="Q18" s="2149"/>
      <c r="R18" s="2149"/>
      <c r="S18" s="2149"/>
      <c r="T18" s="1720">
        <v>0.73799999999999999</v>
      </c>
      <c r="U18" s="1732" t="s">
        <v>5</v>
      </c>
      <c r="V18" s="2149"/>
      <c r="W18" s="2149"/>
      <c r="X18" s="2149"/>
      <c r="Y18" s="2149"/>
      <c r="Z18" s="2149"/>
      <c r="AA18" s="212"/>
      <c r="AB18"/>
    </row>
    <row r="19" spans="1:28">
      <c r="A19" s="2149" t="s">
        <v>2431</v>
      </c>
      <c r="B19" s="2149"/>
      <c r="C19" s="2149"/>
      <c r="D19" s="2149"/>
      <c r="E19" s="2149"/>
      <c r="F19" s="2149"/>
      <c r="G19" s="2149"/>
      <c r="H19" s="1334">
        <v>2.2880000000000001E-2</v>
      </c>
      <c r="I19" s="2149"/>
      <c r="J19" s="2149"/>
      <c r="K19" s="2149"/>
      <c r="L19" s="2149"/>
      <c r="M19" s="2149"/>
      <c r="N19" s="1720">
        <v>33.216000000000001</v>
      </c>
      <c r="O19" s="2149"/>
      <c r="P19" s="2149"/>
      <c r="Q19" s="2149"/>
      <c r="R19" s="2149"/>
      <c r="S19" s="2149"/>
      <c r="T19" s="1720">
        <v>0.76</v>
      </c>
      <c r="U19" s="1336"/>
      <c r="V19" s="2149"/>
      <c r="W19" s="2149"/>
      <c r="X19" s="2149"/>
      <c r="Y19" s="2149"/>
      <c r="Z19" s="2149"/>
      <c r="AA19" s="212"/>
      <c r="AB19"/>
    </row>
    <row r="20" spans="1:28">
      <c r="A20" s="2149" t="s">
        <v>1005</v>
      </c>
      <c r="B20" s="2149"/>
      <c r="C20" s="2149"/>
      <c r="D20" s="2149"/>
      <c r="E20" s="2149"/>
      <c r="F20" s="2149"/>
      <c r="G20" s="2149"/>
      <c r="H20" s="1334">
        <v>2.1489999999999999E-2</v>
      </c>
      <c r="I20" s="2149"/>
      <c r="J20" s="2149"/>
      <c r="K20" s="2149"/>
      <c r="L20" s="2149"/>
      <c r="M20" s="2149"/>
      <c r="N20" s="1720">
        <v>90.855000000000004</v>
      </c>
      <c r="O20" s="2149"/>
      <c r="P20" s="2149"/>
      <c r="Q20" s="2149"/>
      <c r="R20" s="2149"/>
      <c r="S20" s="2149"/>
      <c r="T20" s="1720">
        <v>1.952</v>
      </c>
      <c r="U20" s="1336"/>
      <c r="V20" s="2149"/>
      <c r="W20" s="2149"/>
      <c r="X20" s="2149"/>
      <c r="Y20" s="2149"/>
      <c r="Z20" s="2149"/>
      <c r="AA20" s="212"/>
      <c r="AB20"/>
    </row>
    <row r="21" spans="1:28">
      <c r="A21" s="2149" t="s">
        <v>1006</v>
      </c>
      <c r="B21" s="2149"/>
      <c r="C21" s="2149"/>
      <c r="D21" s="2149"/>
      <c r="E21" s="2149"/>
      <c r="F21" s="2149"/>
      <c r="G21" s="2149"/>
      <c r="H21" s="1334">
        <v>2.0760000000000001E-2</v>
      </c>
      <c r="I21" s="2149"/>
      <c r="J21" s="2149"/>
      <c r="K21" s="2149"/>
      <c r="L21" s="2149"/>
      <c r="M21" s="2149"/>
      <c r="N21" s="1720">
        <v>15.009</v>
      </c>
      <c r="O21" s="2149"/>
      <c r="P21" s="2149"/>
      <c r="Q21" s="2149"/>
      <c r="R21" s="2149"/>
      <c r="S21" s="2149"/>
      <c r="T21" s="1720">
        <v>0.311</v>
      </c>
      <c r="U21" s="907"/>
      <c r="V21" s="2149"/>
      <c r="W21" s="2149"/>
      <c r="X21" s="2149"/>
      <c r="Y21" s="2149"/>
      <c r="Z21" s="2149"/>
      <c r="AA21" s="212"/>
      <c r="AB21"/>
    </row>
    <row r="22" spans="1:28">
      <c r="A22" s="480"/>
      <c r="B22" s="2149"/>
      <c r="C22" s="2149"/>
      <c r="D22" s="2149"/>
      <c r="E22" s="2149"/>
      <c r="F22" s="2149"/>
      <c r="G22" s="2149"/>
      <c r="H22" s="2149"/>
      <c r="I22" s="2149"/>
      <c r="J22" s="2149"/>
      <c r="K22" s="2149"/>
      <c r="L22" s="2149"/>
      <c r="M22" s="2149"/>
      <c r="N22" s="1721"/>
      <c r="O22" s="2149"/>
      <c r="P22" s="2149"/>
      <c r="Q22" s="2149"/>
      <c r="R22" s="2149"/>
      <c r="S22" s="2149"/>
      <c r="T22" s="1721"/>
      <c r="U22" s="907"/>
      <c r="V22" s="2149"/>
      <c r="W22" s="2149"/>
      <c r="X22" s="2149"/>
      <c r="Y22" s="2149"/>
      <c r="Z22" s="2149"/>
      <c r="AA22" s="212"/>
      <c r="AB22"/>
    </row>
    <row r="23" spans="1:28">
      <c r="A23" s="480"/>
      <c r="B23" s="2149"/>
      <c r="C23" s="2149"/>
      <c r="D23" s="2149"/>
      <c r="E23" s="2149"/>
      <c r="F23" s="2149"/>
      <c r="G23" s="2149"/>
      <c r="H23" s="2149"/>
      <c r="I23" s="2149"/>
      <c r="J23" s="2149"/>
      <c r="K23" s="2149"/>
      <c r="L23" s="2149"/>
      <c r="M23" s="2149"/>
      <c r="N23" s="1721"/>
      <c r="O23" s="2149"/>
      <c r="P23" s="2149"/>
      <c r="Q23" s="2149"/>
      <c r="R23" s="2149"/>
      <c r="S23" s="2149"/>
      <c r="T23" s="907"/>
      <c r="U23" s="907"/>
      <c r="V23" s="2149"/>
      <c r="W23" s="2149"/>
      <c r="X23" s="2149"/>
      <c r="Y23" s="2149"/>
      <c r="Z23" s="2149"/>
      <c r="AA23" s="212"/>
      <c r="AB23"/>
    </row>
    <row r="24" spans="1:28">
      <c r="A24" s="480"/>
      <c r="B24" s="2149"/>
      <c r="C24" s="2149"/>
      <c r="D24" s="2149"/>
      <c r="E24" s="2149"/>
      <c r="F24" s="2149"/>
      <c r="G24" s="2149"/>
      <c r="H24" s="2149"/>
      <c r="I24" s="2149"/>
      <c r="J24" s="2149"/>
      <c r="K24" s="2149"/>
      <c r="L24" s="2149"/>
      <c r="M24" s="2149"/>
      <c r="N24" s="2149"/>
      <c r="O24" s="2149"/>
      <c r="P24" s="2149"/>
      <c r="Q24" s="2149"/>
      <c r="R24" s="2149"/>
      <c r="S24" s="2149"/>
      <c r="T24" s="907"/>
      <c r="U24" s="907"/>
      <c r="V24" s="2149"/>
      <c r="W24" s="2149"/>
      <c r="X24" s="2149"/>
      <c r="Y24" s="2149"/>
      <c r="Z24" s="2149"/>
      <c r="AA24" s="212"/>
      <c r="AB24"/>
    </row>
    <row r="25" spans="1:28">
      <c r="A25" s="2149"/>
      <c r="B25" s="2149"/>
      <c r="C25" s="2149"/>
      <c r="D25" s="1723" t="s">
        <v>2388</v>
      </c>
      <c r="E25" s="1724"/>
      <c r="F25" s="1724"/>
      <c r="G25" s="1724"/>
      <c r="H25" s="1724"/>
      <c r="I25" s="1724"/>
      <c r="J25" s="1724"/>
      <c r="K25" s="1724"/>
      <c r="L25" s="1724"/>
      <c r="M25" s="1724"/>
      <c r="N25" s="1724"/>
      <c r="O25" s="1724"/>
      <c r="P25" s="1724"/>
      <c r="Q25" s="1724"/>
      <c r="R25" s="1724"/>
      <c r="S25" s="1724"/>
      <c r="T25" s="1724"/>
      <c r="U25" s="1724"/>
      <c r="V25" s="1724"/>
      <c r="W25" s="1724"/>
      <c r="X25" s="1724"/>
      <c r="Y25" s="1724"/>
      <c r="Z25" s="1724"/>
      <c r="AA25" s="212"/>
      <c r="AB25"/>
    </row>
    <row r="26" spans="1:28">
      <c r="A26" s="480"/>
      <c r="B26" s="2149"/>
      <c r="C26" s="2149"/>
      <c r="D26" s="1725"/>
      <c r="E26" s="1724"/>
      <c r="F26" s="1724"/>
      <c r="G26" s="1724"/>
      <c r="H26" s="1724"/>
      <c r="I26" s="1724"/>
      <c r="J26" s="1724"/>
      <c r="K26" s="1724"/>
      <c r="L26" s="1724"/>
      <c r="M26" s="1724"/>
      <c r="N26" s="1724"/>
      <c r="O26" s="1724"/>
      <c r="P26" s="1724"/>
      <c r="Q26" s="1724"/>
      <c r="R26" s="1724"/>
      <c r="S26" s="1724"/>
      <c r="T26" s="1724"/>
      <c r="U26" s="1724"/>
      <c r="V26" s="1724"/>
      <c r="W26" s="1724"/>
      <c r="X26" s="1724"/>
      <c r="Y26" s="1724"/>
      <c r="Z26" s="1724"/>
      <c r="AA26" s="212"/>
      <c r="AB26"/>
    </row>
    <row r="27" spans="1:28">
      <c r="A27" s="480"/>
      <c r="B27" s="2149"/>
      <c r="C27" s="2149"/>
      <c r="D27" s="432"/>
      <c r="E27" s="435"/>
      <c r="F27" s="435"/>
      <c r="G27" s="435"/>
      <c r="H27" s="435"/>
      <c r="I27" s="435"/>
      <c r="J27" s="435"/>
      <c r="K27" s="435"/>
      <c r="L27" s="435"/>
      <c r="M27" s="435"/>
      <c r="N27" s="435"/>
      <c r="O27" s="435"/>
      <c r="P27" s="435"/>
      <c r="Q27" s="435"/>
      <c r="R27" s="435"/>
      <c r="S27" s="435"/>
      <c r="T27" s="435"/>
      <c r="U27" s="435"/>
      <c r="V27" s="435"/>
      <c r="W27" s="435"/>
      <c r="X27" s="435"/>
      <c r="Y27" s="435"/>
      <c r="Z27" s="435"/>
      <c r="AA27" s="212"/>
      <c r="AB27"/>
    </row>
    <row r="28" spans="1:28">
      <c r="A28" s="480"/>
      <c r="B28" s="2149"/>
      <c r="C28" s="2149"/>
      <c r="D28" s="1726" t="s">
        <v>1007</v>
      </c>
      <c r="E28" s="1727"/>
      <c r="F28" s="1726" t="s">
        <v>1008</v>
      </c>
      <c r="G28" s="1727"/>
      <c r="H28" s="1726" t="s">
        <v>1009</v>
      </c>
      <c r="I28" s="1727"/>
      <c r="J28" s="1726" t="s">
        <v>1010</v>
      </c>
      <c r="K28" s="1727"/>
      <c r="L28" s="1726" t="s">
        <v>2476</v>
      </c>
      <c r="M28" s="1727"/>
      <c r="N28" s="1726" t="s">
        <v>2477</v>
      </c>
      <c r="O28" s="1727"/>
      <c r="P28" s="1726" t="s">
        <v>2478</v>
      </c>
      <c r="Q28" s="1727"/>
      <c r="R28" s="1726" t="s">
        <v>2479</v>
      </c>
      <c r="S28" s="1727"/>
      <c r="T28" s="1726" t="s">
        <v>2480</v>
      </c>
      <c r="U28" s="1727"/>
      <c r="V28" s="1726" t="s">
        <v>2481</v>
      </c>
      <c r="W28" s="1727"/>
      <c r="X28" s="1726" t="s">
        <v>2482</v>
      </c>
      <c r="Y28" s="1727"/>
      <c r="Z28" s="1726" t="s">
        <v>2483</v>
      </c>
      <c r="AA28" s="212"/>
      <c r="AB28"/>
    </row>
    <row r="29" spans="1:28">
      <c r="A29" s="1337" t="s">
        <v>1011</v>
      </c>
      <c r="B29" s="1337"/>
      <c r="C29" s="1337"/>
      <c r="D29" s="1338"/>
      <c r="E29" s="1338"/>
      <c r="F29" s="1338"/>
      <c r="G29" s="1339"/>
      <c r="H29" s="1339"/>
      <c r="I29" s="1339"/>
      <c r="J29" s="1339"/>
      <c r="K29" s="1339"/>
      <c r="L29" s="1339"/>
      <c r="M29" s="1339"/>
      <c r="N29" s="1339"/>
      <c r="O29" s="1339"/>
      <c r="P29" s="1339"/>
      <c r="Q29" s="1339"/>
      <c r="R29" s="1339"/>
      <c r="S29" s="1339"/>
      <c r="T29" s="1339"/>
      <c r="U29" s="1339"/>
      <c r="V29" s="1339"/>
      <c r="W29" s="1339"/>
      <c r="X29" s="1339"/>
      <c r="Y29" s="1339"/>
      <c r="Z29" s="1339"/>
      <c r="AA29" s="212"/>
      <c r="AB29"/>
    </row>
    <row r="30" spans="1:28">
      <c r="A30" s="2149" t="s">
        <v>1012</v>
      </c>
      <c r="B30" s="2149"/>
      <c r="C30" s="2149"/>
      <c r="D30" s="1334">
        <v>1.8919999999999999E-2</v>
      </c>
      <c r="E30" s="1340"/>
      <c r="F30" s="1334">
        <v>1.9E-2</v>
      </c>
      <c r="G30" s="1340"/>
      <c r="H30" s="1334">
        <v>1.966E-2</v>
      </c>
      <c r="I30" s="1340"/>
      <c r="J30" s="1334">
        <v>2.0549999999999999E-2</v>
      </c>
      <c r="K30" s="1340"/>
      <c r="L30" s="1334">
        <v>2.0629999999999999E-2</v>
      </c>
      <c r="M30" s="1340"/>
      <c r="N30" s="1334">
        <v>2.0799999999999999E-2</v>
      </c>
      <c r="O30" s="1340"/>
      <c r="P30" s="1334">
        <v>2.2100000000000002E-2</v>
      </c>
      <c r="Q30" s="1340"/>
      <c r="R30" s="1334">
        <v>2.3009999999999999E-2</v>
      </c>
      <c r="S30" s="1340"/>
      <c r="T30" s="1334">
        <v>2.4320000000000001E-2</v>
      </c>
      <c r="U30" s="1340"/>
      <c r="V30" s="1334">
        <v>2.5229999999999999E-2</v>
      </c>
      <c r="W30" s="1340"/>
      <c r="X30" s="1334">
        <v>2.4899999999999999E-2</v>
      </c>
      <c r="Y30" s="1340"/>
      <c r="Z30" s="1334">
        <v>2.47E-2</v>
      </c>
      <c r="AA30" s="212"/>
      <c r="AB30"/>
    </row>
    <row r="31" spans="1:28">
      <c r="A31" s="2149" t="s">
        <v>1013</v>
      </c>
      <c r="B31" s="2149"/>
      <c r="C31" s="2152"/>
      <c r="D31" s="1341">
        <v>16215.7</v>
      </c>
      <c r="E31" s="1342"/>
      <c r="F31" s="1341">
        <v>16780.900000000001</v>
      </c>
      <c r="G31" s="1342"/>
      <c r="H31" s="1341">
        <v>14522.7</v>
      </c>
      <c r="I31" s="1342"/>
      <c r="J31" s="1341">
        <v>15732.1</v>
      </c>
      <c r="K31" s="1342"/>
      <c r="L31" s="1341">
        <v>16550.3</v>
      </c>
      <c r="M31" s="1342"/>
      <c r="N31" s="1341">
        <v>17805.5</v>
      </c>
      <c r="O31" s="1342"/>
      <c r="P31" s="1341">
        <v>17590.7</v>
      </c>
      <c r="Q31" s="1342"/>
      <c r="R31" s="1341">
        <v>16308.1</v>
      </c>
      <c r="S31" s="1342"/>
      <c r="T31" s="1341">
        <v>15662.1</v>
      </c>
      <c r="U31" s="1342"/>
      <c r="V31" s="1341">
        <v>19811.8</v>
      </c>
      <c r="W31" s="1342"/>
      <c r="X31" s="1341">
        <v>23153.8</v>
      </c>
      <c r="Y31" s="1342"/>
      <c r="Z31" s="1341">
        <v>21686.9</v>
      </c>
      <c r="AA31" s="212"/>
      <c r="AB31"/>
    </row>
    <row r="32" spans="1:28">
      <c r="A32" s="2149"/>
      <c r="B32" s="2149"/>
      <c r="C32" s="2149"/>
      <c r="D32" s="2149"/>
      <c r="E32" s="2149"/>
      <c r="F32" s="2149"/>
      <c r="G32" s="2149"/>
      <c r="H32" s="2149"/>
      <c r="I32" s="2149"/>
      <c r="J32" s="2149"/>
      <c r="K32" s="2149"/>
      <c r="L32" s="2149"/>
      <c r="M32" s="2149"/>
      <c r="N32" s="2149"/>
      <c r="O32" s="2149"/>
      <c r="P32" s="2149"/>
      <c r="Q32" s="2149"/>
      <c r="R32" s="2149"/>
      <c r="S32" s="2149"/>
      <c r="T32" s="2149"/>
      <c r="U32" s="2149"/>
      <c r="V32" s="2149"/>
      <c r="W32" s="2149"/>
      <c r="X32" s="2149"/>
      <c r="Y32" s="2149"/>
      <c r="Z32" s="2149"/>
      <c r="AA32" s="1813"/>
      <c r="AB32"/>
    </row>
    <row r="33" spans="1:31">
      <c r="A33" s="2149" t="s">
        <v>1003</v>
      </c>
      <c r="B33" s="2149"/>
      <c r="C33" s="2149"/>
      <c r="D33" s="1728"/>
      <c r="E33" s="1728"/>
      <c r="F33" s="1728"/>
      <c r="G33" s="1728"/>
      <c r="H33" s="1728"/>
      <c r="I33" s="1728"/>
      <c r="J33" s="1728"/>
      <c r="K33" s="1728"/>
      <c r="L33" s="1728"/>
      <c r="M33" s="1728"/>
      <c r="N33" s="1728"/>
      <c r="O33" s="1728"/>
      <c r="P33" s="1728"/>
      <c r="Q33" s="1728"/>
      <c r="R33" s="1728"/>
      <c r="S33" s="1728"/>
      <c r="T33" s="1728"/>
      <c r="U33" s="1728"/>
      <c r="V33" s="1728"/>
      <c r="W33" s="2149"/>
      <c r="X33" s="2149"/>
      <c r="Y33" s="2149"/>
      <c r="Z33" s="2149"/>
      <c r="AA33" s="212"/>
      <c r="AB33" s="867"/>
      <c r="AC33" s="867"/>
    </row>
    <row r="34" spans="1:31">
      <c r="A34" s="2149" t="s">
        <v>1012</v>
      </c>
      <c r="B34" s="2149"/>
      <c r="C34" s="2149"/>
      <c r="D34" s="1334">
        <v>1.4590000000000001E-2</v>
      </c>
      <c r="E34" s="1729"/>
      <c r="F34" s="1334">
        <v>1.4710000000000001E-2</v>
      </c>
      <c r="G34" s="1340"/>
      <c r="H34" s="1334">
        <v>1.7780000000000001E-2</v>
      </c>
      <c r="I34" s="1340"/>
      <c r="J34" s="1334">
        <v>1.796E-2</v>
      </c>
      <c r="K34" s="1340"/>
      <c r="L34" s="1334">
        <v>1.8700000000000001E-2</v>
      </c>
      <c r="M34" s="1340"/>
      <c r="N34" s="1334">
        <v>1.951E-2</v>
      </c>
      <c r="O34" s="1340"/>
      <c r="P34" s="1334">
        <v>2.1520000000000001E-2</v>
      </c>
      <c r="Q34" s="1340"/>
      <c r="R34" s="1334">
        <v>2.164E-2</v>
      </c>
      <c r="S34" s="1340"/>
      <c r="T34" s="1334">
        <v>2.223E-2</v>
      </c>
      <c r="U34" s="1340"/>
      <c r="V34" s="1334">
        <v>2.3120000000000002E-2</v>
      </c>
      <c r="W34" s="1340"/>
      <c r="X34" s="1334">
        <v>2.3560000000000001E-2</v>
      </c>
      <c r="Y34" s="1340"/>
      <c r="Z34" s="1334">
        <v>2.366E-2</v>
      </c>
      <c r="AA34" s="868"/>
      <c r="AB34" s="868"/>
      <c r="AC34" s="868"/>
      <c r="AD34" s="866"/>
      <c r="AE34" s="866"/>
    </row>
    <row r="35" spans="1:31">
      <c r="A35" s="2149" t="s">
        <v>1013</v>
      </c>
      <c r="B35" s="1722"/>
      <c r="C35" s="2149"/>
      <c r="D35" s="1341">
        <v>231.8</v>
      </c>
      <c r="E35" s="1341"/>
      <c r="F35" s="1341">
        <v>182.7</v>
      </c>
      <c r="G35" s="1341"/>
      <c r="H35" s="1341">
        <v>619.79999999999995</v>
      </c>
      <c r="I35" s="1341"/>
      <c r="J35" s="1341">
        <v>2071.5</v>
      </c>
      <c r="K35" s="1341"/>
      <c r="L35" s="1341">
        <v>453.6</v>
      </c>
      <c r="M35" s="1341"/>
      <c r="N35" s="1341">
        <v>235.6</v>
      </c>
      <c r="O35" s="1341"/>
      <c r="P35" s="1341">
        <v>324.89999999999998</v>
      </c>
      <c r="Q35" s="1341"/>
      <c r="R35" s="1341">
        <v>279.10000000000002</v>
      </c>
      <c r="S35" s="1341"/>
      <c r="T35" s="1341">
        <v>67.400000000000006</v>
      </c>
      <c r="U35" s="1341"/>
      <c r="V35" s="1341">
        <v>791.4</v>
      </c>
      <c r="W35" s="1341"/>
      <c r="X35" s="1341">
        <v>361</v>
      </c>
      <c r="Y35" s="1341"/>
      <c r="Z35" s="1341">
        <v>135.9</v>
      </c>
      <c r="AA35" s="212"/>
      <c r="AB35"/>
    </row>
    <row r="36" spans="1:31">
      <c r="A36" s="2149"/>
      <c r="B36" s="2149"/>
      <c r="C36" s="2149"/>
      <c r="D36" s="1336"/>
      <c r="E36" s="1336"/>
      <c r="F36" s="1336"/>
      <c r="G36" s="1336"/>
      <c r="H36" s="1336"/>
      <c r="I36" s="1336"/>
      <c r="J36" s="1336"/>
      <c r="K36" s="1336"/>
      <c r="L36" s="1336"/>
      <c r="M36" s="1336"/>
      <c r="N36" s="1336"/>
      <c r="O36" s="1336"/>
      <c r="P36" s="1336"/>
      <c r="Q36" s="1336"/>
      <c r="R36" s="1336"/>
      <c r="S36" s="1336"/>
      <c r="T36" s="1336"/>
      <c r="U36" s="1336"/>
      <c r="V36" s="1336"/>
      <c r="W36" s="1336"/>
      <c r="X36" s="1336"/>
      <c r="Y36" s="1336"/>
      <c r="Z36" s="1336"/>
      <c r="AA36" s="212"/>
      <c r="AB36"/>
    </row>
    <row r="37" spans="1:31">
      <c r="A37" s="1722" t="s">
        <v>2280</v>
      </c>
      <c r="B37" s="2149"/>
      <c r="C37" s="2149"/>
      <c r="D37" s="2149"/>
      <c r="E37" s="2149"/>
      <c r="F37" s="2149"/>
      <c r="G37" s="2149"/>
      <c r="H37" s="2149"/>
      <c r="I37" s="2149"/>
      <c r="J37" s="2149"/>
      <c r="K37" s="2149"/>
      <c r="L37" s="2149"/>
      <c r="M37" s="2149"/>
      <c r="N37" s="2149"/>
      <c r="O37" s="2149"/>
      <c r="P37" s="2149"/>
      <c r="Q37" s="2149"/>
      <c r="R37" s="2149"/>
      <c r="S37" s="2149"/>
      <c r="T37" s="2149"/>
      <c r="U37" s="2149"/>
      <c r="V37" s="2149"/>
      <c r="W37" s="2149"/>
      <c r="X37" s="2149"/>
      <c r="Y37" s="2149"/>
      <c r="Z37" s="2149"/>
      <c r="AA37" s="865"/>
      <c r="AB37" s="867"/>
      <c r="AC37" s="867"/>
      <c r="AD37" s="867"/>
      <c r="AE37" s="867"/>
    </row>
    <row r="38" spans="1:31">
      <c r="A38" s="2149" t="s">
        <v>1012</v>
      </c>
      <c r="B38" s="2149"/>
      <c r="C38" s="2149"/>
      <c r="D38" s="1334">
        <v>1.6379999999999999E-2</v>
      </c>
      <c r="E38" s="1340"/>
      <c r="F38" s="1334">
        <v>1.719E-2</v>
      </c>
      <c r="G38" s="1340"/>
      <c r="H38" s="1334">
        <v>1.6959999999999999E-2</v>
      </c>
      <c r="I38" s="1340"/>
      <c r="J38" s="1334">
        <v>1.719E-2</v>
      </c>
      <c r="K38" s="1340"/>
      <c r="L38" s="1334">
        <v>1.6580000000000001E-2</v>
      </c>
      <c r="M38" s="1340"/>
      <c r="N38" s="1334">
        <v>1.7930000000000001E-2</v>
      </c>
      <c r="O38" s="1340"/>
      <c r="P38" s="1334">
        <v>1.9539999999999998E-2</v>
      </c>
      <c r="Q38" s="1340"/>
      <c r="R38" s="1334">
        <v>2.0629999999999999E-2</v>
      </c>
      <c r="S38" s="1340"/>
      <c r="T38" s="1334">
        <v>2.1270000000000001E-2</v>
      </c>
      <c r="U38" s="1340"/>
      <c r="V38" s="1334">
        <v>2.164E-2</v>
      </c>
      <c r="W38" s="1340"/>
      <c r="X38" s="1334">
        <v>2.0639999999999999E-2</v>
      </c>
      <c r="Y38" s="1340"/>
      <c r="Z38" s="1334">
        <v>2.2159999999999999E-2</v>
      </c>
      <c r="AA38" s="866"/>
      <c r="AB38" s="869"/>
      <c r="AC38" s="870"/>
      <c r="AD38" s="870"/>
    </row>
    <row r="39" spans="1:31">
      <c r="A39" s="2149" t="s">
        <v>1013</v>
      </c>
      <c r="B39" s="2149"/>
      <c r="C39" s="2149"/>
      <c r="D39" s="1341">
        <v>93.4</v>
      </c>
      <c r="E39" s="1341"/>
      <c r="F39" s="1341">
        <v>112.2</v>
      </c>
      <c r="G39" s="1341"/>
      <c r="H39" s="1341">
        <v>176</v>
      </c>
      <c r="I39" s="1341"/>
      <c r="J39" s="1341">
        <v>190.5</v>
      </c>
      <c r="K39" s="1341"/>
      <c r="L39" s="1341">
        <v>112.5</v>
      </c>
      <c r="M39" s="1341"/>
      <c r="N39" s="1341">
        <v>119.2</v>
      </c>
      <c r="O39" s="1341"/>
      <c r="P39" s="1341">
        <v>159.6</v>
      </c>
      <c r="Q39" s="1341"/>
      <c r="R39" s="1341">
        <v>210</v>
      </c>
      <c r="S39" s="1341"/>
      <c r="T39" s="1341">
        <v>266.3</v>
      </c>
      <c r="U39" s="1341"/>
      <c r="V39" s="1341">
        <v>310.8</v>
      </c>
      <c r="W39" s="1341"/>
      <c r="X39" s="1341">
        <v>162.80000000000001</v>
      </c>
      <c r="Y39" s="1341"/>
      <c r="Z39" s="1341">
        <v>340.8</v>
      </c>
      <c r="AA39" s="866"/>
      <c r="AB39" s="869"/>
      <c r="AC39" s="870"/>
      <c r="AD39" s="870"/>
    </row>
    <row r="40" spans="1:31">
      <c r="A40" s="2149"/>
      <c r="B40" s="2149"/>
      <c r="C40" s="2149"/>
      <c r="D40" s="2149"/>
      <c r="E40" s="2149"/>
      <c r="F40" s="2149"/>
      <c r="G40" s="2149"/>
      <c r="H40" s="2149"/>
      <c r="I40" s="2149"/>
      <c r="J40" s="2149"/>
      <c r="K40" s="2149"/>
      <c r="L40" s="2149"/>
      <c r="M40" s="2149"/>
      <c r="N40" s="2149"/>
      <c r="O40" s="2149"/>
      <c r="P40" s="2149"/>
      <c r="Q40" s="2149"/>
      <c r="R40" s="2149"/>
      <c r="S40" s="2149"/>
      <c r="T40" s="2149"/>
      <c r="U40" s="2149"/>
      <c r="V40" s="2149"/>
      <c r="W40" s="2149"/>
      <c r="X40" s="2149"/>
      <c r="Y40" s="2149"/>
      <c r="Z40" s="2149"/>
      <c r="AA40" s="212"/>
      <c r="AB40"/>
    </row>
    <row r="41" spans="1:31">
      <c r="A41" s="1728"/>
      <c r="B41" s="1728"/>
      <c r="C41" s="1728"/>
      <c r="D41" s="1728"/>
      <c r="E41" s="1728"/>
      <c r="F41" s="1728"/>
      <c r="G41" s="1728"/>
      <c r="H41" s="1728"/>
      <c r="I41" s="1728"/>
      <c r="J41" s="1728"/>
      <c r="K41" s="1728"/>
      <c r="L41" s="1728"/>
      <c r="M41" s="1728"/>
      <c r="N41" s="1728"/>
      <c r="O41" s="1728"/>
      <c r="P41" s="1728"/>
      <c r="Q41" s="1728"/>
      <c r="R41" s="1728"/>
      <c r="S41" s="1728"/>
      <c r="T41" s="1728"/>
      <c r="U41" s="1728"/>
      <c r="V41" s="1728"/>
      <c r="W41" s="1728"/>
      <c r="X41" s="1728"/>
      <c r="Y41" s="1728"/>
      <c r="Z41" s="1728"/>
      <c r="AA41" s="865"/>
      <c r="AB41" s="867"/>
      <c r="AC41" s="867"/>
      <c r="AD41" s="867"/>
      <c r="AE41" s="867"/>
    </row>
    <row r="42" spans="1:31">
      <c r="A42" s="1728"/>
      <c r="B42" s="1728"/>
      <c r="C42" s="1728"/>
      <c r="D42" s="1728"/>
      <c r="E42" s="1728"/>
      <c r="F42" s="1728"/>
      <c r="G42" s="1728"/>
      <c r="H42" s="1728"/>
      <c r="I42" s="1728"/>
      <c r="J42" s="1728"/>
      <c r="K42" s="1728"/>
      <c r="L42" s="1728"/>
      <c r="M42" s="1728"/>
      <c r="N42" s="1728"/>
      <c r="O42" s="1728"/>
      <c r="P42" s="1728"/>
      <c r="Q42" s="1728"/>
      <c r="R42" s="1728"/>
      <c r="S42" s="1728"/>
      <c r="T42" s="1728"/>
      <c r="U42" s="1728"/>
      <c r="V42" s="1728"/>
      <c r="W42" s="1728"/>
      <c r="X42" s="1728"/>
      <c r="Y42" s="1728"/>
      <c r="Z42" s="1728"/>
      <c r="AA42" s="866"/>
      <c r="AB42" s="866"/>
      <c r="AC42" s="866"/>
      <c r="AD42" s="866"/>
      <c r="AE42" s="866"/>
    </row>
    <row r="43" spans="1:31">
      <c r="A43" s="1728"/>
      <c r="B43" s="1728"/>
      <c r="C43" s="1728"/>
      <c r="D43" s="1728"/>
      <c r="E43" s="1728"/>
      <c r="F43" s="1728"/>
      <c r="G43" s="1728"/>
      <c r="H43" s="1728"/>
      <c r="I43" s="1728"/>
      <c r="J43" s="1728"/>
      <c r="K43" s="1728"/>
      <c r="L43" s="1728"/>
      <c r="M43" s="1728"/>
      <c r="N43" s="1728"/>
      <c r="O43" s="1728"/>
      <c r="P43" s="1728"/>
      <c r="Q43" s="1728"/>
      <c r="R43" s="1728"/>
      <c r="S43" s="1728"/>
      <c r="T43" s="1728"/>
      <c r="U43" s="1728"/>
      <c r="V43" s="1728"/>
      <c r="W43" s="1728"/>
      <c r="X43" s="1728"/>
      <c r="Y43" s="1728"/>
      <c r="Z43" s="1728"/>
      <c r="AA43" s="212"/>
      <c r="AB43"/>
    </row>
    <row r="44" spans="1:31">
      <c r="A44" s="1419" t="s">
        <v>993</v>
      </c>
      <c r="B44" s="2149"/>
      <c r="C44" s="2149"/>
      <c r="D44" s="2149"/>
      <c r="E44" s="2149"/>
      <c r="F44" s="2149"/>
      <c r="G44" s="2149"/>
      <c r="H44" s="2149"/>
      <c r="I44" s="2149"/>
      <c r="J44" s="2149"/>
      <c r="K44" s="2149"/>
      <c r="L44" s="2149"/>
      <c r="M44" s="2149"/>
      <c r="N44" s="2149"/>
      <c r="O44" s="2149"/>
      <c r="P44" s="2149"/>
      <c r="Q44" s="2149"/>
      <c r="R44" s="2149"/>
      <c r="S44" s="2149"/>
      <c r="T44" s="2149"/>
      <c r="U44" s="2149"/>
      <c r="V44" s="2149"/>
      <c r="W44" s="2149"/>
      <c r="X44" s="2149"/>
      <c r="Y44" s="2149"/>
      <c r="Z44" s="2149"/>
      <c r="AA44" s="1813"/>
    </row>
    <row r="45" spans="1:31">
      <c r="A45" s="1419" t="s">
        <v>994</v>
      </c>
      <c r="B45" s="2149"/>
      <c r="C45" s="2149"/>
      <c r="D45" s="2149"/>
      <c r="E45" s="2149"/>
      <c r="F45" s="2149"/>
      <c r="G45" s="2149"/>
      <c r="H45" s="2149"/>
      <c r="I45" s="2149"/>
      <c r="J45" s="2149"/>
      <c r="K45" s="2149"/>
      <c r="L45" s="2149"/>
      <c r="M45" s="2149"/>
      <c r="N45" s="2149"/>
      <c r="O45" s="2149"/>
      <c r="P45" s="2149"/>
      <c r="Q45" s="2149"/>
      <c r="R45" s="2149"/>
      <c r="S45" s="2149"/>
      <c r="T45" s="2149"/>
      <c r="U45" s="2149"/>
      <c r="V45" s="2149"/>
      <c r="W45" s="2149"/>
      <c r="X45" s="2149"/>
      <c r="Y45" s="2149"/>
      <c r="Z45" s="2149"/>
      <c r="AA45" s="1813"/>
    </row>
    <row r="46" spans="1:31">
      <c r="A46" s="1423" t="s">
        <v>995</v>
      </c>
      <c r="B46" s="2149"/>
      <c r="C46" s="2149"/>
      <c r="D46" s="2149"/>
      <c r="E46" s="2149"/>
      <c r="F46" s="2149"/>
      <c r="G46" s="2149"/>
      <c r="H46" s="2149"/>
      <c r="I46" s="2149"/>
      <c r="J46" s="2149"/>
      <c r="K46" s="2149"/>
      <c r="L46" s="2149"/>
      <c r="M46" s="2149"/>
      <c r="N46" s="2149"/>
      <c r="O46" s="2149"/>
      <c r="P46" s="2149"/>
      <c r="Q46" s="2149"/>
      <c r="R46" s="2149"/>
      <c r="S46" s="2149"/>
      <c r="T46" s="2149"/>
      <c r="U46" s="2149"/>
      <c r="V46" s="2149"/>
      <c r="W46" s="2149"/>
      <c r="X46" s="2149"/>
      <c r="Y46" s="2149"/>
      <c r="Z46" s="2149"/>
      <c r="AA46" s="1813"/>
    </row>
    <row r="47" spans="1:31">
      <c r="A47" s="1419" t="s">
        <v>2429</v>
      </c>
      <c r="B47" s="480"/>
      <c r="C47" s="2149"/>
      <c r="D47" s="2149"/>
      <c r="E47" s="2149"/>
      <c r="F47" s="2149"/>
      <c r="G47" s="2149"/>
      <c r="H47" s="2149"/>
      <c r="I47" s="2149"/>
      <c r="J47" s="2149"/>
      <c r="K47" s="2149"/>
      <c r="L47" s="2149"/>
      <c r="M47" s="2149"/>
      <c r="N47" s="2149"/>
      <c r="O47" s="2149"/>
      <c r="P47" s="2149"/>
      <c r="Q47" s="2149"/>
      <c r="R47" s="2149"/>
      <c r="S47" s="2149"/>
      <c r="T47" s="2149"/>
      <c r="U47" s="2149"/>
      <c r="V47" s="2149"/>
      <c r="W47" s="2149"/>
      <c r="X47" s="2149"/>
      <c r="Y47" s="2149"/>
      <c r="Z47" s="2149"/>
      <c r="AA47" s="212"/>
      <c r="AB47"/>
    </row>
    <row r="48" spans="1:31">
      <c r="A48" s="1423" t="s">
        <v>2304</v>
      </c>
      <c r="B48" s="655"/>
      <c r="C48" s="1728"/>
      <c r="D48" s="1728"/>
      <c r="E48" s="1728"/>
      <c r="F48" s="1728"/>
      <c r="G48" s="1728"/>
      <c r="H48" s="1728"/>
      <c r="I48" s="1728"/>
      <c r="J48" s="1728"/>
      <c r="K48" s="1728"/>
      <c r="L48" s="1728"/>
      <c r="M48" s="1728"/>
      <c r="N48" s="1728"/>
      <c r="O48" s="1728"/>
      <c r="P48" s="1728"/>
      <c r="Q48" s="1728"/>
      <c r="R48" s="1728"/>
      <c r="S48" s="1728"/>
      <c r="T48" s="1728"/>
      <c r="U48" s="1728"/>
      <c r="V48" s="1728"/>
      <c r="W48" s="1728"/>
      <c r="X48" s="1728"/>
      <c r="Y48" s="1728"/>
      <c r="Z48" s="1728"/>
      <c r="AA48" s="212"/>
      <c r="AB48"/>
    </row>
    <row r="49" spans="1:28">
      <c r="A49" s="1419" t="s">
        <v>5</v>
      </c>
      <c r="B49" s="1807"/>
      <c r="C49" s="1807"/>
      <c r="D49" s="1807"/>
      <c r="E49" s="1807"/>
      <c r="F49" s="1807"/>
      <c r="G49" s="1807"/>
      <c r="H49" s="1807"/>
      <c r="I49" s="1807"/>
      <c r="J49" s="1807"/>
      <c r="K49" s="1807"/>
      <c r="L49" s="1807"/>
      <c r="M49" s="1807"/>
      <c r="N49" s="1807"/>
      <c r="O49" s="1807"/>
      <c r="P49" s="1807"/>
      <c r="Q49" s="1807"/>
      <c r="R49" s="1807"/>
      <c r="S49" s="1807"/>
      <c r="T49" s="1807"/>
      <c r="U49" s="1807"/>
      <c r="V49" s="1807"/>
      <c r="W49" s="1807"/>
      <c r="X49" s="1807"/>
      <c r="Y49" s="1807"/>
      <c r="Z49" s="1807"/>
      <c r="AA49" s="212"/>
      <c r="AB49"/>
    </row>
    <row r="50" spans="1:28">
      <c r="A50" s="1423" t="s">
        <v>5</v>
      </c>
      <c r="B50" s="1807"/>
      <c r="C50" s="1807"/>
      <c r="D50" s="1807"/>
      <c r="E50" s="1807"/>
      <c r="F50" s="1807"/>
      <c r="G50" s="1807"/>
      <c r="H50" s="1807"/>
      <c r="I50" s="1807"/>
      <c r="J50" s="1807"/>
      <c r="K50" s="1807"/>
      <c r="L50" s="1807"/>
      <c r="M50" s="1807"/>
      <c r="N50" s="1807"/>
      <c r="O50" s="1807"/>
      <c r="P50" s="1807"/>
      <c r="Q50" s="1807"/>
      <c r="R50" s="1807"/>
      <c r="S50" s="1807"/>
      <c r="T50" s="1807"/>
      <c r="U50" s="1807"/>
      <c r="V50" s="1807"/>
      <c r="W50" s="1807"/>
      <c r="X50" s="1807"/>
      <c r="Y50" s="1807"/>
      <c r="Z50" s="1807"/>
      <c r="AA50" s="212"/>
      <c r="AB50"/>
    </row>
    <row r="51" spans="1:28">
      <c r="A51" s="1419" t="s">
        <v>5</v>
      </c>
      <c r="B51" s="480"/>
      <c r="C51" s="1807"/>
      <c r="D51" s="1807"/>
      <c r="E51" s="1807"/>
      <c r="F51" s="1807"/>
      <c r="G51" s="1807"/>
      <c r="H51" s="1807"/>
      <c r="I51" s="1807"/>
      <c r="J51" s="1807"/>
      <c r="K51" s="1807"/>
      <c r="L51" s="1807"/>
      <c r="M51" s="1807"/>
      <c r="N51" s="1807"/>
      <c r="O51" s="1807"/>
      <c r="P51" s="1807"/>
      <c r="Q51" s="1807"/>
      <c r="R51" s="1807"/>
      <c r="S51" s="1807"/>
      <c r="T51" s="1807"/>
      <c r="U51" s="1807"/>
      <c r="V51" s="1807"/>
      <c r="W51" s="1807"/>
      <c r="X51" s="1807"/>
      <c r="Y51" s="1807"/>
      <c r="Z51" s="1807"/>
      <c r="AA51" s="1813"/>
    </row>
    <row r="52" spans="1:28">
      <c r="A52" s="1423" t="s">
        <v>5</v>
      </c>
      <c r="B52" s="655"/>
      <c r="C52" s="1728"/>
      <c r="D52" s="1728"/>
      <c r="E52" s="1728"/>
      <c r="F52" s="1728"/>
      <c r="G52" s="1728"/>
      <c r="H52" s="1728"/>
      <c r="I52" s="1728"/>
      <c r="J52" s="1728"/>
      <c r="K52" s="1728"/>
      <c r="L52" s="1728"/>
      <c r="M52" s="1728"/>
      <c r="N52" s="1728"/>
      <c r="O52" s="1728"/>
      <c r="P52" s="1728"/>
      <c r="Q52" s="1728"/>
      <c r="R52" s="1728"/>
      <c r="S52" s="1728"/>
      <c r="T52" s="1728"/>
      <c r="U52" s="1728"/>
      <c r="V52" s="1728"/>
      <c r="W52" s="1728"/>
      <c r="X52" s="1728"/>
      <c r="Y52" s="1728"/>
      <c r="Z52" s="1728"/>
      <c r="AA52" s="1813"/>
    </row>
    <row r="53" spans="1:28">
      <c r="A53" s="1728"/>
      <c r="B53" s="1728"/>
      <c r="C53" s="1728"/>
      <c r="D53" s="1728"/>
      <c r="E53" s="1728"/>
      <c r="F53" s="1728"/>
      <c r="G53" s="1728"/>
      <c r="H53" s="1728"/>
      <c r="I53" s="1728"/>
      <c r="J53" s="1728"/>
      <c r="K53" s="1728"/>
      <c r="L53" s="1728"/>
      <c r="M53" s="1728"/>
      <c r="N53" s="1728"/>
      <c r="O53" s="1728"/>
      <c r="P53" s="1728"/>
      <c r="Q53" s="1728"/>
      <c r="R53" s="1728"/>
      <c r="S53" s="1728"/>
      <c r="T53" s="1728"/>
      <c r="U53" s="1728"/>
      <c r="V53" s="1728"/>
      <c r="W53" s="1728"/>
      <c r="X53" s="1728"/>
      <c r="Y53" s="1728"/>
      <c r="Z53" s="1728"/>
    </row>
    <row r="54" spans="1:28">
      <c r="A54" s="1730" t="s">
        <v>5</v>
      </c>
      <c r="B54" s="1728"/>
      <c r="C54" s="1728"/>
      <c r="D54" s="1728"/>
      <c r="E54" s="1728"/>
      <c r="F54" s="1728"/>
      <c r="G54" s="1728"/>
      <c r="H54" s="1728"/>
      <c r="I54" s="1728"/>
      <c r="J54" s="1728"/>
      <c r="K54" s="1728"/>
      <c r="L54" s="1728"/>
      <c r="M54" s="1728"/>
      <c r="N54" s="1728"/>
      <c r="O54" s="1728"/>
      <c r="P54" s="1728"/>
      <c r="Q54" s="1728"/>
      <c r="R54" s="1728"/>
      <c r="S54" s="1728"/>
      <c r="T54" s="1728"/>
      <c r="U54" s="1728"/>
      <c r="V54" s="1728"/>
      <c r="W54" s="1728"/>
      <c r="X54" s="1728"/>
      <c r="Y54" s="1728"/>
      <c r="Z54" s="1728"/>
    </row>
  </sheetData>
  <customSheetViews>
    <customSheetView guid="{2B65B3C9-192A-406F-81D0-33ACDA28F496}" scale="80" showGridLines="0" outlineSymbols="0" fitToPage="1" printArea="1">
      <selection activeCell="X12" sqref="X12"/>
      <pageMargins left="0.5" right="0.5" top="1" bottom="0.25" header="0.5" footer="0.25"/>
      <pageSetup scale="52" orientation="landscape" r:id="rId1"/>
      <headerFooter scaleWithDoc="0">
        <oddFooter>&amp;R&amp;8 118</oddFooter>
      </headerFooter>
    </customSheetView>
    <customSheetView guid="{0CC7DE5F-1794-42F9-A27A-C86EF3A9D6CB}" scale="80" showGridLines="0" outlineSymbols="0" fitToPage="1" topLeftCell="C1">
      <selection activeCell="D24" sqref="D24"/>
      <pageMargins left="0.5" right="0.5" top="1" bottom="0.25" header="0.5" footer="0.25"/>
      <pageSetup scale="52" orientation="landscape" r:id="rId2"/>
      <headerFooter scaleWithDoc="0">
        <oddFooter>&amp;R&amp;8 118</oddFooter>
      </headerFooter>
    </customSheetView>
    <customSheetView guid="{93806141-9DF1-4420-AFF4-7FE0DD0F8BC6}" scale="80" showGridLines="0" outlineSymbols="0" fitToPage="1" printArea="1">
      <selection activeCell="A7" sqref="A7"/>
      <pageMargins left="0.5" right="0.5" top="1" bottom="0.25" header="0.5" footer="0.25"/>
      <pageSetup scale="52" orientation="landscape" r:id="rId3"/>
      <headerFooter scaleWithDoc="0">
        <oddFooter>&amp;R&amp;8 118</oddFooter>
      </headerFooter>
    </customSheetView>
    <customSheetView guid="{BB82FA49-60D3-40FE-AF8E-B650FBF593CD}" scale="80" showGridLines="0" outlineSymbols="0" fitToPage="1" printArea="1" topLeftCell="C1">
      <selection activeCell="D24" sqref="D24"/>
      <pageMargins left="0.5" right="0.5" top="1" bottom="0.25" header="0.5" footer="0.25"/>
      <pageSetup scale="52" orientation="landscape" r:id="rId4"/>
      <headerFooter scaleWithDoc="0">
        <oddFooter>&amp;R&amp;8 118</oddFooter>
      </headerFooter>
    </customSheetView>
    <customSheetView guid="{3F05455D-E716-4339-B764-ED03EAF4C363}" scale="80" showGridLines="0" outlineSymbols="0" fitToPage="1" printArea="1" topLeftCell="C1">
      <selection activeCell="D24" sqref="D24"/>
      <pageMargins left="0.5" right="0.5" top="1" bottom="0.25" header="0.5" footer="0.25"/>
      <pageSetup scale="52" orientation="landscape" r:id="rId5"/>
      <headerFooter scaleWithDoc="0">
        <oddFooter>&amp;R&amp;8 118</oddFooter>
      </headerFooter>
    </customSheetView>
  </customSheetViews>
  <pageMargins left="0.5" right="0.5" top="1" bottom="0.25" header="0.5" footer="0.25"/>
  <pageSetup scale="52" orientation="landscape" r:id="rId6"/>
  <headerFooter scaleWithDoc="0">
    <oddFooter>&amp;R&amp;8 119</oddFooter>
  </headerFooter>
  <customProperties>
    <customPr name="SheetOptions" r:id="rId7"/>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47"/>
  <sheetViews>
    <sheetView showGridLines="0" showOutlineSymbols="0" zoomScale="75" zoomScaleNormal="75" workbookViewId="0"/>
  </sheetViews>
  <sheetFormatPr defaultColWidth="8.3046875" defaultRowHeight="12.5"/>
  <cols>
    <col min="1" max="1" width="40.4609375" style="875" customWidth="1"/>
    <col min="2" max="2" width="2.07421875" style="875" customWidth="1"/>
    <col min="3" max="3" width="15.23046875" style="875" customWidth="1"/>
    <col min="4" max="4" width="2.07421875" style="875" customWidth="1"/>
    <col min="5" max="5" width="13.765625" style="875" customWidth="1"/>
    <col min="6" max="6" width="2.07421875" style="875" customWidth="1"/>
    <col min="7" max="7" width="16.4609375" style="875" customWidth="1"/>
    <col min="8" max="8" width="2.07421875" style="875" customWidth="1"/>
    <col min="9" max="9" width="17" style="875" customWidth="1"/>
    <col min="10" max="10" width="2.07421875" style="875" customWidth="1"/>
    <col min="11" max="11" width="15.765625" style="875" customWidth="1"/>
    <col min="12" max="12" width="2.07421875" style="875" customWidth="1"/>
    <col min="13" max="13" width="14.4609375" style="875" customWidth="1"/>
    <col min="14" max="14" width="2.07421875" style="875" customWidth="1"/>
    <col min="15" max="15" width="17.23046875" style="875" customWidth="1"/>
    <col min="16" max="16" width="2.4609375" style="875" customWidth="1"/>
    <col min="17" max="17" width="16.84375" style="875" customWidth="1"/>
    <col min="18" max="16384" width="8.3046875" style="875"/>
  </cols>
  <sheetData>
    <row r="1" spans="1:19" ht="15" customHeight="1">
      <c r="A1" s="1237" t="s">
        <v>1234</v>
      </c>
    </row>
    <row r="3" spans="1:19" ht="19">
      <c r="A3" s="871" t="s">
        <v>0</v>
      </c>
      <c r="B3" s="872"/>
      <c r="C3" s="873"/>
      <c r="D3" s="873"/>
      <c r="E3" s="873"/>
      <c r="F3" s="873"/>
      <c r="G3" s="873"/>
      <c r="H3" s="873"/>
      <c r="I3" s="873"/>
      <c r="J3" s="873"/>
      <c r="K3" s="873"/>
      <c r="L3" s="873"/>
      <c r="M3" s="873"/>
      <c r="N3" s="873"/>
      <c r="O3" s="873"/>
      <c r="P3" s="874"/>
    </row>
    <row r="4" spans="1:19" ht="19">
      <c r="A4" s="871" t="s">
        <v>2432</v>
      </c>
      <c r="B4" s="872"/>
      <c r="C4" s="873"/>
      <c r="D4" s="873"/>
      <c r="E4" s="873"/>
      <c r="F4" s="873"/>
      <c r="G4" s="873"/>
      <c r="H4" s="873"/>
      <c r="I4" s="873"/>
      <c r="J4" s="873"/>
      <c r="K4" s="873"/>
      <c r="L4" s="873"/>
      <c r="M4" s="873"/>
      <c r="N4" s="873"/>
      <c r="P4" s="874"/>
      <c r="Q4" s="876" t="s">
        <v>996</v>
      </c>
    </row>
    <row r="5" spans="1:19" ht="19">
      <c r="A5" s="877" t="s">
        <v>2371</v>
      </c>
      <c r="B5" s="872"/>
      <c r="C5" s="873"/>
      <c r="D5" s="873"/>
      <c r="E5" s="873"/>
      <c r="F5" s="873"/>
      <c r="G5" s="873"/>
      <c r="H5" s="873"/>
      <c r="I5" s="873"/>
      <c r="J5" s="873"/>
      <c r="K5" s="873"/>
      <c r="L5" s="873"/>
      <c r="M5" s="873"/>
      <c r="N5" s="873"/>
      <c r="O5" s="873"/>
      <c r="P5" s="874"/>
    </row>
    <row r="6" spans="1:19" ht="15.5">
      <c r="A6" s="872"/>
      <c r="B6" s="873"/>
      <c r="C6" s="1733" t="s">
        <v>5</v>
      </c>
      <c r="D6" s="873"/>
      <c r="E6" s="873"/>
      <c r="F6" s="873"/>
      <c r="G6" s="873"/>
      <c r="H6" s="873"/>
      <c r="I6" s="873"/>
      <c r="J6" s="873"/>
      <c r="K6" s="873"/>
      <c r="L6" s="873"/>
      <c r="N6" s="873"/>
      <c r="O6" s="873"/>
      <c r="P6" s="874"/>
    </row>
    <row r="7" spans="1:19" ht="15.5">
      <c r="A7" s="872"/>
      <c r="B7" s="873"/>
      <c r="C7" s="873"/>
      <c r="D7" s="873"/>
      <c r="E7" s="873"/>
      <c r="F7" s="873"/>
      <c r="G7" s="873"/>
      <c r="H7" s="873"/>
      <c r="I7" s="873"/>
      <c r="J7" s="873"/>
      <c r="K7" s="873"/>
      <c r="L7" s="873"/>
      <c r="N7" s="873"/>
      <c r="O7" s="873"/>
      <c r="P7" s="874"/>
    </row>
    <row r="8" spans="1:19" ht="15.5">
      <c r="A8" s="873"/>
      <c r="B8" s="873"/>
      <c r="C8" s="873"/>
      <c r="D8" s="873"/>
      <c r="E8" s="873"/>
      <c r="F8" s="873"/>
      <c r="G8" s="873"/>
      <c r="H8" s="873"/>
      <c r="I8" s="873"/>
      <c r="J8" s="873"/>
      <c r="K8" s="873"/>
      <c r="L8" s="873"/>
      <c r="N8" s="873"/>
      <c r="O8" s="873"/>
      <c r="P8" s="874"/>
    </row>
    <row r="9" spans="1:19" ht="15.5">
      <c r="A9" s="873"/>
      <c r="B9" s="873"/>
      <c r="C9" s="873"/>
      <c r="D9" s="873"/>
      <c r="E9" s="873"/>
      <c r="F9" s="873"/>
      <c r="G9" s="873"/>
      <c r="H9" s="873"/>
      <c r="I9" s="873"/>
      <c r="J9" s="873"/>
      <c r="K9" s="873"/>
      <c r="L9" s="873"/>
      <c r="N9" s="873"/>
      <c r="O9" s="873"/>
      <c r="P9" s="874"/>
    </row>
    <row r="10" spans="1:19" ht="15.5">
      <c r="A10" s="873"/>
      <c r="B10" s="873"/>
      <c r="C10" s="878"/>
      <c r="D10" s="878"/>
      <c r="E10" s="879" t="s">
        <v>736</v>
      </c>
      <c r="F10" s="878"/>
      <c r="G10" s="878"/>
      <c r="H10" s="878"/>
      <c r="I10" s="878"/>
      <c r="J10" s="878"/>
      <c r="K10" s="878"/>
      <c r="L10" s="878"/>
      <c r="M10" s="880"/>
      <c r="N10" s="878"/>
      <c r="O10" s="878"/>
      <c r="P10" s="874"/>
    </row>
    <row r="11" spans="1:19" ht="15.5">
      <c r="A11" s="872"/>
      <c r="B11" s="872"/>
      <c r="C11" s="879" t="s">
        <v>1015</v>
      </c>
      <c r="D11" s="878"/>
      <c r="E11" s="879" t="s">
        <v>1016</v>
      </c>
      <c r="F11" s="878"/>
      <c r="G11" s="879" t="s">
        <v>1017</v>
      </c>
      <c r="H11" s="878"/>
      <c r="I11" s="879" t="s">
        <v>1018</v>
      </c>
      <c r="J11" s="878"/>
      <c r="K11" s="879" t="s">
        <v>1019</v>
      </c>
      <c r="L11" s="878"/>
      <c r="M11" s="879" t="s">
        <v>1020</v>
      </c>
      <c r="N11" s="878"/>
      <c r="O11" s="1343"/>
      <c r="P11" s="1344" t="s">
        <v>1021</v>
      </c>
      <c r="Q11" s="1345"/>
      <c r="R11" s="881"/>
      <c r="S11" s="881"/>
    </row>
    <row r="12" spans="1:19" ht="17.5">
      <c r="A12" s="872"/>
      <c r="B12" s="872"/>
      <c r="C12" s="879" t="s">
        <v>1022</v>
      </c>
      <c r="D12" s="882"/>
      <c r="E12" s="879" t="s">
        <v>1023</v>
      </c>
      <c r="F12" s="878"/>
      <c r="G12" s="879" t="s">
        <v>2257</v>
      </c>
      <c r="H12" s="878"/>
      <c r="I12" s="879" t="s">
        <v>1024</v>
      </c>
      <c r="J12" s="878"/>
      <c r="K12" s="1346" t="s">
        <v>2358</v>
      </c>
      <c r="L12" s="878"/>
      <c r="M12" s="879" t="s">
        <v>1025</v>
      </c>
      <c r="N12" s="878"/>
      <c r="O12" s="883" t="s">
        <v>2363</v>
      </c>
      <c r="P12" s="874"/>
      <c r="Q12" s="2153" t="s">
        <v>2309</v>
      </c>
      <c r="R12" s="881"/>
      <c r="S12" s="881"/>
    </row>
    <row r="13" spans="1:19" ht="12.75" customHeight="1">
      <c r="A13" s="872"/>
      <c r="B13" s="872"/>
      <c r="C13" s="884"/>
      <c r="D13" s="872"/>
      <c r="E13" s="884"/>
      <c r="F13" s="872"/>
      <c r="G13" s="884"/>
      <c r="H13" s="872"/>
      <c r="I13" s="884"/>
      <c r="J13" s="872"/>
      <c r="K13" s="872"/>
      <c r="L13" s="872"/>
      <c r="M13" s="884"/>
      <c r="N13" s="872"/>
      <c r="O13" s="884"/>
      <c r="P13" s="881"/>
      <c r="Q13" s="2154"/>
      <c r="R13" s="881"/>
      <c r="S13" s="881"/>
    </row>
    <row r="14" spans="1:19" ht="15.5">
      <c r="A14" s="2155"/>
      <c r="B14" s="2155" t="s">
        <v>5</v>
      </c>
      <c r="C14" s="2155"/>
      <c r="D14" s="2155"/>
      <c r="E14" s="2155"/>
      <c r="F14" s="2155"/>
      <c r="G14" s="2155"/>
      <c r="H14" s="2155"/>
      <c r="I14" s="2155"/>
      <c r="J14" s="2155"/>
      <c r="K14" s="2155"/>
      <c r="L14" s="2155"/>
      <c r="M14" s="2155"/>
      <c r="N14" s="2155"/>
      <c r="O14" s="2155"/>
      <c r="P14" s="2154"/>
      <c r="Q14" s="2154"/>
      <c r="R14" s="881"/>
      <c r="S14" s="881"/>
    </row>
    <row r="15" spans="1:19" ht="15.5">
      <c r="A15" s="2156" t="s">
        <v>1026</v>
      </c>
      <c r="B15" s="2157" t="s">
        <v>5</v>
      </c>
      <c r="C15" s="1347">
        <v>1161135000</v>
      </c>
      <c r="D15" s="1348" t="s">
        <v>5</v>
      </c>
      <c r="E15" s="1347">
        <v>0</v>
      </c>
      <c r="F15" s="1348" t="s">
        <v>5</v>
      </c>
      <c r="G15" s="1349">
        <v>30689541</v>
      </c>
      <c r="H15" s="1348" t="s">
        <v>5</v>
      </c>
      <c r="I15" s="1348">
        <v>12790903000</v>
      </c>
      <c r="J15" s="1348" t="s">
        <v>5</v>
      </c>
      <c r="K15" s="1348">
        <v>2400000000</v>
      </c>
      <c r="L15" s="1348" t="s">
        <v>5</v>
      </c>
      <c r="M15" s="1349">
        <v>561206160</v>
      </c>
      <c r="N15" s="1348" t="s">
        <v>5</v>
      </c>
      <c r="O15" s="1349">
        <f>ROUND(SUM(C15:M15),1)</f>
        <v>16943933701</v>
      </c>
      <c r="P15" s="1348" t="s">
        <v>5</v>
      </c>
      <c r="Q15" s="1348">
        <v>15830211802</v>
      </c>
      <c r="R15" s="885"/>
      <c r="S15" s="881"/>
    </row>
    <row r="16" spans="1:19" ht="15.5">
      <c r="A16" s="2158"/>
      <c r="B16" s="2158" t="s">
        <v>5</v>
      </c>
      <c r="C16" s="1350"/>
      <c r="D16" s="1350"/>
      <c r="E16" s="1350"/>
      <c r="F16" s="1350"/>
      <c r="G16" s="1350"/>
      <c r="H16" s="1350"/>
      <c r="I16" s="1350"/>
      <c r="J16" s="1350"/>
      <c r="K16" s="1350"/>
      <c r="L16" s="1350"/>
      <c r="M16" s="1350"/>
      <c r="N16" s="1350"/>
      <c r="O16" s="1350"/>
      <c r="P16" s="2159"/>
      <c r="Q16" s="2160"/>
      <c r="R16" s="885"/>
      <c r="S16" s="881"/>
    </row>
    <row r="17" spans="1:19" ht="15.5">
      <c r="A17" s="2163" t="s">
        <v>2462</v>
      </c>
      <c r="B17" s="2158" t="s">
        <v>5</v>
      </c>
      <c r="C17" s="1351">
        <v>933000</v>
      </c>
      <c r="D17" s="1350"/>
      <c r="E17" s="1351">
        <v>0</v>
      </c>
      <c r="F17" s="1350"/>
      <c r="G17" s="2161">
        <v>0</v>
      </c>
      <c r="H17" s="1350"/>
      <c r="I17" s="1351">
        <v>0</v>
      </c>
      <c r="J17" s="1350"/>
      <c r="K17" s="1351">
        <v>0</v>
      </c>
      <c r="L17" s="1350"/>
      <c r="M17" s="1351">
        <v>0</v>
      </c>
      <c r="N17" s="1350"/>
      <c r="O17" s="1350">
        <f>ROUND(SUM(C17:M17),1)</f>
        <v>933000</v>
      </c>
      <c r="P17" s="2159"/>
      <c r="Q17" s="1354">
        <v>236160000</v>
      </c>
      <c r="R17" s="885"/>
      <c r="S17" s="881"/>
    </row>
    <row r="18" spans="1:19" ht="15.5">
      <c r="A18" s="2156"/>
      <c r="B18" s="2158"/>
      <c r="C18" s="1351"/>
      <c r="D18" s="1350"/>
      <c r="E18" s="1352"/>
      <c r="F18" s="1350"/>
      <c r="G18" s="1352"/>
      <c r="H18" s="1350"/>
      <c r="I18" s="1351"/>
      <c r="J18" s="1350"/>
      <c r="K18" s="1353"/>
      <c r="L18" s="1350"/>
      <c r="M18" s="1351"/>
      <c r="N18" s="1350"/>
      <c r="O18" s="1350"/>
      <c r="P18" s="2159"/>
      <c r="Q18" s="1354"/>
      <c r="R18" s="885"/>
      <c r="S18" s="881"/>
    </row>
    <row r="19" spans="1:19" ht="15.5">
      <c r="A19" s="2162" t="s">
        <v>2305</v>
      </c>
      <c r="B19" s="2158"/>
      <c r="C19" s="1350"/>
      <c r="D19" s="1350"/>
      <c r="E19" s="1350"/>
      <c r="F19" s="1350"/>
      <c r="G19" s="1350"/>
      <c r="H19" s="1350"/>
      <c r="I19" s="1350"/>
      <c r="J19" s="1350"/>
      <c r="K19" s="1353"/>
      <c r="L19" s="1350"/>
      <c r="M19" s="1350"/>
      <c r="N19" s="1350"/>
      <c r="O19" s="1350"/>
      <c r="P19" s="2159"/>
      <c r="Q19" s="1354"/>
      <c r="R19" s="885"/>
      <c r="S19" s="881"/>
    </row>
    <row r="20" spans="1:19" ht="15.5">
      <c r="A20" s="2163" t="s">
        <v>2463</v>
      </c>
      <c r="B20" s="2158" t="s">
        <v>5</v>
      </c>
      <c r="C20" s="1351">
        <v>54000000</v>
      </c>
      <c r="D20" s="1350"/>
      <c r="E20" s="1351">
        <v>0</v>
      </c>
      <c r="F20" s="1350"/>
      <c r="G20" s="1351">
        <v>0</v>
      </c>
      <c r="H20" s="1350"/>
      <c r="I20" s="1351">
        <v>0</v>
      </c>
      <c r="J20" s="1350"/>
      <c r="K20" s="1351">
        <v>0</v>
      </c>
      <c r="L20" s="1350"/>
      <c r="M20" s="1351">
        <v>0</v>
      </c>
      <c r="N20" s="1350"/>
      <c r="O20" s="1350">
        <f>ROUND(SUM(C20:M20),1)</f>
        <v>54000000</v>
      </c>
      <c r="P20" s="2159"/>
      <c r="Q20" s="1350">
        <v>54000000</v>
      </c>
      <c r="R20" s="885"/>
      <c r="S20" s="881"/>
    </row>
    <row r="21" spans="1:19" ht="15.5">
      <c r="A21" s="2163"/>
      <c r="B21" s="2158"/>
      <c r="C21" s="1351"/>
      <c r="D21" s="1350"/>
      <c r="E21" s="1351"/>
      <c r="F21" s="1350"/>
      <c r="G21" s="1351"/>
      <c r="H21" s="1350"/>
      <c r="I21" s="1351"/>
      <c r="J21" s="1350"/>
      <c r="K21" s="1351"/>
      <c r="L21" s="1350"/>
      <c r="M21" s="1351"/>
      <c r="N21" s="1350"/>
      <c r="O21" s="1350"/>
      <c r="P21" s="2159"/>
      <c r="Q21" s="1350"/>
      <c r="R21" s="885"/>
      <c r="S21" s="881"/>
    </row>
    <row r="22" spans="1:19" ht="15.5">
      <c r="A22" s="1881" t="s">
        <v>2464</v>
      </c>
      <c r="B22" s="2162" t="s">
        <v>5</v>
      </c>
      <c r="C22" s="1351">
        <v>0</v>
      </c>
      <c r="D22" s="1350"/>
      <c r="E22" s="1351">
        <v>0</v>
      </c>
      <c r="F22" s="1350"/>
      <c r="G22" s="1351">
        <v>0</v>
      </c>
      <c r="H22" s="1350"/>
      <c r="I22" s="1351">
        <v>0</v>
      </c>
      <c r="J22" s="1350"/>
      <c r="K22" s="1351">
        <v>0</v>
      </c>
      <c r="L22" s="1350"/>
      <c r="M22" s="1351">
        <v>0</v>
      </c>
      <c r="N22" s="1350"/>
      <c r="O22" s="1351">
        <v>0</v>
      </c>
      <c r="P22" s="2159"/>
      <c r="Q22" s="1351">
        <v>0</v>
      </c>
      <c r="R22" s="885"/>
      <c r="S22" s="881"/>
    </row>
    <row r="23" spans="1:19" ht="15.5">
      <c r="A23" s="2163"/>
      <c r="B23" s="2158"/>
      <c r="C23" s="1351"/>
      <c r="D23" s="1350"/>
      <c r="E23" s="1351"/>
      <c r="F23" s="1350"/>
      <c r="G23" s="1351"/>
      <c r="H23" s="1350"/>
      <c r="I23" s="1351"/>
      <c r="J23" s="1350"/>
      <c r="K23" s="1351"/>
      <c r="L23" s="1350"/>
      <c r="M23" s="1351"/>
      <c r="N23" s="1350"/>
      <c r="O23" s="1350"/>
      <c r="P23" s="2159"/>
      <c r="Q23" s="1350"/>
      <c r="R23" s="885"/>
      <c r="S23" s="881"/>
    </row>
    <row r="24" spans="1:19" ht="15.5">
      <c r="A24" s="2163" t="s">
        <v>2465</v>
      </c>
      <c r="B24" s="2158" t="s">
        <v>5</v>
      </c>
      <c r="C24" s="1354">
        <v>24394000</v>
      </c>
      <c r="D24" s="1350"/>
      <c r="E24" s="1351">
        <v>0</v>
      </c>
      <c r="F24" s="1350"/>
      <c r="G24" s="1351">
        <v>0</v>
      </c>
      <c r="H24" s="1350"/>
      <c r="I24" s="1351">
        <v>0</v>
      </c>
      <c r="J24" s="1350"/>
      <c r="K24" s="1351">
        <v>0</v>
      </c>
      <c r="L24" s="1350"/>
      <c r="M24" s="1351">
        <v>0</v>
      </c>
      <c r="N24" s="1350"/>
      <c r="O24" s="1350">
        <f>ROUND(SUM(C24:M24),1)</f>
        <v>24394000</v>
      </c>
      <c r="P24" s="2159"/>
      <c r="Q24" s="2164">
        <v>26897000</v>
      </c>
      <c r="R24" s="885"/>
      <c r="S24" s="881"/>
    </row>
    <row r="25" spans="1:19" ht="15.5">
      <c r="A25" s="2158"/>
      <c r="B25" s="2158" t="s">
        <v>5</v>
      </c>
      <c r="C25" s="1350"/>
      <c r="D25" s="1350"/>
      <c r="E25" s="1350"/>
      <c r="F25" s="1350"/>
      <c r="G25" s="1350"/>
      <c r="H25" s="1350"/>
      <c r="I25" s="1350"/>
      <c r="J25" s="1350"/>
      <c r="K25" s="1353"/>
      <c r="L25" s="1350"/>
      <c r="M25" s="1350"/>
      <c r="N25" s="1350"/>
      <c r="O25" s="1350"/>
      <c r="P25" s="2159"/>
      <c r="Q25" s="2164"/>
      <c r="R25" s="885"/>
      <c r="S25" s="881"/>
    </row>
    <row r="26" spans="1:19" ht="15.5">
      <c r="A26" s="2163" t="s">
        <v>2467</v>
      </c>
      <c r="B26" s="2158" t="s">
        <v>5</v>
      </c>
      <c r="C26" s="1354">
        <v>19035200</v>
      </c>
      <c r="D26" s="1350"/>
      <c r="E26" s="1355">
        <v>0</v>
      </c>
      <c r="F26" s="1350"/>
      <c r="G26" s="1355">
        <v>0</v>
      </c>
      <c r="H26" s="1350"/>
      <c r="I26" s="1351">
        <v>0</v>
      </c>
      <c r="J26" s="1350"/>
      <c r="K26" s="1356">
        <v>0</v>
      </c>
      <c r="L26" s="1350"/>
      <c r="M26" s="1351">
        <v>0</v>
      </c>
      <c r="N26" s="1350"/>
      <c r="O26" s="1350">
        <f>ROUND(SUM(C26:M26),1)</f>
        <v>19035200</v>
      </c>
      <c r="P26" s="2159"/>
      <c r="Q26" s="2164">
        <v>18895500</v>
      </c>
      <c r="R26" s="885"/>
      <c r="S26" s="881"/>
    </row>
    <row r="27" spans="1:19" ht="16" thickBot="1">
      <c r="A27" s="878" t="s">
        <v>2466</v>
      </c>
      <c r="B27" s="886" t="s">
        <v>5</v>
      </c>
      <c r="C27" s="2165">
        <f>ROUND(SUM(C14:C26),1)</f>
        <v>1259497200</v>
      </c>
      <c r="D27" s="2166" t="s">
        <v>5</v>
      </c>
      <c r="E27" s="2165">
        <f>ROUND(SUM(E14:E26),1)</f>
        <v>0</v>
      </c>
      <c r="F27" s="2166" t="s">
        <v>5</v>
      </c>
      <c r="G27" s="2165">
        <f>ROUND(SUM(G14:G26),1)</f>
        <v>30689541</v>
      </c>
      <c r="H27" s="2166" t="s">
        <v>5</v>
      </c>
      <c r="I27" s="2165">
        <f>ROUND(SUM(I14:I26),1)</f>
        <v>12790903000</v>
      </c>
      <c r="J27" s="2166" t="s">
        <v>5</v>
      </c>
      <c r="K27" s="2165">
        <f>ROUND(SUM(K14:K26),1)</f>
        <v>2400000000</v>
      </c>
      <c r="L27" s="2166" t="s">
        <v>5</v>
      </c>
      <c r="M27" s="2165">
        <f>ROUND(SUM(M14:M26),1)</f>
        <v>561206160</v>
      </c>
      <c r="N27" s="2167" t="s">
        <v>5</v>
      </c>
      <c r="O27" s="2165">
        <f>ROUND(SUM(O14:O26),1)</f>
        <v>17042295901</v>
      </c>
      <c r="P27" s="2167" t="s">
        <v>5</v>
      </c>
      <c r="Q27" s="2165">
        <f>ROUND(SUM(Q14:Q26),1)</f>
        <v>16166164302</v>
      </c>
      <c r="R27" s="885"/>
      <c r="S27" s="881"/>
    </row>
    <row r="28" spans="1:19" ht="13" thickTop="1">
      <c r="R28" s="885"/>
      <c r="S28" s="881"/>
    </row>
    <row r="29" spans="1:19" ht="15" customHeight="1">
      <c r="A29" s="1734" t="s">
        <v>1027</v>
      </c>
      <c r="B29" s="873" t="s">
        <v>5</v>
      </c>
      <c r="C29" s="887"/>
      <c r="D29" s="887"/>
      <c r="E29" s="887"/>
      <c r="F29" s="887"/>
      <c r="G29" s="887"/>
      <c r="H29" s="887"/>
      <c r="I29" s="887"/>
      <c r="J29" s="888"/>
      <c r="K29" s="888"/>
      <c r="L29" s="888"/>
      <c r="M29" s="888"/>
      <c r="N29" s="887"/>
      <c r="O29" s="887"/>
      <c r="P29" s="889"/>
      <c r="Q29" s="889"/>
      <c r="R29" s="885"/>
      <c r="S29" s="881"/>
    </row>
    <row r="30" spans="1:19">
      <c r="A30" s="874"/>
      <c r="B30" s="874"/>
      <c r="C30" s="885"/>
      <c r="D30" s="885"/>
      <c r="E30" s="885"/>
      <c r="F30" s="885"/>
      <c r="G30" s="885"/>
      <c r="H30" s="885"/>
      <c r="I30" s="885"/>
      <c r="J30" s="874"/>
      <c r="K30" s="874"/>
      <c r="L30" s="874"/>
      <c r="M30" s="874"/>
      <c r="N30" s="885"/>
      <c r="O30" s="885"/>
      <c r="P30" s="885"/>
      <c r="Q30" s="885"/>
      <c r="R30" s="885"/>
    </row>
    <row r="31" spans="1:19">
      <c r="A31" s="1735" t="s">
        <v>5</v>
      </c>
      <c r="C31" s="885"/>
      <c r="D31" s="885"/>
      <c r="E31" s="885"/>
      <c r="F31" s="885"/>
      <c r="G31" s="885"/>
      <c r="H31" s="885"/>
      <c r="I31" s="885"/>
      <c r="N31" s="885"/>
      <c r="O31" s="885"/>
      <c r="P31" s="885"/>
      <c r="Q31" s="885"/>
      <c r="R31" s="885"/>
    </row>
    <row r="32" spans="1:19">
      <c r="C32" s="885"/>
      <c r="D32" s="885"/>
      <c r="E32" s="885"/>
      <c r="F32" s="885"/>
      <c r="G32" s="885"/>
      <c r="H32" s="885"/>
      <c r="I32" s="885"/>
      <c r="N32" s="885"/>
      <c r="O32" s="885"/>
      <c r="P32" s="885"/>
      <c r="Q32" s="885"/>
      <c r="R32" s="885"/>
    </row>
    <row r="33" spans="3:18">
      <c r="C33" s="885"/>
      <c r="D33" s="885"/>
      <c r="E33" s="885"/>
      <c r="F33" s="885"/>
      <c r="G33" s="885"/>
      <c r="H33" s="885"/>
      <c r="I33" s="885"/>
      <c r="N33" s="885"/>
      <c r="O33" s="885"/>
      <c r="P33" s="885"/>
      <c r="Q33" s="885"/>
      <c r="R33" s="885"/>
    </row>
    <row r="34" spans="3:18">
      <c r="C34" s="885"/>
      <c r="D34" s="885"/>
      <c r="E34" s="885"/>
      <c r="F34" s="885"/>
      <c r="G34" s="885"/>
      <c r="H34" s="885"/>
      <c r="I34" s="885"/>
      <c r="N34" s="885"/>
      <c r="O34" s="885"/>
      <c r="P34" s="885"/>
      <c r="Q34" s="885"/>
      <c r="R34" s="885"/>
    </row>
    <row r="35" spans="3:18">
      <c r="C35" s="885"/>
      <c r="D35" s="885"/>
      <c r="E35" s="885"/>
      <c r="F35" s="885"/>
      <c r="G35" s="885"/>
      <c r="H35" s="885"/>
      <c r="I35" s="885"/>
      <c r="N35" s="885"/>
      <c r="O35" s="885"/>
      <c r="P35" s="885"/>
      <c r="Q35" s="885"/>
      <c r="R35" s="885"/>
    </row>
    <row r="36" spans="3:18">
      <c r="C36" s="885"/>
      <c r="D36" s="885"/>
      <c r="E36" s="885"/>
      <c r="F36" s="885"/>
      <c r="G36" s="885"/>
      <c r="H36" s="885"/>
      <c r="I36" s="885"/>
      <c r="N36" s="885"/>
      <c r="O36" s="885"/>
      <c r="P36" s="885"/>
      <c r="Q36" s="885"/>
      <c r="R36" s="885"/>
    </row>
    <row r="37" spans="3:18">
      <c r="C37" s="885"/>
      <c r="D37" s="885"/>
      <c r="E37" s="885"/>
      <c r="F37" s="885"/>
      <c r="G37" s="885"/>
      <c r="H37" s="885"/>
      <c r="I37" s="885"/>
      <c r="N37" s="885"/>
      <c r="O37" s="885"/>
      <c r="P37" s="885"/>
      <c r="Q37" s="885"/>
      <c r="R37" s="885"/>
    </row>
    <row r="38" spans="3:18">
      <c r="C38" s="885"/>
      <c r="D38" s="885"/>
      <c r="E38" s="885"/>
      <c r="F38" s="885"/>
      <c r="G38" s="885"/>
      <c r="H38" s="885"/>
      <c r="I38" s="885"/>
      <c r="N38" s="885"/>
      <c r="O38" s="885"/>
      <c r="P38" s="885"/>
      <c r="Q38" s="885"/>
      <c r="R38" s="885"/>
    </row>
    <row r="39" spans="3:18">
      <c r="C39" s="885"/>
      <c r="D39" s="885"/>
      <c r="E39" s="885"/>
      <c r="F39" s="885"/>
      <c r="G39" s="885"/>
      <c r="H39" s="885"/>
      <c r="I39" s="885"/>
      <c r="N39" s="885"/>
      <c r="O39" s="885"/>
      <c r="P39" s="885"/>
      <c r="Q39" s="885"/>
      <c r="R39" s="885"/>
    </row>
    <row r="40" spans="3:18">
      <c r="C40" s="885"/>
      <c r="D40" s="885"/>
      <c r="E40" s="885"/>
      <c r="F40" s="885"/>
      <c r="G40" s="885"/>
      <c r="H40" s="885"/>
      <c r="I40" s="885"/>
      <c r="N40" s="885"/>
      <c r="O40" s="885"/>
      <c r="P40" s="885"/>
      <c r="Q40" s="885"/>
      <c r="R40" s="885"/>
    </row>
    <row r="41" spans="3:18">
      <c r="C41" s="885"/>
      <c r="D41" s="885"/>
      <c r="E41" s="885"/>
      <c r="F41" s="885"/>
      <c r="G41" s="885"/>
      <c r="H41" s="885"/>
      <c r="I41" s="885"/>
      <c r="N41" s="885"/>
      <c r="O41" s="885"/>
      <c r="P41" s="885"/>
      <c r="Q41" s="885"/>
      <c r="R41" s="885"/>
    </row>
    <row r="42" spans="3:18">
      <c r="C42" s="885"/>
      <c r="D42" s="885"/>
      <c r="E42" s="885"/>
      <c r="F42" s="885"/>
      <c r="G42" s="885"/>
      <c r="H42" s="885"/>
      <c r="I42" s="885"/>
      <c r="N42" s="885"/>
      <c r="O42" s="885"/>
      <c r="P42" s="885"/>
      <c r="Q42" s="885"/>
      <c r="R42" s="885"/>
    </row>
    <row r="43" spans="3:18">
      <c r="C43" s="885"/>
      <c r="D43" s="885"/>
      <c r="E43" s="885"/>
      <c r="F43" s="885"/>
      <c r="G43" s="885"/>
      <c r="H43" s="885"/>
      <c r="I43" s="885"/>
      <c r="N43" s="885"/>
      <c r="O43" s="885"/>
      <c r="P43" s="885"/>
      <c r="Q43" s="885"/>
      <c r="R43" s="885"/>
    </row>
    <row r="44" spans="3:18">
      <c r="C44" s="885"/>
      <c r="D44" s="885"/>
      <c r="E44" s="885"/>
      <c r="F44" s="885"/>
      <c r="G44" s="885"/>
      <c r="H44" s="885"/>
      <c r="I44" s="885"/>
      <c r="N44" s="885"/>
      <c r="O44" s="885"/>
      <c r="P44" s="885"/>
      <c r="Q44" s="885"/>
      <c r="R44" s="885"/>
    </row>
    <row r="45" spans="3:18">
      <c r="C45" s="885"/>
      <c r="D45" s="885"/>
      <c r="E45" s="885"/>
      <c r="F45" s="885"/>
      <c r="G45" s="885"/>
      <c r="H45" s="885"/>
      <c r="I45" s="885"/>
      <c r="N45" s="885"/>
      <c r="O45" s="885"/>
      <c r="P45" s="885"/>
      <c r="Q45" s="885"/>
      <c r="R45" s="885"/>
    </row>
    <row r="46" spans="3:18">
      <c r="C46" s="885"/>
      <c r="D46" s="885"/>
      <c r="E46" s="885"/>
      <c r="F46" s="885"/>
      <c r="G46" s="885"/>
      <c r="H46" s="885"/>
      <c r="I46" s="885"/>
      <c r="N46" s="885"/>
      <c r="O46" s="885"/>
      <c r="P46" s="885"/>
      <c r="Q46" s="885"/>
      <c r="R46" s="885"/>
    </row>
    <row r="47" spans="3:18">
      <c r="C47" s="885"/>
      <c r="D47" s="885"/>
      <c r="E47" s="885"/>
      <c r="F47" s="885"/>
      <c r="G47" s="885"/>
      <c r="H47" s="885"/>
      <c r="I47" s="885"/>
      <c r="N47" s="885"/>
      <c r="O47" s="885"/>
      <c r="P47" s="885"/>
      <c r="Q47" s="885"/>
      <c r="R47" s="885"/>
    </row>
  </sheetData>
  <customSheetViews>
    <customSheetView guid="{2B65B3C9-192A-406F-81D0-33ACDA28F496}" scale="75" showGridLines="0" outlineSymbols="0" fitToPage="1" printArea="1">
      <selection activeCell="D24" sqref="D24"/>
      <pageMargins left="0.5" right="0.5" top="1" bottom="0.25" header="0.5" footer="0.25"/>
      <pageSetup scale="58" firstPageNumber="119" orientation="landscape" useFirstPageNumber="1" r:id="rId1"/>
      <headerFooter scaleWithDoc="0">
        <oddFooter>&amp;R&amp;9&amp;P</oddFooter>
      </headerFooter>
    </customSheetView>
    <customSheetView guid="{0CC7DE5F-1794-42F9-A27A-C86EF3A9D6CB}" scale="75" showGridLines="0" outlineSymbols="0" fitToPage="1">
      <selection activeCell="D24" sqref="D24"/>
      <pageMargins left="0.5" right="0.5" top="1" bottom="0.25" header="0.5" footer="0.25"/>
      <pageSetup scale="58" firstPageNumber="119" orientation="landscape" useFirstPageNumber="1" r:id="rId2"/>
      <headerFooter scaleWithDoc="0">
        <oddFooter>&amp;R&amp;9&amp;P</oddFooter>
      </headerFooter>
    </customSheetView>
    <customSheetView guid="{93806141-9DF1-4420-AFF4-7FE0DD0F8BC6}" scale="75" showGridLines="0" outlineSymbols="0" fitToPage="1" printArea="1">
      <selection activeCell="D24" sqref="D24"/>
      <pageMargins left="0.5" right="0.5" top="1" bottom="0.25" header="0.5" footer="0.25"/>
      <pageSetup scale="58" firstPageNumber="119" orientation="landscape" useFirstPageNumber="1" r:id="rId3"/>
      <headerFooter scaleWithDoc="0">
        <oddFooter>&amp;R&amp;9&amp;P</oddFooter>
      </headerFooter>
    </customSheetView>
    <customSheetView guid="{BB82FA49-60D3-40FE-AF8E-B650FBF593CD}" scale="75" showGridLines="0" outlineSymbols="0" fitToPage="1" printArea="1">
      <selection activeCell="D24" sqref="D24"/>
      <pageMargins left="0.5" right="0.5" top="1" bottom="0.25" header="0.5" footer="0.25"/>
      <pageSetup scale="58" firstPageNumber="119" orientation="landscape" useFirstPageNumber="1" r:id="rId4"/>
      <headerFooter scaleWithDoc="0">
        <oddFooter>&amp;R&amp;9&amp;P</oddFooter>
      </headerFooter>
    </customSheetView>
    <customSheetView guid="{3F05455D-E716-4339-B764-ED03EAF4C363}" scale="75" showGridLines="0" outlineSymbols="0" fitToPage="1" printArea="1">
      <selection activeCell="D24" sqref="D24"/>
      <pageMargins left="0.5" right="0.5" top="1" bottom="0.25" header="0.5" footer="0.25"/>
      <pageSetup scale="58" firstPageNumber="119" orientation="landscape" useFirstPageNumber="1" r:id="rId5"/>
      <headerFooter scaleWithDoc="0">
        <oddFooter>&amp;R&amp;9&amp;P</oddFooter>
      </headerFooter>
    </customSheetView>
  </customSheetViews>
  <pageMargins left="0.5" right="0.5" top="1" bottom="0.25" header="0.5" footer="0.25"/>
  <pageSetup scale="58" firstPageNumber="120" orientation="landscape" useFirstPageNumber="1" r:id="rId6"/>
  <headerFooter scaleWithDoc="0">
    <oddFooter>&amp;R&amp;9&amp;P</oddFooter>
  </headerFooter>
  <customProperties>
    <customPr name="SheetOptions" r:id="rId7"/>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Z78"/>
  <sheetViews>
    <sheetView showGridLines="0" showOutlineSymbols="0" zoomScale="75" zoomScaleNormal="87" workbookViewId="0"/>
  </sheetViews>
  <sheetFormatPr defaultColWidth="9.69140625" defaultRowHeight="12.5" outlineLevelRow="1"/>
  <cols>
    <col min="1" max="1" width="2.84375" style="4" bestFit="1" customWidth="1"/>
    <col min="2" max="2" width="33.07421875" style="4" customWidth="1"/>
    <col min="3" max="3" width="2" style="4" customWidth="1"/>
    <col min="4" max="4" width="2.23046875" style="4" customWidth="1"/>
    <col min="5" max="5" width="16.69140625" style="4" customWidth="1"/>
    <col min="6" max="6" width="16.84375" style="54" customWidth="1"/>
    <col min="7" max="7" width="16.765625" style="4" customWidth="1"/>
    <col min="8" max="9" width="16.84375" style="4" customWidth="1"/>
    <col min="10" max="10" width="17.53515625" style="4" customWidth="1"/>
    <col min="11" max="11" width="16.765625" style="4" customWidth="1"/>
    <col min="12" max="12" width="17" style="4" customWidth="1"/>
    <col min="13" max="13" width="17.69140625" style="4" customWidth="1"/>
    <col min="14" max="14" width="16.84375" style="4" customWidth="1"/>
    <col min="15" max="16384" width="9.69140625" style="4"/>
  </cols>
  <sheetData>
    <row r="1" spans="1:234" ht="15" customHeight="1">
      <c r="A1" s="1237" t="s">
        <v>1234</v>
      </c>
    </row>
    <row r="3" spans="1:234" ht="19.5" customHeight="1">
      <c r="A3" s="1" t="s">
        <v>0</v>
      </c>
      <c r="C3" s="3"/>
      <c r="D3" s="2364"/>
      <c r="E3" s="2364"/>
      <c r="F3" s="2364"/>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row>
    <row r="4" spans="1:234" ht="19.5" customHeight="1" outlineLevel="1">
      <c r="A4" s="5" t="s">
        <v>1028</v>
      </c>
      <c r="C4" s="3"/>
      <c r="D4" s="3"/>
      <c r="G4" s="1231"/>
      <c r="K4" s="891"/>
      <c r="M4" s="891"/>
      <c r="N4" s="891" t="s">
        <v>1014</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row>
    <row r="5" spans="1:234" ht="19.5" customHeight="1">
      <c r="A5" s="5" t="s">
        <v>2385</v>
      </c>
      <c r="C5" s="3"/>
      <c r="D5" s="3"/>
      <c r="E5" s="890"/>
      <c r="F5" s="890"/>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row>
    <row r="6" spans="1:234" ht="4.5" customHeight="1">
      <c r="B6" s="3"/>
      <c r="C6" s="3"/>
      <c r="D6" s="3"/>
      <c r="E6" s="890"/>
      <c r="F6" s="890"/>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row>
    <row r="7" spans="1:234" ht="4.5" customHeight="1">
      <c r="B7" s="3"/>
      <c r="C7" s="3"/>
      <c r="D7" s="3"/>
      <c r="E7" s="890"/>
      <c r="F7" s="890"/>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row>
    <row r="8" spans="1:234" ht="9.75" customHeight="1">
      <c r="B8" s="3"/>
      <c r="C8" s="3"/>
      <c r="D8" s="3"/>
      <c r="E8" s="890"/>
      <c r="F8" s="890"/>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row>
    <row r="9" spans="1:234" ht="4.5" customHeight="1">
      <c r="B9" s="3"/>
      <c r="C9" s="3"/>
      <c r="D9" s="3"/>
      <c r="E9" s="890"/>
      <c r="F9" s="890"/>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row>
    <row r="10" spans="1:234" ht="14.15" customHeight="1">
      <c r="B10" s="3"/>
      <c r="C10" s="3"/>
      <c r="D10" s="3"/>
      <c r="E10" s="890"/>
      <c r="F10" s="890"/>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row>
    <row r="11" spans="1:234" ht="19.5" customHeight="1">
      <c r="A11" s="2365" t="s">
        <v>1030</v>
      </c>
      <c r="B11" s="2365"/>
      <c r="C11" s="771"/>
      <c r="E11" s="1232" t="s">
        <v>86</v>
      </c>
      <c r="F11" s="1232" t="s">
        <v>87</v>
      </c>
      <c r="G11" s="1232" t="s">
        <v>88</v>
      </c>
      <c r="H11" s="1232" t="s">
        <v>9</v>
      </c>
      <c r="I11" s="1232" t="s">
        <v>8</v>
      </c>
      <c r="J11" s="1232" t="s">
        <v>1688</v>
      </c>
      <c r="K11" s="1232" t="s">
        <v>2187</v>
      </c>
      <c r="L11" s="1232" t="s">
        <v>2262</v>
      </c>
      <c r="M11" s="1232" t="s">
        <v>2309</v>
      </c>
      <c r="N11" s="1232" t="s">
        <v>2363</v>
      </c>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row>
    <row r="12" spans="1:234" ht="14.15" customHeight="1">
      <c r="A12" s="780"/>
      <c r="C12" s="772"/>
      <c r="E12" s="772"/>
      <c r="F12" s="772"/>
      <c r="G12" s="772"/>
      <c r="H12" s="772"/>
      <c r="I12" s="772"/>
      <c r="J12" s="772"/>
      <c r="K12" s="772"/>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row>
    <row r="13" spans="1:234" ht="14.15" customHeight="1">
      <c r="A13" s="780" t="s">
        <v>2078</v>
      </c>
      <c r="C13" s="780"/>
      <c r="D13" s="892" t="s">
        <v>5</v>
      </c>
      <c r="E13" s="2023">
        <v>376887975.94999999</v>
      </c>
      <c r="F13" s="2023">
        <v>413840422.81</v>
      </c>
      <c r="G13" s="2023">
        <v>455159430.75999999</v>
      </c>
      <c r="H13" s="2023">
        <v>419499664.89999998</v>
      </c>
      <c r="I13" s="2023">
        <v>442503062.89999998</v>
      </c>
      <c r="J13" s="2024">
        <v>323140719.98000002</v>
      </c>
      <c r="K13" s="2024">
        <v>345240384.01999998</v>
      </c>
      <c r="L13" s="2024">
        <v>298260936.33999997</v>
      </c>
      <c r="M13" s="893">
        <v>312983433.23000002</v>
      </c>
      <c r="N13" s="893">
        <v>349741388.88</v>
      </c>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row>
    <row r="14" spans="1:234" ht="14.15" customHeight="1">
      <c r="A14" s="772" t="s">
        <v>1725</v>
      </c>
      <c r="C14" s="772"/>
      <c r="D14" s="895" t="s">
        <v>5</v>
      </c>
      <c r="E14" s="2025">
        <v>318346351.89999998</v>
      </c>
      <c r="F14" s="2025">
        <v>344096270.50999993</v>
      </c>
      <c r="G14" s="2025">
        <v>341941278.04000002</v>
      </c>
      <c r="H14" s="2025">
        <v>322956954.98000002</v>
      </c>
      <c r="I14" s="2025">
        <v>643460447.10000002</v>
      </c>
      <c r="J14" s="2025">
        <v>718739098.23000002</v>
      </c>
      <c r="K14" s="2025">
        <v>1258139231.72</v>
      </c>
      <c r="L14" s="2025">
        <v>979612229.29999995</v>
      </c>
      <c r="M14" s="894">
        <v>1189756139.24</v>
      </c>
      <c r="N14" s="894">
        <v>3416782834.3899999</v>
      </c>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row>
    <row r="15" spans="1:234" ht="14.15" customHeight="1">
      <c r="A15" s="772" t="s">
        <v>1726</v>
      </c>
      <c r="C15" s="772"/>
      <c r="D15" s="895" t="s">
        <v>5</v>
      </c>
      <c r="E15" s="2025">
        <v>0</v>
      </c>
      <c r="F15" s="2025">
        <v>0</v>
      </c>
      <c r="G15" s="2026">
        <v>0</v>
      </c>
      <c r="H15" s="2026">
        <v>0</v>
      </c>
      <c r="I15" s="2026">
        <v>0</v>
      </c>
      <c r="J15" s="2026">
        <v>0</v>
      </c>
      <c r="K15" s="2026">
        <v>0</v>
      </c>
      <c r="L15" s="2026">
        <v>72549.27</v>
      </c>
      <c r="M15" s="896">
        <v>88944.37</v>
      </c>
      <c r="N15" s="896">
        <v>335202.11</v>
      </c>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row>
    <row r="16" spans="1:234" ht="13.5" customHeight="1">
      <c r="A16" s="772" t="s">
        <v>1727</v>
      </c>
      <c r="C16" s="772"/>
      <c r="D16" s="897" t="s">
        <v>5</v>
      </c>
      <c r="E16" s="2025">
        <v>55749465.270000003</v>
      </c>
      <c r="F16" s="2025">
        <v>41593035.560000002</v>
      </c>
      <c r="G16" s="2025">
        <v>37435452.57</v>
      </c>
      <c r="H16" s="2025">
        <v>79098819.939999998</v>
      </c>
      <c r="I16" s="2025">
        <v>122773157.23999999</v>
      </c>
      <c r="J16" s="2025">
        <v>233654939.37</v>
      </c>
      <c r="K16" s="2025">
        <v>179316239.49000001</v>
      </c>
      <c r="L16" s="2025">
        <v>234500082.36000001</v>
      </c>
      <c r="M16" s="894">
        <v>301717618.43000001</v>
      </c>
      <c r="N16" s="894">
        <v>337584993.14999998</v>
      </c>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row>
    <row r="17" spans="1:234" ht="14.15" customHeight="1">
      <c r="A17" s="794" t="s">
        <v>1728</v>
      </c>
      <c r="C17" s="772"/>
      <c r="D17" s="895" t="s">
        <v>5</v>
      </c>
      <c r="E17" s="2026">
        <v>734593737.91999996</v>
      </c>
      <c r="F17" s="2026">
        <v>856641092.45999992</v>
      </c>
      <c r="G17" s="2026">
        <v>930502988.49000001</v>
      </c>
      <c r="H17" s="2026">
        <v>972368348.38</v>
      </c>
      <c r="I17" s="2026">
        <v>1034847615.92</v>
      </c>
      <c r="J17" s="2169">
        <v>1029229405.6</v>
      </c>
      <c r="K17" s="2169">
        <v>966447979.03999996</v>
      </c>
      <c r="L17" s="2169">
        <v>1246132185.5999999</v>
      </c>
      <c r="M17" s="2170">
        <v>1285872692.1300001</v>
      </c>
      <c r="N17" s="2170">
        <v>1300440314.22</v>
      </c>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row>
    <row r="18" spans="1:234" ht="14.15" customHeight="1">
      <c r="A18" s="794" t="s">
        <v>2468</v>
      </c>
      <c r="C18" s="772"/>
      <c r="D18" s="895" t="s">
        <v>5</v>
      </c>
      <c r="E18" s="2171">
        <v>0</v>
      </c>
      <c r="F18" s="2171">
        <v>0</v>
      </c>
      <c r="G18" s="2171">
        <v>0</v>
      </c>
      <c r="H18" s="2171">
        <v>0</v>
      </c>
      <c r="I18" s="2171">
        <v>0</v>
      </c>
      <c r="J18" s="2172">
        <v>0</v>
      </c>
      <c r="K18" s="2172">
        <v>0</v>
      </c>
      <c r="L18" s="2172">
        <v>0</v>
      </c>
      <c r="M18" s="2173">
        <v>0</v>
      </c>
      <c r="N18" s="2173">
        <v>0</v>
      </c>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row>
    <row r="19" spans="1:234" ht="12.75" customHeight="1">
      <c r="A19" s="772"/>
      <c r="C19" s="772"/>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row>
    <row r="20" spans="1:234" ht="21" customHeight="1">
      <c r="A20" s="2"/>
      <c r="C20" s="2"/>
      <c r="D20" s="898"/>
      <c r="E20" s="1234">
        <f t="shared" ref="E20:N20" si="0">ROUND(SUM(E13:E18),2)</f>
        <v>1485577531.04</v>
      </c>
      <c r="F20" s="1234">
        <f t="shared" si="0"/>
        <v>1656170821.3399999</v>
      </c>
      <c r="G20" s="1234">
        <f t="shared" si="0"/>
        <v>1765039149.8599999</v>
      </c>
      <c r="H20" s="1234">
        <f t="shared" si="0"/>
        <v>1793923788.2</v>
      </c>
      <c r="I20" s="1234">
        <f t="shared" si="0"/>
        <v>2243584283.1599998</v>
      </c>
      <c r="J20" s="1234">
        <f t="shared" si="0"/>
        <v>2304764163.1799998</v>
      </c>
      <c r="K20" s="1234">
        <f t="shared" si="0"/>
        <v>2749143834.27</v>
      </c>
      <c r="L20" s="1234">
        <f t="shared" si="0"/>
        <v>2758577982.8699999</v>
      </c>
      <c r="M20" s="1234">
        <f t="shared" si="0"/>
        <v>3090418827.4000001</v>
      </c>
      <c r="N20" s="1234">
        <f t="shared" si="0"/>
        <v>5404884732.75</v>
      </c>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row>
    <row r="21" spans="1:234" ht="14.15" customHeight="1">
      <c r="A21" s="772"/>
      <c r="C21" s="772"/>
      <c r="E21" s="3"/>
      <c r="F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row>
    <row r="22" spans="1:234" ht="14.15" customHeight="1">
      <c r="A22" s="772"/>
      <c r="C22" s="772"/>
      <c r="E22" s="3"/>
      <c r="F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row>
    <row r="23" spans="1:234" ht="14.15" customHeight="1">
      <c r="A23" s="771" t="s">
        <v>1035</v>
      </c>
      <c r="C23" s="772"/>
      <c r="D23" s="899"/>
      <c r="E23" s="1233">
        <v>-4.5400000000000003E-2</v>
      </c>
      <c r="F23" s="1233">
        <f>ROUND(SUM((+F20-E20)/E20),4)</f>
        <v>0.1148</v>
      </c>
      <c r="G23" s="1233">
        <f t="shared" ref="G23:L23" si="1">ROUND(SUM((+G20-F20)/F20),4)</f>
        <v>6.5699999999999995E-2</v>
      </c>
      <c r="H23" s="1233">
        <f t="shared" si="1"/>
        <v>1.6400000000000001E-2</v>
      </c>
      <c r="I23" s="1233">
        <f t="shared" si="1"/>
        <v>0.25069999999999998</v>
      </c>
      <c r="J23" s="1233">
        <f t="shared" si="1"/>
        <v>2.7300000000000001E-2</v>
      </c>
      <c r="K23" s="1233">
        <f t="shared" si="1"/>
        <v>0.1928</v>
      </c>
      <c r="L23" s="1233">
        <f t="shared" si="1"/>
        <v>3.3999999999999998E-3</v>
      </c>
      <c r="M23" s="1233">
        <f>ROUND(SUM((+M20-L20)/L20),4)</f>
        <v>0.1203</v>
      </c>
      <c r="N23" s="1233">
        <f>ROUND(SUM((+N20-M20)/M20),4)</f>
        <v>0.74890000000000001</v>
      </c>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row>
    <row r="24" spans="1:234" ht="14.15" customHeight="1">
      <c r="A24" s="772"/>
      <c r="C24" s="772"/>
      <c r="D24" s="3"/>
      <c r="E24" s="3"/>
      <c r="F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row>
    <row r="25" spans="1:234" ht="14.15" customHeight="1">
      <c r="A25" s="900" t="s">
        <v>2400</v>
      </c>
      <c r="C25" s="772"/>
      <c r="D25" s="3"/>
      <c r="E25" s="899"/>
      <c r="F25" s="899"/>
      <c r="G25" s="899"/>
      <c r="H25" s="899"/>
      <c r="I25" s="3"/>
      <c r="J25" s="3"/>
      <c r="K25" s="3"/>
      <c r="L25" s="899"/>
      <c r="M25" s="899"/>
      <c r="N25" s="1233">
        <f>ROUND(SUM((+N20-E20)/E20),4)</f>
        <v>2.6381999999999999</v>
      </c>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row>
    <row r="26" spans="1:234" ht="14.15" customHeight="1">
      <c r="B26" s="3"/>
      <c r="C26" s="3"/>
      <c r="D26" s="3"/>
      <c r="E26" s="3"/>
      <c r="F26" s="890"/>
      <c r="G26" s="192"/>
      <c r="H26" s="192"/>
      <c r="I26" s="3"/>
      <c r="J26" s="3"/>
      <c r="L26" s="192"/>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row>
    <row r="27" spans="1:234" ht="13">
      <c r="B27" s="138"/>
      <c r="C27" s="11"/>
      <c r="D27" s="3"/>
      <c r="E27" s="3"/>
      <c r="F27" s="890"/>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row>
    <row r="28" spans="1:234" ht="13">
      <c r="B28" s="138"/>
      <c r="C28" s="11"/>
      <c r="D28" s="3"/>
      <c r="E28" s="3"/>
      <c r="F28" s="890"/>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row>
    <row r="29" spans="1:234" ht="13">
      <c r="B29" s="138"/>
      <c r="C29" s="11"/>
      <c r="D29" s="3"/>
      <c r="E29" s="3"/>
      <c r="F29" s="890"/>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row>
    <row r="30" spans="1:234" ht="13">
      <c r="B30" s="138"/>
      <c r="C30" s="11"/>
      <c r="D30" s="3"/>
      <c r="E30" s="3"/>
      <c r="F30" s="890"/>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row>
    <row r="31" spans="1:234" ht="18" customHeight="1">
      <c r="D31" s="3"/>
      <c r="E31" s="3"/>
      <c r="F31" s="890"/>
      <c r="G31" s="3"/>
      <c r="H31" s="219"/>
      <c r="I31" s="3"/>
      <c r="J31" s="3"/>
      <c r="K31" s="219"/>
      <c r="L31" s="219"/>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row>
    <row r="32" spans="1:234" ht="18" customHeight="1">
      <c r="D32" s="3"/>
      <c r="E32" s="3"/>
      <c r="F32" s="890"/>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row>
    <row r="33" spans="4:234" ht="18" customHeight="1">
      <c r="D33" s="3"/>
      <c r="E33" s="3"/>
      <c r="F33" s="890"/>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row>
    <row r="34" spans="4:234" ht="18" customHeight="1">
      <c r="D34" s="3"/>
      <c r="E34" s="3"/>
      <c r="F34" s="890"/>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row>
    <row r="35" spans="4:234" ht="18" customHeight="1">
      <c r="D35" s="3"/>
      <c r="E35" s="3"/>
      <c r="F35" s="890"/>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row>
    <row r="36" spans="4:234" ht="18" customHeight="1">
      <c r="D36" s="3"/>
      <c r="E36" s="3"/>
      <c r="F36" s="890"/>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row>
    <row r="37" spans="4:234" ht="18" customHeight="1">
      <c r="D37" s="3"/>
      <c r="E37" s="3"/>
      <c r="F37" s="890"/>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row>
    <row r="38" spans="4:234" ht="18" customHeight="1">
      <c r="D38" s="3"/>
      <c r="E38" s="3"/>
      <c r="F38" s="890"/>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row>
    <row r="39" spans="4:234" ht="18" customHeight="1">
      <c r="D39" s="3"/>
      <c r="E39" s="3"/>
      <c r="F39" s="890"/>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row>
    <row r="40" spans="4:234" ht="18" customHeight="1">
      <c r="D40" s="3"/>
      <c r="E40" s="3"/>
      <c r="F40" s="890"/>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row>
    <row r="41" spans="4:234" ht="18" customHeight="1">
      <c r="D41" s="3"/>
      <c r="E41" s="3"/>
      <c r="F41" s="890"/>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row>
    <row r="42" spans="4:234" ht="18" customHeight="1">
      <c r="D42" s="3"/>
      <c r="E42" s="3"/>
      <c r="F42" s="890"/>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row>
    <row r="43" spans="4:234" ht="18" customHeight="1">
      <c r="D43" s="3"/>
      <c r="E43" s="3"/>
      <c r="F43" s="890"/>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row>
    <row r="44" spans="4:234" ht="18" customHeight="1">
      <c r="D44" s="3"/>
      <c r="E44" s="3"/>
      <c r="F44" s="890"/>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row>
    <row r="45" spans="4:234" ht="18" customHeight="1">
      <c r="D45" s="3"/>
      <c r="E45" s="3"/>
      <c r="F45" s="890"/>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row>
    <row r="46" spans="4:234" ht="18" customHeight="1">
      <c r="D46" s="3"/>
      <c r="E46" s="3"/>
      <c r="F46" s="890"/>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row>
    <row r="47" spans="4:234" ht="18" customHeight="1">
      <c r="D47" s="3"/>
      <c r="E47" s="3"/>
      <c r="F47" s="890"/>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row>
    <row r="48" spans="4:234" ht="18" customHeight="1">
      <c r="D48" s="3"/>
      <c r="E48" s="3"/>
      <c r="F48" s="890"/>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row>
    <row r="49" spans="1:234" ht="18" customHeight="1">
      <c r="D49" s="3"/>
      <c r="E49" s="3"/>
      <c r="F49" s="890"/>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row>
    <row r="50" spans="1:234" ht="18" customHeight="1">
      <c r="D50" s="3"/>
      <c r="E50" s="3"/>
      <c r="F50" s="890"/>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row>
    <row r="51" spans="1:234" ht="18" customHeight="1">
      <c r="D51" s="3"/>
      <c r="E51" s="3"/>
      <c r="F51" s="890"/>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row>
    <row r="52" spans="1:234" ht="18" customHeight="1">
      <c r="D52" s="3"/>
      <c r="E52" s="3"/>
      <c r="F52" s="890"/>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row>
    <row r="53" spans="1:234">
      <c r="D53" s="3"/>
      <c r="E53" s="3"/>
      <c r="F53" s="890"/>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row>
    <row r="54" spans="1:234">
      <c r="D54" s="3"/>
      <c r="E54" s="3"/>
      <c r="F54" s="890"/>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row>
    <row r="55" spans="1:234">
      <c r="D55" s="3"/>
      <c r="E55" s="3"/>
      <c r="F55" s="890"/>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row>
    <row r="56" spans="1:234">
      <c r="D56" s="3"/>
      <c r="E56" s="3"/>
      <c r="F56" s="890"/>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row>
    <row r="57" spans="1:234">
      <c r="D57" s="3"/>
      <c r="E57" s="3"/>
      <c r="F57" s="890"/>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row>
    <row r="58" spans="1:234">
      <c r="D58" s="3"/>
      <c r="E58" s="3"/>
      <c r="F58" s="890"/>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row>
    <row r="59" spans="1:234">
      <c r="D59" s="3"/>
      <c r="E59" s="3"/>
      <c r="F59" s="890"/>
      <c r="G59" s="3"/>
      <c r="H59" s="3"/>
      <c r="I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row>
    <row r="60" spans="1:234">
      <c r="J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row>
    <row r="61" spans="1:234" ht="15.5">
      <c r="B61" s="702"/>
      <c r="D61" s="3"/>
      <c r="E61" s="3"/>
      <c r="F61" s="890"/>
      <c r="G61" s="3"/>
      <c r="H61" s="3"/>
      <c r="I61" s="3"/>
      <c r="J61" s="901"/>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row>
    <row r="62" spans="1:234" ht="81.75" customHeight="1">
      <c r="A62" s="902" t="s">
        <v>251</v>
      </c>
      <c r="B62" s="2366" t="s">
        <v>2401</v>
      </c>
      <c r="C62" s="2304"/>
      <c r="D62" s="2304"/>
      <c r="E62" s="2304"/>
      <c r="F62" s="2304"/>
      <c r="G62" s="2304"/>
      <c r="H62" s="2304"/>
      <c r="I62" s="2304"/>
      <c r="J62" s="2304"/>
      <c r="K62" s="2304"/>
      <c r="L62" s="2304"/>
      <c r="M62" s="2304"/>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row>
    <row r="63" spans="1:234" ht="15.5">
      <c r="B63" s="702"/>
      <c r="C63" s="3"/>
      <c r="D63" s="3"/>
      <c r="E63" s="3"/>
      <c r="F63" s="890"/>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row>
    <row r="64" spans="1:234" ht="15.5">
      <c r="B64" s="702"/>
      <c r="C64" s="3"/>
      <c r="D64" s="3"/>
      <c r="E64" s="3"/>
      <c r="F64" s="890"/>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row>
    <row r="65" spans="2:234" ht="15.5">
      <c r="B65" s="702"/>
      <c r="C65" s="3"/>
      <c r="D65" s="3"/>
      <c r="E65" s="3"/>
      <c r="F65" s="890"/>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row>
    <row r="66" spans="2:234" ht="15.5">
      <c r="B66" s="702"/>
      <c r="C66" s="3"/>
      <c r="D66" s="3"/>
      <c r="E66" s="3"/>
      <c r="F66" s="890"/>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row>
    <row r="67" spans="2:234" ht="15.5">
      <c r="B67" s="702"/>
      <c r="C67" s="3"/>
      <c r="D67" s="3"/>
      <c r="E67" s="3"/>
      <c r="F67" s="890"/>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row>
    <row r="68" spans="2:234" ht="15.5">
      <c r="B68" s="702"/>
      <c r="C68" s="3"/>
      <c r="D68" s="3"/>
      <c r="E68" s="3"/>
      <c r="F68" s="890"/>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row>
    <row r="69" spans="2:234" ht="15.5">
      <c r="B69" s="702"/>
      <c r="C69" s="3"/>
      <c r="D69" s="3"/>
      <c r="E69" s="3"/>
      <c r="F69" s="890"/>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row>
    <row r="70" spans="2:234">
      <c r="B70" s="3"/>
      <c r="C70" s="3"/>
      <c r="D70" s="3"/>
      <c r="E70" s="3"/>
      <c r="F70" s="890"/>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row>
    <row r="71" spans="2:234">
      <c r="B71" s="3"/>
      <c r="C71" s="3"/>
      <c r="D71" s="3"/>
      <c r="E71" s="3"/>
      <c r="F71" s="890"/>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row>
    <row r="72" spans="2:234">
      <c r="B72" s="3"/>
      <c r="C72" s="3"/>
      <c r="D72" s="3"/>
      <c r="E72" s="3"/>
      <c r="F72" s="890"/>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row>
    <row r="73" spans="2:234">
      <c r="B73" s="3"/>
      <c r="C73" s="3"/>
      <c r="D73" s="3"/>
      <c r="E73" s="3"/>
      <c r="F73" s="890"/>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row>
    <row r="74" spans="2:234">
      <c r="B74" s="3"/>
      <c r="C74" s="3"/>
      <c r="D74" s="3"/>
      <c r="E74" s="3"/>
      <c r="F74" s="890"/>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row>
    <row r="75" spans="2:234">
      <c r="B75" s="3"/>
      <c r="C75" s="3"/>
      <c r="D75" s="3"/>
      <c r="E75" s="3"/>
      <c r="F75" s="890"/>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row>
    <row r="76" spans="2:234">
      <c r="B76" s="3"/>
      <c r="C76" s="3"/>
      <c r="D76" s="3"/>
      <c r="E76" s="3"/>
      <c r="F76" s="890"/>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row>
    <row r="77" spans="2:234">
      <c r="B77" s="3"/>
      <c r="C77" s="3"/>
      <c r="D77" s="3"/>
      <c r="E77" s="3"/>
      <c r="F77" s="890"/>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row>
    <row r="78" spans="2:234">
      <c r="B78" s="3"/>
      <c r="C78" s="3"/>
      <c r="D78" s="3"/>
      <c r="E78" s="3"/>
      <c r="F78" s="890"/>
      <c r="G78" s="3"/>
      <c r="H78" s="3"/>
      <c r="I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row>
  </sheetData>
  <customSheetViews>
    <customSheetView guid="{2B65B3C9-192A-406F-81D0-33ACDA28F496}" scale="75" showPageBreaks="1" showGridLines="0" outlineSymbols="0" fitToPage="1" printArea="1">
      <selection activeCell="D24" sqref="D24"/>
      <pageMargins left="0.5" right="0.5" top="1" bottom="0.25" header="0" footer="0.25"/>
      <printOptions horizontalCentered="1"/>
      <pageSetup scale="51" orientation="landscape" r:id="rId1"/>
      <headerFooter scaleWithDoc="0">
        <oddFooter>&amp;R&amp;8 120</oddFooter>
      </headerFooter>
    </customSheetView>
    <customSheetView guid="{0CC7DE5F-1794-42F9-A27A-C86EF3A9D6CB}" scale="75" showGridLines="0" outlineSymbols="0" fitToPage="1" topLeftCell="A25">
      <selection activeCell="D24" sqref="D24"/>
      <pageMargins left="0.5" right="0.5" top="1" bottom="0.25" header="0" footer="0.25"/>
      <printOptions horizontalCentered="1"/>
      <pageSetup scale="50" orientation="landscape" r:id="rId2"/>
      <headerFooter scaleWithDoc="0">
        <oddFooter>&amp;R&amp;8 120</oddFooter>
      </headerFooter>
    </customSheetView>
    <customSheetView guid="{93806141-9DF1-4420-AFF4-7FE0DD0F8BC6}" scale="75" showPageBreaks="1" showGridLines="0" outlineSymbols="0" fitToPage="1" printArea="1" topLeftCell="A25">
      <selection activeCell="D24" sqref="D24"/>
      <pageMargins left="0.5" right="0.5" top="1" bottom="0.25" header="0" footer="0.25"/>
      <printOptions horizontalCentered="1"/>
      <pageSetup scale="50" orientation="landscape" r:id="rId3"/>
      <headerFooter scaleWithDoc="0">
        <oddFooter>&amp;R&amp;8 120</oddFooter>
      </headerFooter>
    </customSheetView>
    <customSheetView guid="{BB82FA49-60D3-40FE-AF8E-B650FBF593CD}" scale="75" showPageBreaks="1" showGridLines="0" outlineSymbols="0" fitToPage="1" printArea="1" topLeftCell="A25">
      <selection activeCell="D24" sqref="D24"/>
      <pageMargins left="0.5" right="0.5" top="1" bottom="0.25" header="0" footer="0.25"/>
      <printOptions horizontalCentered="1"/>
      <pageSetup scale="50" orientation="landscape" r:id="rId4"/>
      <headerFooter scaleWithDoc="0">
        <oddFooter>&amp;R&amp;8 120</oddFooter>
      </headerFooter>
    </customSheetView>
    <customSheetView guid="{3F05455D-E716-4339-B764-ED03EAF4C363}" scale="75" showPageBreaks="1" showGridLines="0" outlineSymbols="0" fitToPage="1" printArea="1" topLeftCell="A25">
      <selection activeCell="D24" sqref="D24"/>
      <pageMargins left="0.5" right="0.5" top="1" bottom="0.25" header="0" footer="0.25"/>
      <printOptions horizontalCentered="1"/>
      <pageSetup scale="50" orientation="landscape" r:id="rId5"/>
      <headerFooter scaleWithDoc="0">
        <oddFooter>&amp;R&amp;8 120</oddFooter>
      </headerFooter>
    </customSheetView>
  </customSheetViews>
  <mergeCells count="3">
    <mergeCell ref="D3:F3"/>
    <mergeCell ref="A11:B11"/>
    <mergeCell ref="B62:M62"/>
  </mergeCells>
  <printOptions horizontalCentered="1"/>
  <pageMargins left="0.5" right="0.5" top="1" bottom="0.25" header="0" footer="0.25"/>
  <pageSetup scale="51" orientation="landscape" r:id="rId6"/>
  <headerFooter scaleWithDoc="0">
    <oddFooter>&amp;R&amp;8 121</oddFooter>
  </headerFooter>
  <drawing r:id="rId7"/>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T306"/>
  <sheetViews>
    <sheetView showGridLines="0" showOutlineSymbols="0" zoomScale="80" zoomScaleNormal="80" zoomScaleSheetLayoutView="70" workbookViewId="0"/>
  </sheetViews>
  <sheetFormatPr defaultColWidth="9.69140625" defaultRowHeight="15.5"/>
  <cols>
    <col min="1" max="1" width="2.765625" style="907" customWidth="1"/>
    <col min="2" max="2" width="9.07421875" style="907" customWidth="1"/>
    <col min="3" max="3" width="1.69140625" style="907" customWidth="1"/>
    <col min="4" max="4" width="74.765625" style="907" customWidth="1"/>
    <col min="5" max="5" width="0.84375" style="907" customWidth="1"/>
    <col min="6" max="6" width="19.07421875" style="907" customWidth="1"/>
    <col min="7" max="7" width="3" style="907" customWidth="1"/>
    <col min="8" max="8" width="2.4609375" style="907" customWidth="1"/>
    <col min="9" max="9" width="9.23046875" style="907" bestFit="1" customWidth="1"/>
    <col min="10" max="10" width="1.69140625" style="907" customWidth="1"/>
    <col min="11" max="11" width="56.765625" style="907" customWidth="1"/>
    <col min="12" max="12" width="1.3046875" style="907" customWidth="1"/>
    <col min="13" max="13" width="21.3046875" style="907" customWidth="1"/>
    <col min="14" max="15" width="9.69140625" style="907" customWidth="1"/>
    <col min="16" max="16" width="16" style="907" customWidth="1"/>
    <col min="17" max="16384" width="9.69140625" style="907"/>
  </cols>
  <sheetData>
    <row r="1" spans="1:13">
      <c r="A1" s="1382" t="s">
        <v>1234</v>
      </c>
    </row>
    <row r="3" spans="1:13" ht="18">
      <c r="A3" s="903" t="s">
        <v>0</v>
      </c>
      <c r="B3" s="904"/>
      <c r="C3" s="904"/>
      <c r="D3" s="904"/>
      <c r="E3" s="904"/>
      <c r="F3" s="905"/>
      <c r="G3" s="904"/>
      <c r="H3" s="903"/>
      <c r="I3" s="904"/>
      <c r="J3" s="904"/>
      <c r="K3" s="904"/>
      <c r="L3" s="904"/>
      <c r="M3" s="906" t="s">
        <v>1029</v>
      </c>
    </row>
    <row r="4" spans="1:13" ht="18.25" customHeight="1">
      <c r="A4" s="908" t="s">
        <v>1028</v>
      </c>
      <c r="B4" s="904"/>
      <c r="C4" s="904"/>
      <c r="D4" s="904"/>
      <c r="E4" s="904"/>
      <c r="F4" s="909"/>
      <c r="G4" s="909"/>
      <c r="H4" s="909"/>
      <c r="I4" s="909"/>
      <c r="J4" s="909"/>
      <c r="K4" s="909"/>
      <c r="L4" s="909"/>
      <c r="M4" s="906"/>
    </row>
    <row r="5" spans="1:13" ht="18">
      <c r="A5" s="908" t="s">
        <v>2371</v>
      </c>
      <c r="B5" s="904"/>
      <c r="C5" s="904"/>
      <c r="D5" s="904"/>
      <c r="E5" s="904"/>
      <c r="F5" s="905"/>
      <c r="G5" s="904"/>
      <c r="H5" s="908"/>
      <c r="I5" s="904"/>
      <c r="J5" s="904"/>
      <c r="K5" s="904"/>
      <c r="L5" s="904"/>
      <c r="M5" s="904"/>
    </row>
    <row r="6" spans="1:13" ht="12.75" customHeight="1">
      <c r="A6" s="910"/>
      <c r="F6" s="910"/>
      <c r="M6" s="910"/>
    </row>
    <row r="7" spans="1:13">
      <c r="B7" s="911"/>
      <c r="F7" s="912" t="s">
        <v>1037</v>
      </c>
      <c r="M7" s="912" t="s">
        <v>1037</v>
      </c>
    </row>
    <row r="8" spans="1:13">
      <c r="B8" s="913" t="s">
        <v>1038</v>
      </c>
      <c r="D8" s="913" t="s">
        <v>1039</v>
      </c>
      <c r="E8" s="913"/>
      <c r="F8" s="914" t="s">
        <v>1040</v>
      </c>
      <c r="I8" s="913" t="s">
        <v>1038</v>
      </c>
      <c r="K8" s="913" t="s">
        <v>1039</v>
      </c>
      <c r="L8" s="913"/>
      <c r="M8" s="914" t="s">
        <v>1040</v>
      </c>
    </row>
    <row r="9" spans="1:13">
      <c r="A9" s="907" t="s">
        <v>5</v>
      </c>
      <c r="B9" s="907" t="s">
        <v>5</v>
      </c>
      <c r="D9" s="907" t="s">
        <v>5</v>
      </c>
      <c r="F9" s="907" t="s">
        <v>5</v>
      </c>
      <c r="H9" s="907" t="s">
        <v>5</v>
      </c>
      <c r="I9" s="907" t="s">
        <v>5</v>
      </c>
      <c r="K9" s="907" t="s">
        <v>5</v>
      </c>
      <c r="M9" s="907" t="s">
        <v>5</v>
      </c>
    </row>
    <row r="10" spans="1:13">
      <c r="A10" s="915"/>
      <c r="B10" s="915"/>
      <c r="D10" s="916" t="s">
        <v>1031</v>
      </c>
      <c r="E10" s="916"/>
      <c r="H10" s="915"/>
      <c r="I10" s="915"/>
      <c r="K10" s="917" t="s">
        <v>1041</v>
      </c>
      <c r="L10" s="917"/>
      <c r="M10" s="918"/>
    </row>
    <row r="11" spans="1:13">
      <c r="B11" s="701">
        <v>20452</v>
      </c>
      <c r="D11" s="1325" t="s">
        <v>1729</v>
      </c>
      <c r="E11" s="730" t="s">
        <v>5</v>
      </c>
      <c r="F11" s="920">
        <v>0</v>
      </c>
      <c r="I11" s="919">
        <v>22039</v>
      </c>
      <c r="K11" s="1325" t="s">
        <v>1787</v>
      </c>
      <c r="L11" s="730" t="s">
        <v>5</v>
      </c>
      <c r="M11" s="500">
        <v>885496.57</v>
      </c>
    </row>
    <row r="12" spans="1:13">
      <c r="A12" s="915"/>
      <c r="B12" s="701">
        <v>20501</v>
      </c>
      <c r="D12" s="1325" t="s">
        <v>1730</v>
      </c>
      <c r="E12" s="730" t="s">
        <v>5</v>
      </c>
      <c r="F12" s="500">
        <v>0</v>
      </c>
      <c r="I12" s="701">
        <v>22046</v>
      </c>
      <c r="K12" s="1325" t="s">
        <v>1788</v>
      </c>
      <c r="L12" s="730" t="s">
        <v>5</v>
      </c>
      <c r="M12" s="500">
        <v>80860809.909999996</v>
      </c>
    </row>
    <row r="13" spans="1:13">
      <c r="A13" s="921"/>
      <c r="B13" s="919">
        <v>20810</v>
      </c>
      <c r="D13" s="1325" t="s">
        <v>2486</v>
      </c>
      <c r="E13" s="730" t="s">
        <v>5</v>
      </c>
      <c r="F13" s="500">
        <v>0</v>
      </c>
      <c r="I13" s="701">
        <v>22053</v>
      </c>
      <c r="K13" s="1325" t="s">
        <v>1789</v>
      </c>
      <c r="L13" s="730" t="s">
        <v>5</v>
      </c>
      <c r="M13" s="500">
        <v>1820976.6</v>
      </c>
    </row>
    <row r="14" spans="1:13">
      <c r="A14" s="915"/>
      <c r="B14" s="919">
        <v>20818</v>
      </c>
      <c r="D14" s="1325" t="s">
        <v>1731</v>
      </c>
      <c r="E14" s="730" t="s">
        <v>5</v>
      </c>
      <c r="F14" s="500">
        <v>0</v>
      </c>
      <c r="I14" s="701">
        <v>22054</v>
      </c>
      <c r="K14" s="1325" t="s">
        <v>1790</v>
      </c>
      <c r="L14" s="730" t="s">
        <v>5</v>
      </c>
      <c r="M14" s="500">
        <v>4456415.0599999996</v>
      </c>
    </row>
    <row r="15" spans="1:13">
      <c r="A15" s="915"/>
      <c r="B15" s="919">
        <v>20901</v>
      </c>
      <c r="D15" s="1325" t="s">
        <v>1732</v>
      </c>
      <c r="E15" s="730" t="s">
        <v>5</v>
      </c>
      <c r="F15" s="500">
        <v>0</v>
      </c>
      <c r="I15" s="701">
        <v>22055</v>
      </c>
      <c r="K15" s="1325" t="s">
        <v>1791</v>
      </c>
      <c r="L15" s="730" t="s">
        <v>5</v>
      </c>
      <c r="M15" s="500">
        <v>12965823.68</v>
      </c>
    </row>
    <row r="16" spans="1:13">
      <c r="A16" s="921"/>
      <c r="B16" s="919">
        <v>20904</v>
      </c>
      <c r="D16" s="1325" t="s">
        <v>1733</v>
      </c>
      <c r="E16" s="730" t="s">
        <v>5</v>
      </c>
      <c r="F16" s="500">
        <v>0</v>
      </c>
      <c r="H16" s="915"/>
      <c r="I16" s="701">
        <v>22056</v>
      </c>
      <c r="K16" s="1325" t="s">
        <v>1792</v>
      </c>
      <c r="L16" s="730" t="s">
        <v>5</v>
      </c>
      <c r="M16" s="500">
        <v>0</v>
      </c>
    </row>
    <row r="17" spans="1:13">
      <c r="A17" s="921"/>
      <c r="B17" s="701">
        <v>21001</v>
      </c>
      <c r="D17" s="1325" t="s">
        <v>1734</v>
      </c>
      <c r="E17" s="730" t="s">
        <v>5</v>
      </c>
      <c r="F17" s="500">
        <v>0</v>
      </c>
      <c r="H17" s="915"/>
      <c r="I17" s="919">
        <v>22062</v>
      </c>
      <c r="K17" s="1325" t="s">
        <v>1793</v>
      </c>
      <c r="L17" s="730" t="s">
        <v>5</v>
      </c>
      <c r="M17" s="500">
        <v>0</v>
      </c>
    </row>
    <row r="18" spans="1:13">
      <c r="A18" s="921"/>
      <c r="B18" s="919">
        <v>21002</v>
      </c>
      <c r="D18" s="1325" t="s">
        <v>1735</v>
      </c>
      <c r="E18" s="730" t="s">
        <v>5</v>
      </c>
      <c r="F18" s="500">
        <v>4221008.01</v>
      </c>
      <c r="H18" s="915"/>
      <c r="I18" s="919">
        <v>22063</v>
      </c>
      <c r="K18" s="1444" t="s">
        <v>1794</v>
      </c>
      <c r="L18" s="730" t="s">
        <v>5</v>
      </c>
      <c r="M18" s="500">
        <v>4171543.55</v>
      </c>
    </row>
    <row r="19" spans="1:13">
      <c r="A19" s="921"/>
      <c r="B19" s="701">
        <v>21061</v>
      </c>
      <c r="D19" s="1325" t="s">
        <v>1736</v>
      </c>
      <c r="E19" s="730" t="s">
        <v>5</v>
      </c>
      <c r="F19" s="500">
        <v>0</v>
      </c>
      <c r="H19" s="915"/>
      <c r="I19" s="701">
        <v>22078</v>
      </c>
      <c r="K19" s="1445" t="s">
        <v>1795</v>
      </c>
      <c r="L19" s="730" t="s">
        <v>5</v>
      </c>
      <c r="M19" s="500">
        <v>0</v>
      </c>
    </row>
    <row r="20" spans="1:13">
      <c r="A20" s="921"/>
      <c r="B20" s="701">
        <v>21064</v>
      </c>
      <c r="D20" s="1325" t="s">
        <v>2404</v>
      </c>
      <c r="E20" s="730" t="s">
        <v>5</v>
      </c>
      <c r="F20" s="500">
        <v>1672200</v>
      </c>
      <c r="H20" s="915"/>
      <c r="I20" s="701">
        <v>22085</v>
      </c>
      <c r="K20" s="1325" t="s">
        <v>2454</v>
      </c>
      <c r="L20" s="730" t="s">
        <v>5</v>
      </c>
      <c r="M20" s="500">
        <v>13240764.52</v>
      </c>
    </row>
    <row r="21" spans="1:13">
      <c r="A21" s="921"/>
      <c r="B21" s="919">
        <v>21065</v>
      </c>
      <c r="D21" s="1325" t="s">
        <v>1737</v>
      </c>
      <c r="E21" s="730" t="s">
        <v>5</v>
      </c>
      <c r="F21" s="500">
        <v>0</v>
      </c>
      <c r="H21" s="922"/>
      <c r="I21" s="919">
        <v>22090</v>
      </c>
      <c r="K21" s="1325" t="s">
        <v>1796</v>
      </c>
      <c r="L21" s="730" t="s">
        <v>5</v>
      </c>
      <c r="M21" s="500">
        <v>1836860.69</v>
      </c>
    </row>
    <row r="22" spans="1:13">
      <c r="A22" s="915"/>
      <c r="B22" s="701">
        <v>21066</v>
      </c>
      <c r="D22" s="1444" t="s">
        <v>1738</v>
      </c>
      <c r="E22" s="730" t="s">
        <v>5</v>
      </c>
      <c r="F22" s="500">
        <v>4323806.2699999996</v>
      </c>
      <c r="H22" s="915"/>
      <c r="I22" s="701">
        <v>22100</v>
      </c>
      <c r="K22" s="1325" t="s">
        <v>2455</v>
      </c>
      <c r="L22" s="730" t="s">
        <v>5</v>
      </c>
      <c r="M22" s="500">
        <v>3786105.03</v>
      </c>
    </row>
    <row r="23" spans="1:13">
      <c r="A23" s="915"/>
      <c r="B23" s="701">
        <v>21067</v>
      </c>
      <c r="D23" s="1325" t="s">
        <v>1739</v>
      </c>
      <c r="E23" s="730" t="s">
        <v>5</v>
      </c>
      <c r="F23" s="500">
        <v>0</v>
      </c>
      <c r="H23" s="915"/>
      <c r="I23" s="701">
        <v>22130</v>
      </c>
      <c r="K23" s="1325" t="s">
        <v>1797</v>
      </c>
      <c r="L23" s="730" t="s">
        <v>5</v>
      </c>
      <c r="M23" s="500">
        <v>0</v>
      </c>
    </row>
    <row r="24" spans="1:13">
      <c r="B24" s="701">
        <v>21077</v>
      </c>
      <c r="D24" s="1325" t="s">
        <v>1740</v>
      </c>
      <c r="E24" s="730" t="s">
        <v>5</v>
      </c>
      <c r="F24" s="500">
        <v>0</v>
      </c>
      <c r="H24" s="915"/>
      <c r="I24" s="701">
        <v>22135</v>
      </c>
      <c r="K24" s="1444" t="s">
        <v>1798</v>
      </c>
      <c r="L24" s="730" t="s">
        <v>5</v>
      </c>
      <c r="M24" s="500">
        <v>0</v>
      </c>
    </row>
    <row r="25" spans="1:13">
      <c r="A25" s="922"/>
      <c r="B25" s="701">
        <v>21081</v>
      </c>
      <c r="D25" s="1325" t="s">
        <v>1741</v>
      </c>
      <c r="E25" s="730" t="s">
        <v>5</v>
      </c>
      <c r="F25" s="500">
        <v>47408675.509999998</v>
      </c>
      <c r="H25" s="915"/>
      <c r="I25" s="701">
        <v>22144</v>
      </c>
      <c r="K25" s="1325" t="s">
        <v>1799</v>
      </c>
      <c r="L25" s="730" t="s">
        <v>5</v>
      </c>
      <c r="M25" s="500">
        <v>0</v>
      </c>
    </row>
    <row r="26" spans="1:13">
      <c r="A26" s="915"/>
      <c r="B26" s="701">
        <v>21082</v>
      </c>
      <c r="D26" s="1325" t="s">
        <v>1743</v>
      </c>
      <c r="E26" s="730" t="s">
        <v>5</v>
      </c>
      <c r="F26" s="500">
        <v>13350512.77</v>
      </c>
      <c r="H26" s="915"/>
      <c r="I26" s="701">
        <v>22151</v>
      </c>
      <c r="K26" s="1444" t="s">
        <v>1800</v>
      </c>
      <c r="L26" s="730" t="s">
        <v>5</v>
      </c>
      <c r="M26" s="500">
        <v>121207.69</v>
      </c>
    </row>
    <row r="27" spans="1:13">
      <c r="A27" s="915"/>
      <c r="B27" s="701">
        <v>21084</v>
      </c>
      <c r="D27" s="1444" t="s">
        <v>1742</v>
      </c>
      <c r="E27" s="730" t="s">
        <v>5</v>
      </c>
      <c r="F27" s="500">
        <v>0</v>
      </c>
      <c r="H27" s="915"/>
      <c r="I27" s="701">
        <v>22156</v>
      </c>
      <c r="K27" s="1444" t="s">
        <v>1801</v>
      </c>
      <c r="L27" s="730" t="s">
        <v>5</v>
      </c>
      <c r="M27" s="500">
        <v>0</v>
      </c>
    </row>
    <row r="28" spans="1:13">
      <c r="A28" s="915"/>
      <c r="B28" s="701">
        <v>21087</v>
      </c>
      <c r="D28" s="1445" t="s">
        <v>1744</v>
      </c>
      <c r="E28" s="730" t="s">
        <v>5</v>
      </c>
      <c r="F28" s="500">
        <v>0</v>
      </c>
      <c r="H28" s="915"/>
      <c r="I28" s="701">
        <v>22158</v>
      </c>
      <c r="K28" s="1325" t="s">
        <v>1802</v>
      </c>
      <c r="L28" s="730" t="s">
        <v>5</v>
      </c>
      <c r="M28" s="500">
        <v>0</v>
      </c>
    </row>
    <row r="29" spans="1:13">
      <c r="A29" s="915"/>
      <c r="B29" s="701">
        <v>21201</v>
      </c>
      <c r="D29" s="1445" t="s">
        <v>1745</v>
      </c>
      <c r="E29" s="730" t="s">
        <v>5</v>
      </c>
      <c r="F29" s="500">
        <v>0</v>
      </c>
      <c r="H29" s="915"/>
      <c r="I29" s="919">
        <v>22168</v>
      </c>
      <c r="K29" s="1325" t="s">
        <v>1803</v>
      </c>
      <c r="L29" s="730" t="s">
        <v>5</v>
      </c>
      <c r="M29" s="500">
        <v>0</v>
      </c>
    </row>
    <row r="30" spans="1:13">
      <c r="A30" s="915"/>
      <c r="B30" s="701">
        <v>21202</v>
      </c>
      <c r="D30" s="1445" t="s">
        <v>1746</v>
      </c>
      <c r="E30" s="730" t="s">
        <v>5</v>
      </c>
      <c r="F30" s="500">
        <v>0</v>
      </c>
      <c r="H30" s="915"/>
      <c r="I30" s="701">
        <v>22654</v>
      </c>
      <c r="K30" s="1325" t="s">
        <v>1804</v>
      </c>
      <c r="L30" s="730" t="s">
        <v>5</v>
      </c>
      <c r="M30" s="500">
        <v>20176084.170000002</v>
      </c>
    </row>
    <row r="31" spans="1:13">
      <c r="A31" s="915"/>
      <c r="B31" s="701">
        <v>21203</v>
      </c>
      <c r="D31" s="1445" t="s">
        <v>1747</v>
      </c>
      <c r="E31" s="730" t="s">
        <v>5</v>
      </c>
      <c r="F31" s="500">
        <v>0</v>
      </c>
      <c r="H31" s="915"/>
      <c r="I31" s="701">
        <v>22751</v>
      </c>
      <c r="K31" s="1325" t="s">
        <v>2267</v>
      </c>
      <c r="L31" s="1325" t="s">
        <v>5</v>
      </c>
      <c r="M31" s="500">
        <v>0</v>
      </c>
    </row>
    <row r="32" spans="1:13">
      <c r="A32" s="915"/>
      <c r="B32" s="701">
        <v>21204</v>
      </c>
      <c r="D32" s="1445" t="s">
        <v>1748</v>
      </c>
      <c r="E32" s="730" t="s">
        <v>5</v>
      </c>
      <c r="F32" s="500">
        <v>0</v>
      </c>
      <c r="H32" s="915"/>
      <c r="I32" s="701">
        <v>22802</v>
      </c>
      <c r="K32" s="1451" t="s">
        <v>1939</v>
      </c>
      <c r="L32" s="730" t="s">
        <v>5</v>
      </c>
      <c r="M32" s="500">
        <v>0</v>
      </c>
    </row>
    <row r="33" spans="1:13">
      <c r="A33" s="924"/>
      <c r="B33" s="701">
        <v>21205</v>
      </c>
      <c r="D33" s="1445" t="s">
        <v>1749</v>
      </c>
      <c r="E33" s="730" t="s">
        <v>5</v>
      </c>
      <c r="F33" s="500">
        <v>0</v>
      </c>
      <c r="H33" s="915"/>
      <c r="I33" s="701">
        <v>23001</v>
      </c>
      <c r="K33" s="1444" t="s">
        <v>1805</v>
      </c>
      <c r="L33" s="730" t="s">
        <v>5</v>
      </c>
      <c r="M33" s="500">
        <v>12683057.279999999</v>
      </c>
    </row>
    <row r="34" spans="1:13">
      <c r="A34" s="922"/>
      <c r="B34" s="701">
        <v>21401</v>
      </c>
      <c r="C34" s="925"/>
      <c r="D34" s="1444" t="s">
        <v>1750</v>
      </c>
      <c r="E34" s="730" t="s">
        <v>5</v>
      </c>
      <c r="F34" s="500">
        <v>0</v>
      </c>
      <c r="H34" s="915"/>
      <c r="I34" s="701">
        <v>23102</v>
      </c>
      <c r="K34" s="1325" t="s">
        <v>1806</v>
      </c>
      <c r="L34" s="730" t="s">
        <v>5</v>
      </c>
      <c r="M34" s="500">
        <v>5350949.7</v>
      </c>
    </row>
    <row r="35" spans="1:13">
      <c r="A35" s="915"/>
      <c r="B35" s="701">
        <v>21402</v>
      </c>
      <c r="C35" s="925"/>
      <c r="D35" s="1444" t="s">
        <v>1751</v>
      </c>
      <c r="E35" s="730" t="s">
        <v>5</v>
      </c>
      <c r="F35" s="500">
        <v>0</v>
      </c>
      <c r="H35" s="915"/>
      <c r="I35" s="701">
        <v>23151</v>
      </c>
      <c r="K35" s="1325" t="s">
        <v>1807</v>
      </c>
      <c r="L35" s="730" t="s">
        <v>5</v>
      </c>
      <c r="M35" s="500">
        <v>28279679.41</v>
      </c>
    </row>
    <row r="36" spans="1:13">
      <c r="A36" s="915"/>
      <c r="B36" s="701">
        <v>21451</v>
      </c>
      <c r="D36" s="1325" t="s">
        <v>1752</v>
      </c>
      <c r="E36" s="730" t="s">
        <v>5</v>
      </c>
      <c r="F36" s="500">
        <v>27258308.27</v>
      </c>
      <c r="H36" s="915"/>
      <c r="I36" s="701">
        <v>23701</v>
      </c>
      <c r="K36" s="1325" t="s">
        <v>1783</v>
      </c>
      <c r="L36" s="730" t="s">
        <v>5</v>
      </c>
      <c r="M36" s="500">
        <v>0</v>
      </c>
    </row>
    <row r="37" spans="1:13">
      <c r="A37" s="922"/>
      <c r="B37" s="701">
        <v>21452</v>
      </c>
      <c r="D37" s="1325" t="s">
        <v>1753</v>
      </c>
      <c r="E37" s="730" t="s">
        <v>5</v>
      </c>
      <c r="F37" s="500">
        <v>406314.93</v>
      </c>
      <c r="H37" s="915"/>
      <c r="I37" s="701">
        <v>23702</v>
      </c>
      <c r="K37" s="1325" t="s">
        <v>1782</v>
      </c>
      <c r="L37" s="730" t="s">
        <v>5</v>
      </c>
      <c r="M37" s="500">
        <v>13793430.039999999</v>
      </c>
    </row>
    <row r="38" spans="1:13">
      <c r="A38" s="922"/>
      <c r="B38" s="701">
        <v>21902</v>
      </c>
      <c r="D38" s="1450" t="s">
        <v>1938</v>
      </c>
      <c r="E38" s="730" t="s">
        <v>5</v>
      </c>
      <c r="F38" s="500">
        <v>0</v>
      </c>
      <c r="H38" s="915"/>
      <c r="I38" s="701">
        <v>23800</v>
      </c>
      <c r="K38" s="2221" t="s">
        <v>2327</v>
      </c>
      <c r="L38" s="730" t="s">
        <v>5</v>
      </c>
      <c r="M38" s="500">
        <v>0</v>
      </c>
    </row>
    <row r="39" spans="1:13">
      <c r="A39" s="915"/>
      <c r="B39" s="919">
        <v>21905</v>
      </c>
      <c r="D39" s="1325" t="s">
        <v>2266</v>
      </c>
      <c r="E39" s="1325" t="s">
        <v>5</v>
      </c>
      <c r="F39" s="500">
        <v>6908973.79</v>
      </c>
      <c r="H39" s="915"/>
      <c r="I39" s="701">
        <v>23801</v>
      </c>
      <c r="K39" s="2221" t="s">
        <v>2315</v>
      </c>
      <c r="L39" s="1325" t="s">
        <v>5</v>
      </c>
      <c r="M39" s="461">
        <v>0</v>
      </c>
    </row>
    <row r="40" spans="1:13">
      <c r="A40" s="915"/>
      <c r="B40" s="919">
        <v>21907</v>
      </c>
      <c r="D40" s="1325" t="s">
        <v>1754</v>
      </c>
      <c r="E40" s="730" t="s">
        <v>5</v>
      </c>
      <c r="F40" s="500">
        <v>0</v>
      </c>
      <c r="H40" s="915"/>
      <c r="I40" s="701">
        <v>23806</v>
      </c>
      <c r="K40" s="1325" t="s">
        <v>2473</v>
      </c>
      <c r="L40" s="1325" t="s">
        <v>5</v>
      </c>
      <c r="M40" s="461">
        <v>0</v>
      </c>
    </row>
    <row r="41" spans="1:13">
      <c r="A41" s="915"/>
      <c r="B41" s="919">
        <v>21909</v>
      </c>
      <c r="D41" s="1325" t="s">
        <v>1755</v>
      </c>
      <c r="E41" s="730" t="s">
        <v>5</v>
      </c>
      <c r="F41" s="500">
        <v>0</v>
      </c>
      <c r="I41" s="701">
        <v>24951</v>
      </c>
      <c r="K41" s="1325" t="s">
        <v>2474</v>
      </c>
      <c r="L41" s="1325" t="s">
        <v>5</v>
      </c>
      <c r="M41" s="1802">
        <v>48055.03</v>
      </c>
    </row>
    <row r="42" spans="1:13">
      <c r="A42" s="915"/>
      <c r="B42" s="701">
        <v>21911</v>
      </c>
      <c r="D42" s="1325" t="s">
        <v>1756</v>
      </c>
      <c r="E42" s="730" t="s">
        <v>5</v>
      </c>
      <c r="F42" s="500">
        <v>745472.06</v>
      </c>
      <c r="H42" s="915"/>
    </row>
    <row r="43" spans="1:13" ht="16" thickBot="1">
      <c r="A43" s="915"/>
      <c r="B43" s="919">
        <v>21912</v>
      </c>
      <c r="D43" s="1325" t="s">
        <v>1757</v>
      </c>
      <c r="E43" s="730" t="s">
        <v>5</v>
      </c>
      <c r="F43" s="500">
        <v>2741779.62</v>
      </c>
      <c r="H43" s="915"/>
      <c r="K43" s="916" t="s">
        <v>1781</v>
      </c>
      <c r="L43" s="730" t="s">
        <v>5</v>
      </c>
      <c r="M43" s="926">
        <f>ROUND(SUM(F10:F60)+SUM(M10:M41),2)</f>
        <v>349741388.88</v>
      </c>
    </row>
    <row r="44" spans="1:13" ht="16" thickTop="1">
      <c r="A44" s="915"/>
      <c r="B44" s="701">
        <v>21913</v>
      </c>
      <c r="D44" s="1444" t="s">
        <v>1758</v>
      </c>
      <c r="E44" s="730" t="s">
        <v>5</v>
      </c>
      <c r="F44" s="500">
        <v>18292577.210000001</v>
      </c>
      <c r="H44" s="915"/>
      <c r="K44" s="916"/>
      <c r="L44" s="730"/>
      <c r="M44" s="2146"/>
    </row>
    <row r="45" spans="1:13">
      <c r="A45" s="915"/>
      <c r="B45" s="701">
        <v>21937</v>
      </c>
      <c r="D45" s="1444" t="s">
        <v>1759</v>
      </c>
      <c r="E45" s="730" t="s">
        <v>5</v>
      </c>
      <c r="F45" s="500">
        <v>0</v>
      </c>
      <c r="H45" s="915"/>
      <c r="I45" s="2220"/>
      <c r="K45" s="927"/>
      <c r="L45" s="927"/>
      <c r="M45" s="927"/>
    </row>
    <row r="46" spans="1:13">
      <c r="A46" s="915"/>
      <c r="B46" s="701">
        <v>21945</v>
      </c>
      <c r="D46" s="1444" t="s">
        <v>1760</v>
      </c>
      <c r="E46" s="730" t="s">
        <v>5</v>
      </c>
      <c r="F46" s="500">
        <v>0</v>
      </c>
      <c r="H46" s="915"/>
      <c r="K46" s="928"/>
      <c r="L46" s="928"/>
      <c r="M46" s="929"/>
    </row>
    <row r="47" spans="1:13">
      <c r="A47" s="915"/>
      <c r="B47" s="701">
        <v>21959</v>
      </c>
      <c r="D47" s="1325" t="s">
        <v>1761</v>
      </c>
      <c r="E47" s="730" t="s">
        <v>5</v>
      </c>
      <c r="F47" s="500">
        <v>0</v>
      </c>
      <c r="H47" s="915"/>
      <c r="K47" s="917" t="s">
        <v>1032</v>
      </c>
      <c r="L47" s="917"/>
    </row>
    <row r="48" spans="1:13">
      <c r="A48" s="915"/>
      <c r="B48" s="701">
        <v>21962</v>
      </c>
      <c r="D48" s="1325" t="s">
        <v>1762</v>
      </c>
      <c r="E48" s="730" t="s">
        <v>5</v>
      </c>
      <c r="F48" s="500">
        <v>9328162.4600000009</v>
      </c>
      <c r="H48" s="922"/>
      <c r="I48" s="701" t="s">
        <v>1042</v>
      </c>
      <c r="K48" s="1445" t="s">
        <v>1774</v>
      </c>
      <c r="L48" s="730" t="s">
        <v>5</v>
      </c>
      <c r="M48" s="500">
        <v>25650194.510000002</v>
      </c>
    </row>
    <row r="49" spans="1:13">
      <c r="A49" s="915"/>
      <c r="B49" s="701">
        <v>21978</v>
      </c>
      <c r="D49" s="1325" t="s">
        <v>1763</v>
      </c>
      <c r="E49" s="730" t="s">
        <v>5</v>
      </c>
      <c r="F49" s="500">
        <v>0</v>
      </c>
      <c r="H49" s="915"/>
      <c r="I49" s="701" t="s">
        <v>1043</v>
      </c>
      <c r="K49" s="1445" t="s">
        <v>1772</v>
      </c>
      <c r="L49" s="730" t="s">
        <v>5</v>
      </c>
      <c r="M49" s="500">
        <v>2287060288.27</v>
      </c>
    </row>
    <row r="50" spans="1:13">
      <c r="A50" s="915"/>
      <c r="B50" s="701">
        <v>21979</v>
      </c>
      <c r="D50" s="1444" t="s">
        <v>1764</v>
      </c>
      <c r="E50" s="730" t="s">
        <v>5</v>
      </c>
      <c r="F50" s="500">
        <v>0</v>
      </c>
      <c r="I50" s="701" t="s">
        <v>1044</v>
      </c>
      <c r="K50" s="1445" t="s">
        <v>1773</v>
      </c>
      <c r="L50" s="730" t="s">
        <v>5</v>
      </c>
      <c r="M50" s="500">
        <v>141483553.78</v>
      </c>
    </row>
    <row r="51" spans="1:13">
      <c r="A51" s="915"/>
      <c r="B51" s="701">
        <v>21989</v>
      </c>
      <c r="D51" s="1444" t="s">
        <v>1765</v>
      </c>
      <c r="E51" s="730" t="s">
        <v>5</v>
      </c>
      <c r="F51" s="500">
        <v>0</v>
      </c>
      <c r="H51" s="915"/>
      <c r="I51" s="701" t="s">
        <v>1045</v>
      </c>
      <c r="J51" s="930"/>
      <c r="K51" s="1325" t="s">
        <v>1775</v>
      </c>
      <c r="L51" s="730" t="s">
        <v>5</v>
      </c>
      <c r="M51" s="500">
        <v>418362905.01999998</v>
      </c>
    </row>
    <row r="52" spans="1:13">
      <c r="A52" s="915"/>
      <c r="B52" s="919">
        <v>22003</v>
      </c>
      <c r="D52" s="1325" t="s">
        <v>1766</v>
      </c>
      <c r="E52" s="730" t="s">
        <v>5</v>
      </c>
      <c r="F52" s="500">
        <v>0</v>
      </c>
      <c r="H52" s="915"/>
      <c r="I52" s="701" t="s">
        <v>1046</v>
      </c>
      <c r="K52" s="1325" t="s">
        <v>1776</v>
      </c>
      <c r="L52" s="730" t="s">
        <v>5</v>
      </c>
      <c r="M52" s="500">
        <v>6423035.46</v>
      </c>
    </row>
    <row r="53" spans="1:13">
      <c r="A53" s="915"/>
      <c r="B53" s="701">
        <v>22004</v>
      </c>
      <c r="D53" s="1325" t="s">
        <v>1767</v>
      </c>
      <c r="E53" s="730" t="s">
        <v>5</v>
      </c>
      <c r="F53" s="500">
        <v>0</v>
      </c>
      <c r="H53" s="922"/>
      <c r="I53" s="919">
        <v>25950</v>
      </c>
      <c r="K53" s="1325" t="s">
        <v>1777</v>
      </c>
      <c r="L53" s="730" t="s">
        <v>5</v>
      </c>
      <c r="M53" s="500">
        <v>544945.01</v>
      </c>
    </row>
    <row r="54" spans="1:13">
      <c r="A54" s="915"/>
      <c r="B54" s="701">
        <v>22006</v>
      </c>
      <c r="D54" s="1325" t="s">
        <v>1768</v>
      </c>
      <c r="E54" s="730" t="s">
        <v>5</v>
      </c>
      <c r="F54" s="500">
        <v>0</v>
      </c>
      <c r="I54" s="701" t="s">
        <v>1047</v>
      </c>
      <c r="K54" s="1325" t="s">
        <v>1778</v>
      </c>
      <c r="L54" s="730" t="s">
        <v>5</v>
      </c>
      <c r="M54" s="500">
        <v>2015108.55</v>
      </c>
    </row>
    <row r="55" spans="1:13">
      <c r="A55" s="915"/>
      <c r="B55" s="701">
        <v>22007</v>
      </c>
      <c r="D55" s="1444" t="s">
        <v>1769</v>
      </c>
      <c r="E55" s="730" t="s">
        <v>5</v>
      </c>
      <c r="F55" s="500">
        <v>0</v>
      </c>
      <c r="H55" s="915"/>
      <c r="I55" s="919">
        <v>31351</v>
      </c>
      <c r="K55" s="1325" t="s">
        <v>1779</v>
      </c>
      <c r="L55" s="730" t="s">
        <v>5</v>
      </c>
      <c r="M55" s="500">
        <v>8908861.6899999995</v>
      </c>
    </row>
    <row r="56" spans="1:13">
      <c r="A56" s="915"/>
      <c r="B56" s="701">
        <v>22008</v>
      </c>
      <c r="D56" s="1444" t="s">
        <v>2403</v>
      </c>
      <c r="E56" s="730"/>
      <c r="F56" s="500">
        <v>0</v>
      </c>
      <c r="H56" s="915"/>
      <c r="I56" s="919">
        <v>31354</v>
      </c>
      <c r="K56" s="1325" t="s">
        <v>1780</v>
      </c>
      <c r="L56" s="730" t="s">
        <v>5</v>
      </c>
      <c r="M56" s="500">
        <v>408101447.87</v>
      </c>
    </row>
    <row r="57" spans="1:13">
      <c r="A57" s="915"/>
      <c r="B57" s="701">
        <v>22009</v>
      </c>
      <c r="D57" s="1325" t="s">
        <v>1770</v>
      </c>
      <c r="E57" s="730" t="s">
        <v>5</v>
      </c>
      <c r="F57" s="500">
        <v>85321.29</v>
      </c>
      <c r="H57" s="915"/>
      <c r="I57" s="701" t="s">
        <v>1048</v>
      </c>
      <c r="K57" s="1325" t="s">
        <v>2320</v>
      </c>
      <c r="L57" s="730" t="s">
        <v>5</v>
      </c>
      <c r="M57" s="500">
        <v>118232494.23</v>
      </c>
    </row>
    <row r="58" spans="1:13">
      <c r="A58" s="915"/>
      <c r="B58" s="701">
        <v>22032</v>
      </c>
      <c r="D58" s="1325" t="s">
        <v>1784</v>
      </c>
      <c r="E58" s="730" t="s">
        <v>5</v>
      </c>
      <c r="F58" s="500">
        <v>8521017.7599999998</v>
      </c>
      <c r="H58" s="915"/>
      <c r="M58" s="931"/>
    </row>
    <row r="59" spans="1:13" ht="16" thickBot="1">
      <c r="A59" s="915"/>
      <c r="B59" s="919">
        <v>22034</v>
      </c>
      <c r="D59" s="1325" t="s">
        <v>1785</v>
      </c>
      <c r="E59" s="730" t="s">
        <v>5</v>
      </c>
      <c r="F59" s="500">
        <v>0</v>
      </c>
      <c r="H59" s="922"/>
      <c r="I59" s="915"/>
      <c r="K59" s="917" t="s">
        <v>1771</v>
      </c>
      <c r="L59" s="730" t="s">
        <v>5</v>
      </c>
      <c r="M59" s="932">
        <f>ROUND(SUM(M48:M57),2)</f>
        <v>3416782834.3899999</v>
      </c>
    </row>
    <row r="60" spans="1:13" ht="16" thickTop="1">
      <c r="A60" s="915"/>
      <c r="B60" s="919">
        <v>22036</v>
      </c>
      <c r="D60" s="1325" t="s">
        <v>1786</v>
      </c>
      <c r="E60" s="730" t="s">
        <v>5</v>
      </c>
      <c r="F60" s="500">
        <v>0</v>
      </c>
    </row>
    <row r="61" spans="1:13">
      <c r="H61" s="915"/>
    </row>
    <row r="62" spans="1:13">
      <c r="A62" s="915"/>
      <c r="H62" s="915"/>
    </row>
    <row r="63" spans="1:13">
      <c r="A63" s="915"/>
      <c r="H63" s="915"/>
    </row>
    <row r="64" spans="1:13">
      <c r="A64" s="915"/>
      <c r="H64" s="922"/>
    </row>
    <row r="65" spans="1:13">
      <c r="A65" s="915"/>
      <c r="H65" s="915"/>
    </row>
    <row r="66" spans="1:13">
      <c r="A66" s="915"/>
      <c r="H66" s="915"/>
    </row>
    <row r="67" spans="1:13" ht="15" customHeight="1">
      <c r="A67" s="915"/>
      <c r="B67" s="701"/>
      <c r="F67" s="500"/>
      <c r="H67" s="915"/>
    </row>
    <row r="68" spans="1:13" ht="15.65" customHeight="1">
      <c r="A68" s="915"/>
      <c r="H68" s="915"/>
    </row>
    <row r="69" spans="1:13">
      <c r="A69" s="915"/>
      <c r="H69" s="915"/>
    </row>
    <row r="70" spans="1:13">
      <c r="A70" s="915"/>
      <c r="H70" s="915"/>
    </row>
    <row r="71" spans="1:13" ht="18">
      <c r="A71" s="903" t="s">
        <v>0</v>
      </c>
      <c r="B71" s="904"/>
      <c r="C71" s="904"/>
      <c r="D71" s="904"/>
      <c r="E71" s="904"/>
      <c r="F71" s="905"/>
      <c r="G71" s="904"/>
      <c r="H71" s="903"/>
      <c r="I71" s="904"/>
      <c r="J71" s="904"/>
      <c r="K71" s="904"/>
      <c r="L71" s="904"/>
      <c r="M71" s="906" t="s">
        <v>1029</v>
      </c>
    </row>
    <row r="72" spans="1:13" ht="18">
      <c r="A72" s="908" t="s">
        <v>1028</v>
      </c>
      <c r="B72" s="904"/>
      <c r="C72" s="904"/>
      <c r="D72" s="904"/>
      <c r="E72" s="904"/>
      <c r="F72" s="905"/>
      <c r="G72" s="904"/>
      <c r="H72" s="908"/>
      <c r="I72" s="904"/>
      <c r="J72" s="904"/>
      <c r="K72" s="904"/>
      <c r="L72" s="904"/>
      <c r="M72" s="906" t="s">
        <v>121</v>
      </c>
    </row>
    <row r="73" spans="1:13" ht="18">
      <c r="A73" s="908" t="str">
        <f>A5</f>
        <v>AS OF MARCH 31, 2019</v>
      </c>
      <c r="B73" s="904"/>
      <c r="C73" s="904"/>
      <c r="D73" s="904"/>
      <c r="E73" s="904"/>
      <c r="F73" s="905"/>
      <c r="H73" s="908"/>
      <c r="I73" s="904"/>
      <c r="J73" s="904"/>
      <c r="K73" s="904"/>
      <c r="L73" s="904"/>
      <c r="M73" s="906"/>
    </row>
    <row r="74" spans="1:13" ht="18">
      <c r="A74" s="908"/>
      <c r="B74" s="904"/>
      <c r="C74" s="904"/>
      <c r="D74" s="904"/>
      <c r="E74" s="904"/>
      <c r="F74" s="905"/>
      <c r="H74" s="908"/>
      <c r="I74" s="904"/>
      <c r="J74" s="904"/>
      <c r="K74" s="904"/>
      <c r="L74" s="904"/>
      <c r="M74" s="906"/>
    </row>
    <row r="75" spans="1:13">
      <c r="A75" s="910"/>
      <c r="F75" s="910"/>
      <c r="M75" s="910"/>
    </row>
    <row r="76" spans="1:13">
      <c r="B76" s="911"/>
      <c r="F76" s="912" t="s">
        <v>1037</v>
      </c>
      <c r="H76" s="934" t="s">
        <v>5</v>
      </c>
      <c r="M76" s="912" t="s">
        <v>1037</v>
      </c>
    </row>
    <row r="77" spans="1:13">
      <c r="B77" s="913" t="s">
        <v>1038</v>
      </c>
      <c r="D77" s="913" t="s">
        <v>1039</v>
      </c>
      <c r="E77" s="913"/>
      <c r="F77" s="914" t="s">
        <v>1040</v>
      </c>
      <c r="I77" s="913" t="s">
        <v>1038</v>
      </c>
      <c r="K77" s="913" t="s">
        <v>1039</v>
      </c>
      <c r="L77" s="913"/>
      <c r="M77" s="914" t="s">
        <v>1040</v>
      </c>
    </row>
    <row r="79" spans="1:13">
      <c r="B79" s="915"/>
      <c r="D79" s="916" t="s">
        <v>1034</v>
      </c>
      <c r="E79" s="916"/>
      <c r="H79" s="915"/>
      <c r="K79" s="916" t="s">
        <v>1049</v>
      </c>
      <c r="L79" s="916"/>
    </row>
    <row r="80" spans="1:13">
      <c r="B80" s="701">
        <v>30051</v>
      </c>
      <c r="D80" s="1325" t="s">
        <v>1808</v>
      </c>
      <c r="E80" s="730" t="s">
        <v>5</v>
      </c>
      <c r="F80" s="500">
        <v>149919438.12</v>
      </c>
      <c r="G80" s="935"/>
      <c r="H80" s="915"/>
      <c r="I80" s="701">
        <v>30148</v>
      </c>
      <c r="K80" s="1325" t="s">
        <v>1856</v>
      </c>
      <c r="L80" s="730" t="s">
        <v>5</v>
      </c>
      <c r="M80" s="500">
        <v>0</v>
      </c>
    </row>
    <row r="81" spans="2:13">
      <c r="B81" s="701">
        <v>30053</v>
      </c>
      <c r="D81" s="1325" t="s">
        <v>2316</v>
      </c>
      <c r="E81" s="730" t="s">
        <v>5</v>
      </c>
      <c r="F81" s="500">
        <v>0</v>
      </c>
      <c r="G81" s="935"/>
      <c r="H81" s="915"/>
      <c r="I81" s="701">
        <v>30149</v>
      </c>
      <c r="K81" s="1325" t="s">
        <v>1857</v>
      </c>
      <c r="L81" s="730" t="s">
        <v>5</v>
      </c>
      <c r="M81" s="500">
        <v>0</v>
      </c>
    </row>
    <row r="82" spans="2:13">
      <c r="B82" s="701">
        <v>30101</v>
      </c>
      <c r="D82" s="1444" t="s">
        <v>1809</v>
      </c>
      <c r="E82" s="730" t="s">
        <v>5</v>
      </c>
      <c r="F82" s="500">
        <v>0</v>
      </c>
      <c r="H82" s="915"/>
      <c r="I82" s="701">
        <v>30150</v>
      </c>
      <c r="K82" s="1325" t="s">
        <v>1858</v>
      </c>
      <c r="L82" s="730" t="s">
        <v>5</v>
      </c>
      <c r="M82" s="500">
        <v>0</v>
      </c>
    </row>
    <row r="83" spans="2:13">
      <c r="B83" s="701">
        <v>30102</v>
      </c>
      <c r="D83" s="1444" t="s">
        <v>1810</v>
      </c>
      <c r="E83" s="730" t="s">
        <v>5</v>
      </c>
      <c r="F83" s="500">
        <v>0</v>
      </c>
      <c r="G83" s="936"/>
      <c r="H83" s="915"/>
      <c r="I83" s="701">
        <v>30151</v>
      </c>
      <c r="K83" s="1325" t="s">
        <v>1859</v>
      </c>
      <c r="L83" s="730" t="s">
        <v>5</v>
      </c>
      <c r="M83" s="500">
        <v>0</v>
      </c>
    </row>
    <row r="84" spans="2:13" ht="15" customHeight="1">
      <c r="B84" s="701">
        <v>30103</v>
      </c>
      <c r="D84" s="1444" t="s">
        <v>1811</v>
      </c>
      <c r="E84" s="730" t="s">
        <v>5</v>
      </c>
      <c r="F84" s="500">
        <v>0</v>
      </c>
      <c r="H84" s="921"/>
      <c r="I84" s="701">
        <v>30152</v>
      </c>
      <c r="K84" s="1325" t="s">
        <v>1860</v>
      </c>
      <c r="L84" s="730" t="s">
        <v>5</v>
      </c>
      <c r="M84" s="500">
        <v>0</v>
      </c>
    </row>
    <row r="85" spans="2:13" ht="15" customHeight="1">
      <c r="B85" s="919">
        <v>30104</v>
      </c>
      <c r="D85" s="1445" t="s">
        <v>1812</v>
      </c>
      <c r="E85" s="730" t="s">
        <v>5</v>
      </c>
      <c r="F85" s="500">
        <v>0</v>
      </c>
      <c r="H85" s="937"/>
      <c r="I85" s="701">
        <v>30153</v>
      </c>
      <c r="K85" s="1325" t="s">
        <v>1861</v>
      </c>
      <c r="L85" s="730" t="s">
        <v>5</v>
      </c>
      <c r="M85" s="500">
        <v>0</v>
      </c>
    </row>
    <row r="86" spans="2:13">
      <c r="B86" s="701">
        <v>30105</v>
      </c>
      <c r="D86" s="1444" t="s">
        <v>1813</v>
      </c>
      <c r="E86" s="730" t="s">
        <v>5</v>
      </c>
      <c r="F86" s="500">
        <v>0</v>
      </c>
      <c r="H86" s="915"/>
      <c r="I86" s="701">
        <v>30154</v>
      </c>
      <c r="K86" s="1325" t="s">
        <v>1862</v>
      </c>
      <c r="L86" s="730" t="s">
        <v>5</v>
      </c>
      <c r="M86" s="500">
        <v>0</v>
      </c>
    </row>
    <row r="87" spans="2:13">
      <c r="B87" s="701">
        <v>30106</v>
      </c>
      <c r="D87" s="1444" t="s">
        <v>1814</v>
      </c>
      <c r="E87" s="730" t="s">
        <v>5</v>
      </c>
      <c r="F87" s="500">
        <v>0</v>
      </c>
      <c r="H87" s="915"/>
      <c r="I87" s="938">
        <v>30351</v>
      </c>
      <c r="J87" s="939"/>
      <c r="K87" s="1446" t="s">
        <v>1863</v>
      </c>
      <c r="L87" s="730" t="s">
        <v>5</v>
      </c>
      <c r="M87" s="500">
        <v>25302180.859999999</v>
      </c>
    </row>
    <row r="88" spans="2:13">
      <c r="B88" s="701">
        <v>30107</v>
      </c>
      <c r="D88" s="1444" t="s">
        <v>1815</v>
      </c>
      <c r="E88" s="730" t="s">
        <v>5</v>
      </c>
      <c r="F88" s="500">
        <v>0</v>
      </c>
      <c r="I88" s="701">
        <v>30501</v>
      </c>
      <c r="K88" s="1325" t="s">
        <v>1864</v>
      </c>
      <c r="L88" s="730" t="s">
        <v>5</v>
      </c>
      <c r="M88" s="500">
        <v>0</v>
      </c>
    </row>
    <row r="89" spans="2:13">
      <c r="B89" s="701">
        <v>30108</v>
      </c>
      <c r="D89" s="1444" t="s">
        <v>1816</v>
      </c>
      <c r="E89" s="730" t="s">
        <v>5</v>
      </c>
      <c r="F89" s="500">
        <v>0</v>
      </c>
      <c r="G89" s="936"/>
      <c r="I89" s="701">
        <v>30502</v>
      </c>
      <c r="K89" s="1325" t="s">
        <v>1865</v>
      </c>
      <c r="L89" s="730" t="s">
        <v>5</v>
      </c>
      <c r="M89" s="500">
        <v>0</v>
      </c>
    </row>
    <row r="90" spans="2:13">
      <c r="B90" s="701">
        <v>30109</v>
      </c>
      <c r="D90" s="1444" t="s">
        <v>1817</v>
      </c>
      <c r="E90" s="730" t="s">
        <v>5</v>
      </c>
      <c r="F90" s="500">
        <v>0</v>
      </c>
      <c r="G90" s="936"/>
      <c r="I90" s="701">
        <v>30503</v>
      </c>
      <c r="K90" s="1325" t="s">
        <v>1866</v>
      </c>
      <c r="L90" s="730" t="s">
        <v>5</v>
      </c>
      <c r="M90" s="500">
        <v>0</v>
      </c>
    </row>
    <row r="91" spans="2:13">
      <c r="B91" s="701">
        <v>30110</v>
      </c>
      <c r="D91" s="1444" t="s">
        <v>1818</v>
      </c>
      <c r="E91" s="730" t="s">
        <v>5</v>
      </c>
      <c r="F91" s="500">
        <v>0</v>
      </c>
      <c r="G91" s="936"/>
      <c r="H91" s="915"/>
      <c r="I91" s="701">
        <v>30504</v>
      </c>
      <c r="K91" s="1325" t="s">
        <v>1867</v>
      </c>
      <c r="L91" s="730" t="s">
        <v>5</v>
      </c>
      <c r="M91" s="500">
        <v>0</v>
      </c>
    </row>
    <row r="92" spans="2:13">
      <c r="B92" s="701">
        <v>30111</v>
      </c>
      <c r="D92" s="1444" t="s">
        <v>1819</v>
      </c>
      <c r="E92" s="730" t="s">
        <v>5</v>
      </c>
      <c r="F92" s="500">
        <v>0</v>
      </c>
      <c r="G92" s="936"/>
      <c r="H92" s="915"/>
      <c r="I92" s="701">
        <v>31506</v>
      </c>
      <c r="K92" s="1325" t="s">
        <v>1868</v>
      </c>
      <c r="L92" s="730" t="s">
        <v>5</v>
      </c>
      <c r="M92" s="500">
        <v>129347680.54000001</v>
      </c>
    </row>
    <row r="93" spans="2:13">
      <c r="B93" s="701">
        <v>30112</v>
      </c>
      <c r="D93" s="1444" t="s">
        <v>1820</v>
      </c>
      <c r="E93" s="730" t="s">
        <v>5</v>
      </c>
      <c r="F93" s="500">
        <v>0</v>
      </c>
      <c r="H93" s="915"/>
      <c r="I93" s="701">
        <v>31701</v>
      </c>
      <c r="K93" s="1325" t="s">
        <v>1869</v>
      </c>
      <c r="L93" s="730" t="s">
        <v>5</v>
      </c>
      <c r="M93" s="500">
        <v>21347676.789999999</v>
      </c>
    </row>
    <row r="94" spans="2:13">
      <c r="B94" s="701">
        <v>30113</v>
      </c>
      <c r="D94" s="1444" t="s">
        <v>1821</v>
      </c>
      <c r="E94" s="730" t="s">
        <v>5</v>
      </c>
      <c r="F94" s="500">
        <v>0</v>
      </c>
      <c r="H94" s="915"/>
      <c r="I94" s="701">
        <v>31801</v>
      </c>
      <c r="K94" s="1325" t="s">
        <v>1870</v>
      </c>
      <c r="L94" s="730" t="s">
        <v>5</v>
      </c>
      <c r="M94" s="500">
        <v>12941967.060000001</v>
      </c>
    </row>
    <row r="95" spans="2:13">
      <c r="B95" s="701">
        <v>30114</v>
      </c>
      <c r="D95" s="1444" t="s">
        <v>1822</v>
      </c>
      <c r="E95" s="730" t="s">
        <v>5</v>
      </c>
      <c r="F95" s="500">
        <v>0</v>
      </c>
      <c r="H95" s="915"/>
      <c r="I95" s="701">
        <v>31851</v>
      </c>
      <c r="K95" s="1325" t="s">
        <v>1871</v>
      </c>
      <c r="L95" s="730" t="s">
        <v>5</v>
      </c>
      <c r="M95" s="500">
        <v>32727478.140000001</v>
      </c>
    </row>
    <row r="96" spans="2:13">
      <c r="B96" s="701">
        <v>30115</v>
      </c>
      <c r="D96" s="1325" t="s">
        <v>1823</v>
      </c>
      <c r="E96" s="730" t="s">
        <v>5</v>
      </c>
      <c r="F96" s="500">
        <v>0</v>
      </c>
      <c r="I96" s="701">
        <v>31852</v>
      </c>
      <c r="K96" s="1451" t="s">
        <v>2077</v>
      </c>
      <c r="L96" s="730" t="s">
        <v>5</v>
      </c>
      <c r="M96" s="500">
        <v>40482563.149999999</v>
      </c>
    </row>
    <row r="97" spans="2:13">
      <c r="B97" s="701">
        <v>30116</v>
      </c>
      <c r="D97" s="1325" t="s">
        <v>1824</v>
      </c>
      <c r="E97" s="730" t="s">
        <v>5</v>
      </c>
      <c r="F97" s="500">
        <v>0</v>
      </c>
      <c r="H97" s="915"/>
      <c r="I97" s="701">
        <v>31853</v>
      </c>
      <c r="K97" s="1325" t="s">
        <v>1872</v>
      </c>
      <c r="L97" s="730" t="s">
        <v>5</v>
      </c>
      <c r="M97" s="500">
        <v>104158911.98</v>
      </c>
    </row>
    <row r="98" spans="2:13">
      <c r="B98" s="701">
        <v>30117</v>
      </c>
      <c r="D98" s="1325" t="s">
        <v>1825</v>
      </c>
      <c r="E98" s="730" t="s">
        <v>5</v>
      </c>
      <c r="F98" s="500">
        <v>0</v>
      </c>
      <c r="H98" s="915"/>
      <c r="I98" s="701">
        <v>31854</v>
      </c>
      <c r="K98" s="1325" t="s">
        <v>1873</v>
      </c>
      <c r="L98" s="730" t="s">
        <v>5</v>
      </c>
      <c r="M98" s="500">
        <v>0</v>
      </c>
    </row>
    <row r="99" spans="2:13">
      <c r="B99" s="701">
        <v>30118</v>
      </c>
      <c r="D99" s="1325" t="s">
        <v>1826</v>
      </c>
      <c r="E99" s="730" t="s">
        <v>5</v>
      </c>
      <c r="F99" s="500">
        <v>0</v>
      </c>
      <c r="H99" s="915"/>
      <c r="I99" s="701">
        <v>31951</v>
      </c>
      <c r="K99" s="1325" t="s">
        <v>1874</v>
      </c>
      <c r="L99" s="730" t="s">
        <v>5</v>
      </c>
      <c r="M99" s="500">
        <v>12346481.24</v>
      </c>
    </row>
    <row r="100" spans="2:13">
      <c r="B100" s="701">
        <v>30119</v>
      </c>
      <c r="D100" s="1325" t="s">
        <v>1827</v>
      </c>
      <c r="E100" s="730" t="s">
        <v>5</v>
      </c>
      <c r="F100" s="500">
        <v>0</v>
      </c>
      <c r="H100" s="915"/>
      <c r="I100" s="701">
        <v>32213</v>
      </c>
      <c r="K100" s="1325" t="s">
        <v>1875</v>
      </c>
      <c r="L100" s="730" t="s">
        <v>5</v>
      </c>
      <c r="M100" s="500">
        <v>153750</v>
      </c>
    </row>
    <row r="101" spans="2:13" ht="15" customHeight="1">
      <c r="B101" s="701">
        <v>30120</v>
      </c>
      <c r="D101" s="1325" t="s">
        <v>1828</v>
      </c>
      <c r="E101" s="730" t="s">
        <v>5</v>
      </c>
      <c r="F101" s="500">
        <v>0</v>
      </c>
      <c r="H101" s="915"/>
      <c r="I101" s="701">
        <v>32214</v>
      </c>
      <c r="K101" s="1325" t="s">
        <v>2317</v>
      </c>
      <c r="L101" s="1325" t="s">
        <v>5</v>
      </c>
      <c r="M101" s="500">
        <v>0</v>
      </c>
    </row>
    <row r="102" spans="2:13">
      <c r="B102" s="701">
        <v>30121</v>
      </c>
      <c r="D102" s="1325" t="s">
        <v>1829</v>
      </c>
      <c r="E102" s="730" t="s">
        <v>5</v>
      </c>
      <c r="F102" s="500">
        <v>0</v>
      </c>
      <c r="H102" s="915"/>
      <c r="I102" s="701">
        <v>32215</v>
      </c>
      <c r="K102" s="1325" t="s">
        <v>2318</v>
      </c>
      <c r="L102" s="1325" t="s">
        <v>5</v>
      </c>
      <c r="M102" s="500">
        <v>1019937.77</v>
      </c>
    </row>
    <row r="103" spans="2:13">
      <c r="B103" s="701">
        <v>30122</v>
      </c>
      <c r="D103" s="1325" t="s">
        <v>1830</v>
      </c>
      <c r="E103" s="730" t="s">
        <v>5</v>
      </c>
      <c r="F103" s="500">
        <v>0</v>
      </c>
      <c r="H103" s="915"/>
      <c r="I103" s="701">
        <v>32219</v>
      </c>
      <c r="K103" s="1325" t="s">
        <v>2452</v>
      </c>
      <c r="M103" s="500">
        <v>0</v>
      </c>
    </row>
    <row r="104" spans="2:13">
      <c r="B104" s="701">
        <v>30123</v>
      </c>
      <c r="D104" s="1325" t="s">
        <v>1831</v>
      </c>
      <c r="E104" s="730" t="s">
        <v>5</v>
      </c>
      <c r="F104" s="500">
        <v>0</v>
      </c>
      <c r="G104" s="936"/>
      <c r="H104" s="915"/>
      <c r="I104" s="701">
        <v>32301</v>
      </c>
      <c r="K104" s="1325" t="s">
        <v>1876</v>
      </c>
      <c r="L104" s="730" t="s">
        <v>5</v>
      </c>
      <c r="M104" s="500">
        <v>0</v>
      </c>
    </row>
    <row r="105" spans="2:13">
      <c r="B105" s="701">
        <v>30124</v>
      </c>
      <c r="D105" s="1325" t="s">
        <v>1832</v>
      </c>
      <c r="E105" s="730" t="s">
        <v>5</v>
      </c>
      <c r="F105" s="500">
        <v>0</v>
      </c>
      <c r="G105" s="936"/>
      <c r="H105" s="915"/>
      <c r="I105" s="701">
        <v>32302</v>
      </c>
      <c r="K105" s="1325" t="s">
        <v>1877</v>
      </c>
      <c r="L105" s="730" t="s">
        <v>5</v>
      </c>
      <c r="M105" s="500">
        <v>0</v>
      </c>
    </row>
    <row r="106" spans="2:13">
      <c r="B106" s="701">
        <v>30125</v>
      </c>
      <c r="D106" s="1325" t="s">
        <v>1833</v>
      </c>
      <c r="E106" s="730" t="s">
        <v>5</v>
      </c>
      <c r="F106" s="500">
        <v>0</v>
      </c>
      <c r="H106" s="915"/>
      <c r="I106" s="701">
        <v>32303</v>
      </c>
      <c r="K106" s="1325" t="s">
        <v>1878</v>
      </c>
      <c r="L106" s="730" t="s">
        <v>5</v>
      </c>
      <c r="M106" s="500">
        <v>155560650.02000001</v>
      </c>
    </row>
    <row r="107" spans="2:13">
      <c r="B107" s="701">
        <v>30126</v>
      </c>
      <c r="D107" s="1325" t="s">
        <v>1834</v>
      </c>
      <c r="E107" s="730" t="s">
        <v>5</v>
      </c>
      <c r="F107" s="500">
        <v>0</v>
      </c>
      <c r="H107" s="915"/>
      <c r="I107" s="701">
        <v>32304</v>
      </c>
      <c r="K107" s="1325" t="s">
        <v>1879</v>
      </c>
      <c r="L107" s="730" t="s">
        <v>5</v>
      </c>
      <c r="M107" s="500">
        <v>0</v>
      </c>
    </row>
    <row r="108" spans="2:13">
      <c r="B108" s="701">
        <v>30127</v>
      </c>
      <c r="D108" s="1325" t="s">
        <v>1835</v>
      </c>
      <c r="E108" s="730" t="s">
        <v>5</v>
      </c>
      <c r="F108" s="500">
        <v>0</v>
      </c>
      <c r="H108" s="915"/>
      <c r="I108" s="701">
        <v>32305</v>
      </c>
      <c r="K108" s="1325" t="s">
        <v>1880</v>
      </c>
      <c r="L108" s="730" t="s">
        <v>5</v>
      </c>
      <c r="M108" s="500">
        <v>196051910.55000001</v>
      </c>
    </row>
    <row r="109" spans="2:13">
      <c r="B109" s="701">
        <v>30128</v>
      </c>
      <c r="D109" s="1325" t="s">
        <v>1836</v>
      </c>
      <c r="E109" s="730" t="s">
        <v>5</v>
      </c>
      <c r="F109" s="500">
        <v>0</v>
      </c>
      <c r="H109" s="915"/>
      <c r="I109" s="701">
        <v>32306</v>
      </c>
      <c r="K109" s="1325" t="s">
        <v>1881</v>
      </c>
      <c r="L109" s="730" t="s">
        <v>5</v>
      </c>
      <c r="M109" s="500">
        <v>0</v>
      </c>
    </row>
    <row r="110" spans="2:13" ht="15" customHeight="1">
      <c r="B110" s="701">
        <v>30129</v>
      </c>
      <c r="D110" s="1325" t="s">
        <v>1837</v>
      </c>
      <c r="E110" s="730" t="s">
        <v>5</v>
      </c>
      <c r="F110" s="500">
        <v>0</v>
      </c>
      <c r="H110" s="915"/>
      <c r="I110" s="701">
        <v>32307</v>
      </c>
      <c r="K110" s="1325" t="s">
        <v>1882</v>
      </c>
      <c r="L110" s="730" t="s">
        <v>5</v>
      </c>
      <c r="M110" s="500">
        <v>3152414.87</v>
      </c>
    </row>
    <row r="111" spans="2:13" ht="15" customHeight="1">
      <c r="B111" s="701">
        <v>30130</v>
      </c>
      <c r="D111" s="1325" t="s">
        <v>1838</v>
      </c>
      <c r="E111" s="730" t="s">
        <v>5</v>
      </c>
      <c r="F111" s="500">
        <v>0</v>
      </c>
      <c r="H111" s="915"/>
      <c r="I111" s="701">
        <v>32308</v>
      </c>
      <c r="K111" s="1325" t="s">
        <v>1883</v>
      </c>
      <c r="L111" s="730" t="s">
        <v>5</v>
      </c>
      <c r="M111" s="500">
        <v>1181677.42</v>
      </c>
    </row>
    <row r="112" spans="2:13">
      <c r="B112" s="701">
        <v>30131</v>
      </c>
      <c r="D112" s="1325" t="s">
        <v>1839</v>
      </c>
      <c r="E112" s="730" t="s">
        <v>5</v>
      </c>
      <c r="F112" s="500">
        <v>0</v>
      </c>
      <c r="H112" s="915"/>
      <c r="I112" s="701">
        <v>32309</v>
      </c>
      <c r="K112" s="1325" t="s">
        <v>1884</v>
      </c>
      <c r="L112" s="730" t="s">
        <v>5</v>
      </c>
      <c r="M112" s="500">
        <v>132017215.79000001</v>
      </c>
    </row>
    <row r="113" spans="2:16">
      <c r="B113" s="701">
        <v>30132</v>
      </c>
      <c r="D113" s="1325" t="s">
        <v>1840</v>
      </c>
      <c r="E113" s="730" t="s">
        <v>5</v>
      </c>
      <c r="F113" s="500">
        <v>0</v>
      </c>
      <c r="H113" s="915"/>
      <c r="I113" s="701">
        <v>32310</v>
      </c>
      <c r="K113" s="1325" t="s">
        <v>1885</v>
      </c>
      <c r="L113" s="730" t="s">
        <v>5</v>
      </c>
      <c r="M113" s="500">
        <v>0</v>
      </c>
    </row>
    <row r="114" spans="2:16">
      <c r="B114" s="701">
        <v>30133</v>
      </c>
      <c r="D114" s="1325" t="s">
        <v>1841</v>
      </c>
      <c r="E114" s="730" t="s">
        <v>5</v>
      </c>
      <c r="F114" s="500">
        <v>0</v>
      </c>
      <c r="H114" s="915"/>
      <c r="I114" s="701">
        <v>32311</v>
      </c>
      <c r="K114" s="1325" t="s">
        <v>1886</v>
      </c>
      <c r="L114" s="730" t="s">
        <v>5</v>
      </c>
      <c r="M114" s="500">
        <v>1035331.74</v>
      </c>
    </row>
    <row r="115" spans="2:16">
      <c r="B115" s="701">
        <v>30134</v>
      </c>
      <c r="D115" s="1325" t="s">
        <v>1842</v>
      </c>
      <c r="E115" s="730" t="s">
        <v>5</v>
      </c>
      <c r="F115" s="500">
        <v>0</v>
      </c>
      <c r="H115" s="915"/>
      <c r="I115" s="701">
        <v>32351</v>
      </c>
      <c r="K115" s="1325" t="s">
        <v>1887</v>
      </c>
      <c r="L115" s="730" t="s">
        <v>5</v>
      </c>
      <c r="M115" s="500">
        <v>0</v>
      </c>
      <c r="P115" s="927"/>
    </row>
    <row r="116" spans="2:16">
      <c r="B116" s="701">
        <v>30135</v>
      </c>
      <c r="D116" s="1325" t="s">
        <v>1843</v>
      </c>
      <c r="E116" s="730" t="s">
        <v>5</v>
      </c>
      <c r="F116" s="500">
        <v>0</v>
      </c>
      <c r="H116" s="915"/>
      <c r="I116" s="701">
        <v>32352</v>
      </c>
      <c r="K116" s="1325" t="s">
        <v>1888</v>
      </c>
      <c r="L116" s="730" t="s">
        <v>5</v>
      </c>
      <c r="M116" s="500">
        <v>193029352.91999999</v>
      </c>
      <c r="P116" s="927"/>
    </row>
    <row r="117" spans="2:16">
      <c r="B117" s="701">
        <v>30136</v>
      </c>
      <c r="D117" s="1325" t="s">
        <v>1844</v>
      </c>
      <c r="E117" s="730" t="s">
        <v>5</v>
      </c>
      <c r="F117" s="500">
        <v>0</v>
      </c>
      <c r="H117" s="915"/>
      <c r="I117" s="701">
        <v>32353</v>
      </c>
      <c r="K117" s="1325" t="s">
        <v>2453</v>
      </c>
      <c r="M117" s="500">
        <v>0</v>
      </c>
      <c r="P117" s="927"/>
    </row>
    <row r="118" spans="2:16">
      <c r="B118" s="701">
        <v>30137</v>
      </c>
      <c r="D118" s="1325" t="s">
        <v>1845</v>
      </c>
      <c r="E118" s="730" t="s">
        <v>5</v>
      </c>
      <c r="F118" s="500">
        <v>0</v>
      </c>
      <c r="H118" s="915"/>
      <c r="I118" s="701">
        <v>33001</v>
      </c>
      <c r="K118" s="1325" t="s">
        <v>1889</v>
      </c>
      <c r="L118" s="730" t="s">
        <v>5</v>
      </c>
      <c r="M118" s="1802">
        <v>88663695.260000005</v>
      </c>
      <c r="P118" s="927"/>
    </row>
    <row r="119" spans="2:16">
      <c r="B119" s="701">
        <v>30138</v>
      </c>
      <c r="D119" s="1325" t="s">
        <v>1846</v>
      </c>
      <c r="E119" s="730" t="s">
        <v>5</v>
      </c>
      <c r="F119" s="500">
        <v>0</v>
      </c>
      <c r="H119" s="915"/>
      <c r="I119" s="915"/>
    </row>
    <row r="120" spans="2:16" ht="16" thickBot="1">
      <c r="B120" s="701">
        <v>30139</v>
      </c>
      <c r="D120" s="1325" t="s">
        <v>1847</v>
      </c>
      <c r="E120" s="730" t="s">
        <v>5</v>
      </c>
      <c r="F120" s="500">
        <v>0</v>
      </c>
      <c r="H120" s="915"/>
      <c r="I120" s="915"/>
      <c r="K120" s="917" t="s">
        <v>1890</v>
      </c>
      <c r="L120" s="730" t="s">
        <v>5</v>
      </c>
      <c r="M120" s="932">
        <f>ROUND(SUM(F79:F129,M80:M118),2)</f>
        <v>1300440314.22</v>
      </c>
    </row>
    <row r="121" spans="2:16" ht="16" thickTop="1">
      <c r="B121" s="701">
        <v>30140</v>
      </c>
      <c r="D121" s="1325" t="s">
        <v>1848</v>
      </c>
      <c r="E121" s="730" t="s">
        <v>5</v>
      </c>
      <c r="F121" s="500">
        <v>0</v>
      </c>
      <c r="H121" s="915"/>
    </row>
    <row r="122" spans="2:16">
      <c r="B122" s="701">
        <v>30141</v>
      </c>
      <c r="D122" s="1325" t="s">
        <v>1849</v>
      </c>
      <c r="E122" s="730" t="s">
        <v>5</v>
      </c>
      <c r="F122" s="500">
        <v>0</v>
      </c>
      <c r="H122" s="915"/>
    </row>
    <row r="123" spans="2:16">
      <c r="B123" s="701">
        <v>30142</v>
      </c>
      <c r="D123" s="1325" t="s">
        <v>1850</v>
      </c>
      <c r="E123" s="730" t="s">
        <v>5</v>
      </c>
      <c r="F123" s="500">
        <v>0</v>
      </c>
      <c r="H123" s="915"/>
    </row>
    <row r="124" spans="2:16">
      <c r="B124" s="701">
        <v>30143</v>
      </c>
      <c r="D124" s="1325" t="s">
        <v>1851</v>
      </c>
      <c r="E124" s="730" t="s">
        <v>5</v>
      </c>
      <c r="F124" s="500">
        <v>0</v>
      </c>
      <c r="H124" s="915"/>
      <c r="I124" s="915"/>
      <c r="K124" s="916" t="s">
        <v>1033</v>
      </c>
      <c r="L124" s="916"/>
    </row>
    <row r="125" spans="2:16">
      <c r="B125" s="701">
        <v>30144</v>
      </c>
      <c r="D125" s="1325" t="s">
        <v>1852</v>
      </c>
      <c r="E125" s="730" t="s">
        <v>5</v>
      </c>
      <c r="F125" s="500">
        <v>0</v>
      </c>
      <c r="G125" s="916"/>
      <c r="H125" s="915"/>
      <c r="I125" s="701">
        <v>50318</v>
      </c>
      <c r="K125" s="1325" t="s">
        <v>1891</v>
      </c>
      <c r="L125" s="730" t="s">
        <v>5</v>
      </c>
      <c r="M125" s="500">
        <v>149762.54</v>
      </c>
    </row>
    <row r="126" spans="2:16">
      <c r="B126" s="701">
        <v>30145</v>
      </c>
      <c r="D126" s="1325" t="s">
        <v>1853</v>
      </c>
      <c r="E126" s="730" t="s">
        <v>5</v>
      </c>
      <c r="F126" s="500">
        <v>0</v>
      </c>
      <c r="H126" s="915"/>
      <c r="I126" s="701">
        <v>50327</v>
      </c>
      <c r="K126" s="1325" t="s">
        <v>2268</v>
      </c>
      <c r="L126" s="1325" t="s">
        <v>5</v>
      </c>
      <c r="M126" s="500">
        <v>185439.57</v>
      </c>
    </row>
    <row r="127" spans="2:16">
      <c r="B127" s="701">
        <v>30146</v>
      </c>
      <c r="D127" s="1325" t="s">
        <v>1854</v>
      </c>
      <c r="E127" s="730" t="s">
        <v>5</v>
      </c>
      <c r="F127" s="500">
        <v>0</v>
      </c>
      <c r="H127" s="915"/>
      <c r="I127" s="921"/>
      <c r="M127" s="940"/>
    </row>
    <row r="128" spans="2:16" ht="16" thickBot="1">
      <c r="B128" s="701">
        <v>30147</v>
      </c>
      <c r="D128" s="1325" t="s">
        <v>1855</v>
      </c>
      <c r="E128" s="730" t="s">
        <v>5</v>
      </c>
      <c r="F128" s="500">
        <v>0</v>
      </c>
      <c r="H128" s="915"/>
      <c r="I128" s="915"/>
      <c r="K128" s="916" t="s">
        <v>1892</v>
      </c>
      <c r="L128" s="730" t="s">
        <v>5</v>
      </c>
      <c r="M128" s="941">
        <f>ROUND(SUM(M125:M126),2)</f>
        <v>335202.11</v>
      </c>
    </row>
    <row r="129" spans="1:13" ht="16" thickTop="1">
      <c r="H129" s="915"/>
      <c r="I129" s="699"/>
      <c r="J129" s="927"/>
      <c r="K129" s="927"/>
      <c r="L129" s="927"/>
      <c r="M129" s="461"/>
    </row>
    <row r="130" spans="1:13">
      <c r="H130" s="915"/>
      <c r="I130" s="942"/>
      <c r="J130" s="927"/>
      <c r="K130" s="927"/>
      <c r="L130" s="927"/>
      <c r="M130" s="943"/>
    </row>
    <row r="131" spans="1:13">
      <c r="H131" s="915"/>
      <c r="I131" s="933"/>
      <c r="J131" s="927"/>
      <c r="K131" s="944"/>
      <c r="L131" s="944"/>
      <c r="M131" s="929"/>
    </row>
    <row r="132" spans="1:13">
      <c r="H132" s="915"/>
      <c r="I132" s="927"/>
      <c r="J132" s="927"/>
      <c r="K132" s="927"/>
      <c r="L132" s="927"/>
      <c r="M132" s="927"/>
    </row>
    <row r="133" spans="1:13">
      <c r="H133" s="915"/>
    </row>
    <row r="134" spans="1:13">
      <c r="H134" s="915"/>
    </row>
    <row r="135" spans="1:13">
      <c r="H135" s="915"/>
    </row>
    <row r="136" spans="1:13" ht="18">
      <c r="A136" s="903" t="s">
        <v>0</v>
      </c>
      <c r="B136" s="904"/>
      <c r="C136" s="904"/>
      <c r="D136" s="904"/>
      <c r="E136" s="904"/>
      <c r="F136" s="945"/>
      <c r="M136" s="906" t="s">
        <v>1029</v>
      </c>
    </row>
    <row r="137" spans="1:13" ht="18">
      <c r="A137" s="908" t="s">
        <v>1028</v>
      </c>
      <c r="B137" s="904"/>
      <c r="C137" s="904"/>
      <c r="D137" s="904"/>
      <c r="E137" s="904"/>
      <c r="F137" s="905"/>
      <c r="M137" s="906" t="s">
        <v>121</v>
      </c>
    </row>
    <row r="138" spans="1:13" ht="18">
      <c r="A138" s="908" t="str">
        <f>A5</f>
        <v>AS OF MARCH 31, 2019</v>
      </c>
      <c r="B138" s="904"/>
      <c r="C138" s="904"/>
      <c r="D138" s="904"/>
      <c r="E138" s="904"/>
      <c r="F138" s="905"/>
      <c r="G138" s="904"/>
      <c r="H138" s="903"/>
      <c r="I138" s="904"/>
      <c r="J138" s="904"/>
      <c r="K138" s="904"/>
      <c r="L138" s="904"/>
    </row>
    <row r="139" spans="1:13" ht="18">
      <c r="A139" s="910"/>
      <c r="F139" s="910"/>
      <c r="G139" s="904"/>
      <c r="H139" s="903"/>
      <c r="I139" s="904"/>
      <c r="J139" s="904"/>
      <c r="K139" s="904"/>
      <c r="L139" s="904"/>
    </row>
    <row r="140" spans="1:13" ht="17.5">
      <c r="A140" s="934" t="s">
        <v>5</v>
      </c>
      <c r="B140" s="911"/>
      <c r="F140" s="912" t="s">
        <v>1037</v>
      </c>
      <c r="G140" s="904"/>
      <c r="H140" s="934" t="s">
        <v>5</v>
      </c>
      <c r="I140" s="911"/>
      <c r="M140" s="912" t="s">
        <v>1037</v>
      </c>
    </row>
    <row r="141" spans="1:13">
      <c r="B141" s="913" t="s">
        <v>1038</v>
      </c>
      <c r="D141" s="913" t="s">
        <v>1039</v>
      </c>
      <c r="E141" s="913"/>
      <c r="F141" s="914" t="s">
        <v>1040</v>
      </c>
      <c r="I141" s="913" t="s">
        <v>1038</v>
      </c>
      <c r="K141" s="913" t="s">
        <v>1039</v>
      </c>
      <c r="L141" s="913"/>
      <c r="M141" s="914" t="s">
        <v>1040</v>
      </c>
    </row>
    <row r="142" spans="1:13">
      <c r="H142" s="934"/>
      <c r="M142" s="912"/>
    </row>
    <row r="143" spans="1:13">
      <c r="B143" s="915"/>
      <c r="D143" s="916" t="s">
        <v>1050</v>
      </c>
      <c r="E143" s="916"/>
      <c r="H143" s="934"/>
      <c r="K143" s="916" t="s">
        <v>1051</v>
      </c>
      <c r="L143" s="916"/>
      <c r="M143" s="912"/>
    </row>
    <row r="144" spans="1:13" s="641" customFormat="1">
      <c r="A144" s="915"/>
      <c r="B144" s="701">
        <v>55001</v>
      </c>
      <c r="C144" s="907"/>
      <c r="D144" s="1325" t="s">
        <v>1912</v>
      </c>
      <c r="E144" s="730" t="s">
        <v>5</v>
      </c>
      <c r="F144" s="500">
        <v>0</v>
      </c>
      <c r="H144" s="915"/>
      <c r="I144" s="701">
        <v>55052</v>
      </c>
      <c r="J144" s="907"/>
      <c r="K144" s="1444" t="s">
        <v>1932</v>
      </c>
      <c r="L144" s="730" t="s">
        <v>5</v>
      </c>
      <c r="M144" s="500">
        <v>0</v>
      </c>
    </row>
    <row r="145" spans="1:13">
      <c r="A145" s="915"/>
      <c r="B145" s="701">
        <v>55002</v>
      </c>
      <c r="D145" s="1451" t="s">
        <v>2075</v>
      </c>
      <c r="E145" s="730" t="s">
        <v>5</v>
      </c>
      <c r="F145" s="500">
        <v>0</v>
      </c>
      <c r="G145" s="641"/>
      <c r="H145" s="915"/>
      <c r="I145" s="919">
        <v>55053</v>
      </c>
      <c r="K145" s="1325" t="s">
        <v>1933</v>
      </c>
      <c r="L145" s="730" t="s">
        <v>5</v>
      </c>
      <c r="M145" s="500">
        <v>0</v>
      </c>
    </row>
    <row r="146" spans="1:13">
      <c r="A146" s="915"/>
      <c r="B146" s="701">
        <v>55003</v>
      </c>
      <c r="D146" s="1325" t="s">
        <v>1913</v>
      </c>
      <c r="E146" s="730" t="s">
        <v>5</v>
      </c>
      <c r="F146" s="500">
        <v>1361177.18</v>
      </c>
      <c r="H146" s="915"/>
      <c r="I146" s="701">
        <v>55056</v>
      </c>
      <c r="K146" s="1325" t="s">
        <v>1895</v>
      </c>
      <c r="L146" s="730" t="s">
        <v>5</v>
      </c>
      <c r="M146" s="500">
        <v>117719.57</v>
      </c>
    </row>
    <row r="147" spans="1:13">
      <c r="A147" s="915"/>
      <c r="B147" s="701">
        <v>55004</v>
      </c>
      <c r="D147" s="1444" t="s">
        <v>1914</v>
      </c>
      <c r="E147" s="730" t="s">
        <v>5</v>
      </c>
      <c r="F147" s="500">
        <v>0</v>
      </c>
      <c r="H147" s="915"/>
      <c r="I147" s="701">
        <v>55057</v>
      </c>
      <c r="K147" s="1444" t="s">
        <v>1896</v>
      </c>
      <c r="L147" s="730" t="s">
        <v>5</v>
      </c>
      <c r="M147" s="500">
        <v>0</v>
      </c>
    </row>
    <row r="148" spans="1:13">
      <c r="A148" s="915"/>
      <c r="B148" s="701">
        <v>55005</v>
      </c>
      <c r="D148" s="1325" t="s">
        <v>1915</v>
      </c>
      <c r="E148" s="730" t="s">
        <v>5</v>
      </c>
      <c r="F148" s="500">
        <v>0</v>
      </c>
      <c r="H148" s="915"/>
      <c r="I148" s="701">
        <v>55058</v>
      </c>
      <c r="K148" s="1325" t="s">
        <v>1897</v>
      </c>
      <c r="L148" s="730" t="s">
        <v>5</v>
      </c>
      <c r="M148" s="500">
        <v>2891015.47</v>
      </c>
    </row>
    <row r="149" spans="1:13">
      <c r="A149" s="915"/>
      <c r="B149" s="701">
        <v>55006</v>
      </c>
      <c r="D149" s="1325" t="s">
        <v>1916</v>
      </c>
      <c r="E149" s="730" t="s">
        <v>5</v>
      </c>
      <c r="F149" s="500">
        <v>0</v>
      </c>
      <c r="H149" s="915"/>
      <c r="I149" s="701">
        <v>55059</v>
      </c>
      <c r="K149" s="1325" t="s">
        <v>1898</v>
      </c>
      <c r="L149" s="730" t="s">
        <v>5</v>
      </c>
      <c r="M149" s="500">
        <v>7651171.4299999997</v>
      </c>
    </row>
    <row r="150" spans="1:13">
      <c r="A150" s="915"/>
      <c r="B150" s="701">
        <v>55007</v>
      </c>
      <c r="D150" s="1325" t="s">
        <v>1917</v>
      </c>
      <c r="E150" s="730" t="s">
        <v>5</v>
      </c>
      <c r="F150" s="500">
        <v>2799209.13</v>
      </c>
      <c r="H150" s="915"/>
      <c r="I150" s="701">
        <v>55060</v>
      </c>
      <c r="K150" s="1444" t="s">
        <v>1899</v>
      </c>
      <c r="L150" s="730" t="s">
        <v>5</v>
      </c>
      <c r="M150" s="500">
        <v>0</v>
      </c>
    </row>
    <row r="151" spans="1:13">
      <c r="A151" s="915"/>
      <c r="B151" s="701">
        <v>55008</v>
      </c>
      <c r="D151" s="1325" t="s">
        <v>1918</v>
      </c>
      <c r="E151" s="730" t="s">
        <v>5</v>
      </c>
      <c r="F151" s="500">
        <v>6233186.0300000003</v>
      </c>
      <c r="H151" s="915"/>
      <c r="I151" s="701">
        <v>55061</v>
      </c>
      <c r="K151" s="1444" t="s">
        <v>1900</v>
      </c>
      <c r="L151" s="730" t="s">
        <v>5</v>
      </c>
      <c r="M151" s="500">
        <v>2340827.9500000002</v>
      </c>
    </row>
    <row r="152" spans="1:13">
      <c r="A152" s="946"/>
      <c r="B152" s="701">
        <v>55009</v>
      </c>
      <c r="D152" s="1325" t="s">
        <v>1919</v>
      </c>
      <c r="E152" s="730" t="s">
        <v>5</v>
      </c>
      <c r="F152" s="500">
        <v>0</v>
      </c>
      <c r="H152" s="915"/>
      <c r="I152" s="701">
        <v>55062</v>
      </c>
      <c r="K152" s="1444" t="s">
        <v>1901</v>
      </c>
      <c r="L152" s="730" t="s">
        <v>5</v>
      </c>
      <c r="M152" s="500">
        <v>45428023.700000003</v>
      </c>
    </row>
    <row r="153" spans="1:13">
      <c r="A153" s="915"/>
      <c r="B153" s="701">
        <v>55010</v>
      </c>
      <c r="D153" s="1325" t="s">
        <v>1920</v>
      </c>
      <c r="E153" s="730" t="s">
        <v>5</v>
      </c>
      <c r="F153" s="500">
        <v>14027796.93</v>
      </c>
      <c r="H153" s="915"/>
      <c r="I153" s="919">
        <v>55066</v>
      </c>
      <c r="K153" s="1489" t="s">
        <v>2076</v>
      </c>
      <c r="L153" s="730" t="s">
        <v>5</v>
      </c>
      <c r="M153" s="500">
        <v>1261584.27</v>
      </c>
    </row>
    <row r="154" spans="1:13">
      <c r="A154" s="915"/>
      <c r="B154" s="701">
        <v>55011</v>
      </c>
      <c r="D154" s="1325" t="s">
        <v>1921</v>
      </c>
      <c r="E154" s="730" t="s">
        <v>5</v>
      </c>
      <c r="F154" s="500">
        <v>3026218.52</v>
      </c>
      <c r="H154" s="915"/>
      <c r="I154" s="919">
        <v>55067</v>
      </c>
      <c r="K154" s="1445" t="s">
        <v>1902</v>
      </c>
      <c r="L154" s="730" t="s">
        <v>5</v>
      </c>
      <c r="M154" s="500">
        <v>165420.68</v>
      </c>
    </row>
    <row r="155" spans="1:13">
      <c r="A155" s="915"/>
      <c r="B155" s="701">
        <v>55012</v>
      </c>
      <c r="D155" s="1444" t="s">
        <v>1922</v>
      </c>
      <c r="E155" s="730" t="s">
        <v>5</v>
      </c>
      <c r="F155" s="500">
        <v>143180.06</v>
      </c>
      <c r="H155" s="915"/>
      <c r="I155" s="919">
        <v>55069</v>
      </c>
      <c r="K155" s="1325" t="s">
        <v>1903</v>
      </c>
      <c r="L155" s="730" t="s">
        <v>5</v>
      </c>
      <c r="M155" s="500">
        <v>72305387.230000004</v>
      </c>
    </row>
    <row r="156" spans="1:13">
      <c r="A156" s="915"/>
      <c r="B156" s="701">
        <v>55013</v>
      </c>
      <c r="D156" s="1325" t="s">
        <v>1923</v>
      </c>
      <c r="E156" s="730" t="s">
        <v>5</v>
      </c>
      <c r="F156" s="500">
        <v>0</v>
      </c>
      <c r="H156" s="915"/>
      <c r="I156" s="919">
        <v>55071</v>
      </c>
      <c r="K156" s="1325" t="s">
        <v>1904</v>
      </c>
      <c r="L156" s="730" t="s">
        <v>5</v>
      </c>
      <c r="M156" s="500">
        <v>254769.81</v>
      </c>
    </row>
    <row r="157" spans="1:13">
      <c r="A157" s="915"/>
      <c r="B157" s="701">
        <v>55014</v>
      </c>
      <c r="D157" s="1325" t="s">
        <v>1924</v>
      </c>
      <c r="E157" s="730" t="s">
        <v>5</v>
      </c>
      <c r="F157" s="500">
        <v>0</v>
      </c>
      <c r="I157" s="919">
        <v>55072</v>
      </c>
      <c r="K157" s="1325" t="s">
        <v>1905</v>
      </c>
      <c r="L157" s="730" t="s">
        <v>5</v>
      </c>
      <c r="M157" s="500">
        <v>0</v>
      </c>
    </row>
    <row r="158" spans="1:13">
      <c r="A158" s="915"/>
      <c r="B158" s="701">
        <v>55015</v>
      </c>
      <c r="D158" s="1325" t="s">
        <v>1925</v>
      </c>
      <c r="E158" s="730" t="s">
        <v>5</v>
      </c>
      <c r="F158" s="500">
        <v>0</v>
      </c>
      <c r="H158" s="915"/>
      <c r="I158" s="919">
        <v>55073</v>
      </c>
      <c r="K158" s="1325" t="s">
        <v>1906</v>
      </c>
      <c r="L158" s="730" t="s">
        <v>5</v>
      </c>
      <c r="M158" s="500">
        <v>0</v>
      </c>
    </row>
    <row r="159" spans="1:13">
      <c r="A159" s="915"/>
      <c r="B159" s="701">
        <v>55016</v>
      </c>
      <c r="D159" s="1325" t="s">
        <v>2250</v>
      </c>
      <c r="E159" s="730" t="s">
        <v>5</v>
      </c>
      <c r="F159" s="500">
        <v>1464225.96</v>
      </c>
      <c r="H159" s="915"/>
      <c r="I159" s="919">
        <v>55074</v>
      </c>
      <c r="K159" s="1325" t="s">
        <v>2319</v>
      </c>
      <c r="L159" s="730" t="s">
        <v>5</v>
      </c>
      <c r="M159" s="500">
        <v>17474534.879999999</v>
      </c>
    </row>
    <row r="160" spans="1:13">
      <c r="A160" s="915"/>
      <c r="B160" s="701">
        <v>55017</v>
      </c>
      <c r="D160" s="1325" t="s">
        <v>1926</v>
      </c>
      <c r="E160" s="730" t="s">
        <v>5</v>
      </c>
      <c r="F160" s="500">
        <v>683235.74</v>
      </c>
      <c r="H160" s="915"/>
      <c r="I160" s="701">
        <v>55251</v>
      </c>
      <c r="K160" s="1325" t="s">
        <v>1907</v>
      </c>
      <c r="L160" s="730" t="s">
        <v>5</v>
      </c>
      <c r="M160" s="500">
        <v>8708847.8100000005</v>
      </c>
    </row>
    <row r="161" spans="1:14">
      <c r="A161" s="915"/>
      <c r="B161" s="701">
        <v>55018</v>
      </c>
      <c r="D161" s="1325" t="s">
        <v>1927</v>
      </c>
      <c r="E161" s="730" t="s">
        <v>5</v>
      </c>
      <c r="F161" s="500">
        <v>9927728.1099999994</v>
      </c>
      <c r="H161" s="915"/>
      <c r="I161" s="701">
        <v>55252</v>
      </c>
      <c r="K161" s="1325" t="s">
        <v>1908</v>
      </c>
      <c r="L161" s="730" t="s">
        <v>5</v>
      </c>
      <c r="M161" s="500">
        <v>22365827.84</v>
      </c>
      <c r="N161" s="927"/>
    </row>
    <row r="162" spans="1:14">
      <c r="A162" s="915"/>
      <c r="B162" s="701">
        <v>55019</v>
      </c>
      <c r="D162" s="1325" t="s">
        <v>1928</v>
      </c>
      <c r="E162" s="730" t="s">
        <v>5</v>
      </c>
      <c r="F162" s="500">
        <v>0</v>
      </c>
      <c r="H162" s="915"/>
      <c r="I162" s="701">
        <v>55300</v>
      </c>
      <c r="K162" s="1325" t="s">
        <v>1909</v>
      </c>
      <c r="L162" s="730" t="s">
        <v>5</v>
      </c>
      <c r="M162" s="500">
        <v>13619750.51</v>
      </c>
      <c r="N162" s="927"/>
    </row>
    <row r="163" spans="1:14">
      <c r="A163" s="915"/>
      <c r="B163" s="701">
        <v>55020</v>
      </c>
      <c r="D163" s="1325" t="s">
        <v>1929</v>
      </c>
      <c r="E163" s="730" t="s">
        <v>5</v>
      </c>
      <c r="F163" s="500">
        <v>63101429.880000003</v>
      </c>
      <c r="I163" s="701">
        <v>55301</v>
      </c>
      <c r="K163" s="1325" t="s">
        <v>1910</v>
      </c>
      <c r="L163" s="730" t="s">
        <v>5</v>
      </c>
      <c r="M163" s="500">
        <v>1160045.3</v>
      </c>
      <c r="N163" s="927"/>
    </row>
    <row r="164" spans="1:14" ht="15" customHeight="1">
      <c r="A164" s="915"/>
      <c r="B164" s="701">
        <v>55021</v>
      </c>
      <c r="D164" s="1325" t="s">
        <v>1930</v>
      </c>
      <c r="E164" s="730" t="s">
        <v>5</v>
      </c>
      <c r="F164" s="500">
        <v>5659631.0499999998</v>
      </c>
      <c r="H164" s="915"/>
      <c r="I164" s="947">
        <v>55350</v>
      </c>
      <c r="J164" s="948"/>
      <c r="K164" s="1447" t="s">
        <v>1911</v>
      </c>
      <c r="L164" s="730" t="s">
        <v>5</v>
      </c>
      <c r="M164" s="1802">
        <v>25361433.93</v>
      </c>
      <c r="N164" s="927"/>
    </row>
    <row r="165" spans="1:14" ht="15" customHeight="1">
      <c r="A165" s="915"/>
      <c r="B165" s="701">
        <v>55022</v>
      </c>
      <c r="D165" s="1325" t="s">
        <v>1931</v>
      </c>
      <c r="E165" s="730" t="s">
        <v>5</v>
      </c>
      <c r="F165" s="500">
        <v>8051614.1799999997</v>
      </c>
      <c r="H165" s="915"/>
      <c r="I165" s="915"/>
      <c r="M165" s="927"/>
    </row>
    <row r="166" spans="1:14" ht="16.5" customHeight="1" thickBot="1">
      <c r="A166" s="915"/>
      <c r="I166" s="915"/>
      <c r="K166" s="917" t="s">
        <v>1894</v>
      </c>
      <c r="L166" s="730" t="s">
        <v>5</v>
      </c>
      <c r="M166" s="932">
        <f>ROUND(SUM(F144:F165)+SUM(M144:M164),2)</f>
        <v>337584993.14999998</v>
      </c>
    </row>
    <row r="167" spans="1:14" ht="15" customHeight="1" thickTop="1">
      <c r="A167" s="915"/>
      <c r="I167" s="933"/>
      <c r="J167" s="927"/>
      <c r="K167" s="928"/>
      <c r="L167" s="928"/>
      <c r="M167" s="949"/>
    </row>
    <row r="168" spans="1:14">
      <c r="A168" s="915"/>
      <c r="D168" s="916" t="s">
        <v>2433</v>
      </c>
      <c r="H168" s="915"/>
      <c r="I168" s="915"/>
    </row>
    <row r="169" spans="1:14">
      <c r="A169" s="915"/>
      <c r="B169" s="701">
        <v>60201</v>
      </c>
      <c r="D169" s="1325" t="s">
        <v>2434</v>
      </c>
      <c r="E169" s="1325" t="s">
        <v>5</v>
      </c>
      <c r="F169" s="500">
        <v>0</v>
      </c>
      <c r="H169" s="915"/>
      <c r="K169" s="917"/>
      <c r="L169" s="730"/>
      <c r="M169" s="2168"/>
    </row>
    <row r="170" spans="1:14">
      <c r="A170" s="915"/>
      <c r="B170" s="701">
        <v>60901</v>
      </c>
      <c r="D170" s="1325" t="s">
        <v>2470</v>
      </c>
      <c r="E170" s="1325" t="s">
        <v>5</v>
      </c>
      <c r="F170" s="1802">
        <v>0</v>
      </c>
      <c r="H170" s="915"/>
      <c r="I170" s="915"/>
    </row>
    <row r="171" spans="1:14">
      <c r="A171" s="915"/>
      <c r="H171" s="915"/>
    </row>
    <row r="172" spans="1:14" ht="16" thickBot="1">
      <c r="A172" s="915"/>
      <c r="B172" s="917" t="s">
        <v>2469</v>
      </c>
      <c r="E172" s="1325" t="s">
        <v>5</v>
      </c>
      <c r="F172" s="932">
        <f>ROUND(SUM(F169:F170),2)</f>
        <v>0</v>
      </c>
      <c r="H172" s="915"/>
      <c r="I172" s="915"/>
      <c r="K172" s="917" t="s">
        <v>1893</v>
      </c>
      <c r="L172" s="730" t="s">
        <v>5</v>
      </c>
      <c r="M172" s="950">
        <f>ROUND(SUM(M43,M59,M120,M128,M166,F172),2)</f>
        <v>5404884732.75</v>
      </c>
    </row>
    <row r="173" spans="1:14" ht="16" thickTop="1">
      <c r="A173" s="915"/>
      <c r="H173" s="915"/>
      <c r="I173" s="915"/>
    </row>
    <row r="174" spans="1:14">
      <c r="A174" s="915"/>
      <c r="H174" s="915"/>
      <c r="I174" s="915"/>
      <c r="K174" s="917"/>
      <c r="L174" s="730"/>
      <c r="M174" s="2168"/>
    </row>
    <row r="175" spans="1:14">
      <c r="H175" s="915"/>
      <c r="I175" s="915"/>
    </row>
    <row r="176" spans="1:14">
      <c r="H176" s="915"/>
      <c r="I176" s="915"/>
      <c r="K176" s="912"/>
      <c r="L176" s="912"/>
    </row>
    <row r="178" spans="1:254">
      <c r="K178" s="912"/>
      <c r="L178" s="912"/>
    </row>
    <row r="181" spans="1:254" ht="85.5" customHeight="1">
      <c r="A181" s="951" t="s">
        <v>251</v>
      </c>
      <c r="B181" s="2367" t="s">
        <v>2402</v>
      </c>
      <c r="C181" s="2367"/>
      <c r="D181" s="2367"/>
      <c r="E181" s="2367"/>
      <c r="F181" s="2367"/>
      <c r="G181" s="2367"/>
      <c r="H181" s="2367"/>
      <c r="I181" s="2367"/>
      <c r="J181" s="2367"/>
      <c r="K181" s="2367"/>
      <c r="L181" s="2367"/>
      <c r="M181" s="2367"/>
    </row>
    <row r="182" spans="1:254" s="952" customFormat="1" ht="81.75" customHeight="1">
      <c r="A182" s="700"/>
      <c r="B182" s="2222"/>
      <c r="C182" s="2223"/>
      <c r="D182" s="2223"/>
      <c r="E182" s="2223"/>
      <c r="F182" s="2223"/>
      <c r="G182" s="2223"/>
      <c r="H182" s="2223"/>
      <c r="I182" s="2223"/>
      <c r="J182" s="2223"/>
      <c r="K182" s="2223"/>
      <c r="L182" s="2223"/>
      <c r="M182" s="2223"/>
      <c r="N182" s="2223"/>
      <c r="O182" s="2223"/>
      <c r="P182" s="2223"/>
      <c r="Q182" s="2223"/>
      <c r="R182" s="2223"/>
      <c r="S182" s="2223"/>
      <c r="T182" s="2223"/>
      <c r="U182" s="2223"/>
      <c r="V182" s="2223"/>
      <c r="W182" s="2223"/>
      <c r="X182" s="2223"/>
      <c r="Y182" s="2223"/>
      <c r="Z182" s="2223"/>
      <c r="AA182" s="2223"/>
      <c r="AB182" s="2223"/>
      <c r="AC182" s="2223"/>
      <c r="AD182" s="2223"/>
      <c r="AE182" s="2223"/>
      <c r="AF182" s="2223"/>
      <c r="AG182" s="2223"/>
      <c r="AH182" s="2223"/>
      <c r="AI182" s="202"/>
      <c r="AJ182" s="202"/>
      <c r="AK182" s="202"/>
      <c r="AL182" s="202"/>
      <c r="AM182" s="202"/>
      <c r="AN182" s="202"/>
      <c r="AO182" s="202"/>
      <c r="AP182" s="202"/>
      <c r="AQ182" s="202"/>
      <c r="AR182" s="202"/>
      <c r="AS182" s="202"/>
      <c r="AT182" s="202"/>
      <c r="AU182" s="202"/>
      <c r="AV182" s="202"/>
      <c r="AW182" s="202"/>
      <c r="AX182" s="202"/>
      <c r="AY182" s="202"/>
      <c r="AZ182" s="202"/>
      <c r="BA182" s="202"/>
      <c r="BB182" s="202"/>
      <c r="BC182" s="202"/>
      <c r="BD182" s="202"/>
      <c r="BE182" s="202"/>
      <c r="BF182" s="202"/>
      <c r="BG182" s="202"/>
      <c r="BH182" s="202"/>
      <c r="BI182" s="202"/>
      <c r="BJ182" s="202"/>
      <c r="BK182" s="202"/>
      <c r="BL182" s="202"/>
      <c r="BM182" s="202"/>
      <c r="BN182" s="202"/>
      <c r="BO182" s="202"/>
      <c r="BP182" s="202"/>
      <c r="BQ182" s="202"/>
      <c r="BR182" s="202"/>
      <c r="BS182" s="202"/>
      <c r="BT182" s="202"/>
      <c r="BU182" s="202"/>
      <c r="BV182" s="202"/>
      <c r="BW182" s="202"/>
      <c r="BX182" s="202"/>
      <c r="BY182" s="202"/>
      <c r="BZ182" s="202"/>
      <c r="CA182" s="202"/>
      <c r="CB182" s="202"/>
      <c r="CC182" s="202"/>
      <c r="CD182" s="202"/>
      <c r="CE182" s="202"/>
      <c r="CF182" s="202"/>
      <c r="CG182" s="202"/>
      <c r="CH182" s="202"/>
      <c r="CI182" s="202"/>
      <c r="CJ182" s="202"/>
      <c r="CK182" s="202"/>
      <c r="CL182" s="202"/>
      <c r="CM182" s="202"/>
      <c r="CN182" s="202"/>
      <c r="CO182" s="202"/>
      <c r="CP182" s="202"/>
      <c r="CQ182" s="202"/>
      <c r="CR182" s="202"/>
      <c r="CS182" s="202"/>
      <c r="CT182" s="202"/>
      <c r="CU182" s="202"/>
      <c r="CV182" s="202"/>
      <c r="CW182" s="202"/>
      <c r="CX182" s="202"/>
      <c r="CY182" s="202"/>
      <c r="CZ182" s="202"/>
      <c r="DA182" s="202"/>
      <c r="DB182" s="202"/>
      <c r="DC182" s="202"/>
      <c r="DD182" s="202"/>
      <c r="DE182" s="202"/>
      <c r="DF182" s="202"/>
      <c r="DG182" s="202"/>
      <c r="DH182" s="202"/>
      <c r="DI182" s="202"/>
      <c r="DJ182" s="202"/>
      <c r="DK182" s="202"/>
      <c r="DL182" s="202"/>
      <c r="DM182" s="202"/>
      <c r="DN182" s="202"/>
      <c r="DO182" s="202"/>
      <c r="DP182" s="202"/>
      <c r="DQ182" s="202"/>
      <c r="DR182" s="202"/>
      <c r="DS182" s="202"/>
      <c r="DT182" s="202"/>
      <c r="DU182" s="202"/>
      <c r="DV182" s="202"/>
      <c r="DW182" s="202"/>
      <c r="DX182" s="202"/>
      <c r="DY182" s="202"/>
      <c r="DZ182" s="202"/>
      <c r="EA182" s="202"/>
      <c r="EB182" s="202"/>
      <c r="EC182" s="202"/>
      <c r="ED182" s="202"/>
      <c r="EE182" s="202"/>
      <c r="EF182" s="202"/>
      <c r="EG182" s="202"/>
      <c r="EH182" s="202"/>
      <c r="EI182" s="202"/>
      <c r="EJ182" s="202"/>
      <c r="EK182" s="202"/>
      <c r="EL182" s="202"/>
      <c r="EM182" s="202"/>
      <c r="EN182" s="202"/>
      <c r="EO182" s="202"/>
      <c r="EP182" s="202"/>
      <c r="EQ182" s="202"/>
      <c r="ER182" s="202"/>
      <c r="ES182" s="202"/>
      <c r="ET182" s="202"/>
      <c r="EU182" s="202"/>
      <c r="EV182" s="202"/>
      <c r="EW182" s="202"/>
      <c r="EX182" s="202"/>
      <c r="EY182" s="202"/>
      <c r="EZ182" s="202"/>
      <c r="FA182" s="202"/>
      <c r="FB182" s="202"/>
      <c r="FC182" s="202"/>
      <c r="FD182" s="202"/>
      <c r="FE182" s="202"/>
      <c r="FF182" s="202"/>
      <c r="FG182" s="202"/>
      <c r="FH182" s="202"/>
      <c r="FI182" s="202"/>
      <c r="FJ182" s="202"/>
      <c r="FK182" s="202"/>
      <c r="FL182" s="202"/>
      <c r="FM182" s="202"/>
      <c r="FN182" s="202"/>
      <c r="FO182" s="202"/>
      <c r="FP182" s="202"/>
      <c r="FQ182" s="202"/>
      <c r="FR182" s="202"/>
      <c r="FS182" s="202"/>
      <c r="FT182" s="202"/>
      <c r="FU182" s="202"/>
      <c r="FV182" s="202"/>
      <c r="FW182" s="202"/>
      <c r="FX182" s="202"/>
      <c r="FY182" s="202"/>
      <c r="FZ182" s="202"/>
      <c r="GA182" s="202"/>
      <c r="GB182" s="202"/>
      <c r="GC182" s="202"/>
      <c r="GD182" s="202"/>
      <c r="GE182" s="202"/>
      <c r="GF182" s="202"/>
      <c r="GG182" s="202"/>
      <c r="GH182" s="202"/>
      <c r="GI182" s="202"/>
      <c r="GJ182" s="202"/>
      <c r="GK182" s="202"/>
      <c r="GL182" s="202"/>
      <c r="GM182" s="202"/>
      <c r="GN182" s="202"/>
      <c r="GO182" s="202"/>
      <c r="GP182" s="202"/>
      <c r="GQ182" s="202"/>
      <c r="GR182" s="202"/>
      <c r="GS182" s="202"/>
      <c r="GT182" s="202"/>
      <c r="GU182" s="202"/>
      <c r="GV182" s="202"/>
      <c r="GW182" s="202"/>
      <c r="GX182" s="202"/>
      <c r="GY182" s="202"/>
      <c r="GZ182" s="202"/>
      <c r="HA182" s="202"/>
      <c r="HB182" s="202"/>
      <c r="HC182" s="202"/>
      <c r="HD182" s="202"/>
      <c r="HE182" s="202"/>
      <c r="HF182" s="202"/>
      <c r="HG182" s="202"/>
      <c r="HH182" s="202"/>
      <c r="HI182" s="202"/>
      <c r="HJ182" s="202"/>
      <c r="HK182" s="202"/>
      <c r="HL182" s="202"/>
      <c r="HM182" s="202"/>
      <c r="HN182" s="202"/>
      <c r="HO182" s="202"/>
      <c r="HP182" s="202"/>
      <c r="HQ182" s="202"/>
      <c r="HR182" s="202"/>
      <c r="HS182" s="202"/>
      <c r="HT182" s="202"/>
      <c r="HU182" s="202"/>
      <c r="HV182" s="202"/>
      <c r="HW182" s="202"/>
      <c r="HX182" s="202"/>
      <c r="HY182" s="202"/>
      <c r="HZ182" s="202"/>
      <c r="IA182" s="202"/>
      <c r="IB182" s="202"/>
      <c r="IC182" s="202"/>
      <c r="ID182" s="202"/>
      <c r="IE182" s="202"/>
      <c r="IF182" s="202"/>
      <c r="IG182" s="202"/>
      <c r="IH182" s="202"/>
      <c r="II182" s="202"/>
      <c r="IJ182" s="202"/>
      <c r="IK182" s="202"/>
      <c r="IL182" s="202"/>
      <c r="IM182" s="202"/>
      <c r="IN182" s="202"/>
      <c r="IO182" s="202"/>
      <c r="IP182" s="202"/>
      <c r="IQ182" s="202"/>
      <c r="IR182" s="202"/>
      <c r="IS182" s="202"/>
      <c r="IT182" s="202"/>
    </row>
    <row r="183" spans="1:254">
      <c r="A183" s="700"/>
    </row>
    <row r="184" spans="1:254">
      <c r="A184" s="700"/>
    </row>
    <row r="185" spans="1:254">
      <c r="A185" s="700"/>
    </row>
    <row r="186" spans="1:254">
      <c r="A186" s="700"/>
    </row>
    <row r="187" spans="1:254">
      <c r="A187" s="700"/>
    </row>
    <row r="188" spans="1:254">
      <c r="A188" s="700"/>
    </row>
    <row r="189" spans="1:254">
      <c r="A189" s="700"/>
    </row>
    <row r="190" spans="1:254">
      <c r="A190" s="700"/>
      <c r="F190" s="918"/>
    </row>
    <row r="191" spans="1:254">
      <c r="F191" s="918"/>
    </row>
    <row r="192" spans="1:254">
      <c r="F192" s="918"/>
    </row>
    <row r="201" spans="1:1">
      <c r="A201" s="921"/>
    </row>
    <row r="202" spans="1:1">
      <c r="A202" s="921"/>
    </row>
    <row r="203" spans="1:1">
      <c r="A203" s="921"/>
    </row>
    <row r="204" spans="1:1">
      <c r="A204" s="921"/>
    </row>
    <row r="205" spans="1:1">
      <c r="A205" s="921"/>
    </row>
    <row r="209" spans="1:1">
      <c r="A209" s="921"/>
    </row>
    <row r="210" spans="1:1">
      <c r="A210" s="915"/>
    </row>
    <row r="211" spans="1:1">
      <c r="A211" s="953"/>
    </row>
    <row r="212" spans="1:1">
      <c r="A212" s="953"/>
    </row>
    <row r="213" spans="1:1">
      <c r="A213" s="953"/>
    </row>
    <row r="214" spans="1:1">
      <c r="A214" s="953"/>
    </row>
    <row r="215" spans="1:1">
      <c r="A215" s="426"/>
    </row>
    <row r="217" spans="1:1">
      <c r="A217" s="915"/>
    </row>
    <row r="218" spans="1:1">
      <c r="A218" s="915"/>
    </row>
    <row r="219" spans="1:1">
      <c r="A219" s="921"/>
    </row>
    <row r="220" spans="1:1">
      <c r="A220" s="915"/>
    </row>
    <row r="221" spans="1:1">
      <c r="A221" s="953"/>
    </row>
    <row r="222" spans="1:1">
      <c r="A222" s="915"/>
    </row>
    <row r="227" spans="1:9">
      <c r="A227" s="915"/>
    </row>
    <row r="229" spans="1:9">
      <c r="A229" s="915"/>
    </row>
    <row r="230" spans="1:9">
      <c r="A230" s="915"/>
    </row>
    <row r="231" spans="1:9">
      <c r="A231" s="915"/>
    </row>
    <row r="232" spans="1:9">
      <c r="A232" s="915"/>
    </row>
    <row r="233" spans="1:9">
      <c r="A233" s="915"/>
    </row>
    <row r="234" spans="1:9">
      <c r="A234" s="915"/>
      <c r="H234" s="915"/>
      <c r="I234" s="915"/>
    </row>
    <row r="235" spans="1:9">
      <c r="A235" s="915"/>
      <c r="H235" s="915"/>
      <c r="I235" s="915"/>
    </row>
    <row r="236" spans="1:9">
      <c r="A236" s="915"/>
      <c r="H236" s="915"/>
      <c r="I236" s="915"/>
    </row>
    <row r="237" spans="1:9">
      <c r="A237" s="915"/>
      <c r="H237" s="915"/>
      <c r="I237" s="915"/>
    </row>
    <row r="238" spans="1:9">
      <c r="A238" s="915"/>
      <c r="H238" s="915"/>
      <c r="I238" s="915"/>
    </row>
    <row r="239" spans="1:9">
      <c r="A239" s="915"/>
      <c r="H239" s="915"/>
      <c r="I239" s="915"/>
    </row>
    <row r="240" spans="1:9">
      <c r="A240" s="915" t="s">
        <v>5</v>
      </c>
    </row>
    <row r="241" spans="1:1">
      <c r="A241" s="915"/>
    </row>
    <row r="242" spans="1:1">
      <c r="A242" s="915"/>
    </row>
    <row r="243" spans="1:1">
      <c r="A243" s="915"/>
    </row>
    <row r="244" spans="1:1">
      <c r="A244" s="915"/>
    </row>
    <row r="245" spans="1:1">
      <c r="A245" s="915"/>
    </row>
    <row r="246" spans="1:1">
      <c r="A246" s="915"/>
    </row>
    <row r="247" spans="1:1">
      <c r="A247" s="915"/>
    </row>
    <row r="249" spans="1:1">
      <c r="A249" s="915"/>
    </row>
    <row r="250" spans="1:1">
      <c r="A250" s="915"/>
    </row>
    <row r="251" spans="1:1">
      <c r="A251" s="915"/>
    </row>
    <row r="252" spans="1:1">
      <c r="A252" s="915"/>
    </row>
    <row r="253" spans="1:1">
      <c r="A253" s="915" t="s">
        <v>5</v>
      </c>
    </row>
    <row r="254" spans="1:1">
      <c r="A254" s="915" t="s">
        <v>5</v>
      </c>
    </row>
    <row r="255" spans="1:1">
      <c r="A255" s="915" t="s">
        <v>5</v>
      </c>
    </row>
    <row r="256" spans="1:1">
      <c r="A256" s="915" t="s">
        <v>5</v>
      </c>
    </row>
    <row r="257" spans="1:1">
      <c r="A257" s="700"/>
    </row>
    <row r="258" spans="1:1">
      <c r="A258" s="700"/>
    </row>
    <row r="259" spans="1:1">
      <c r="A259" s="700"/>
    </row>
    <row r="260" spans="1:1">
      <c r="A260" s="700"/>
    </row>
    <row r="261" spans="1:1">
      <c r="A261" s="700"/>
    </row>
    <row r="262" spans="1:1">
      <c r="A262" s="700"/>
    </row>
    <row r="264" spans="1:1">
      <c r="A264" s="700"/>
    </row>
    <row r="283" spans="1:6">
      <c r="A283" s="907" t="s">
        <v>5</v>
      </c>
    </row>
    <row r="284" spans="1:6">
      <c r="F284" s="954"/>
    </row>
    <row r="306" spans="1:2">
      <c r="A306" s="910"/>
      <c r="B306" s="923"/>
    </row>
  </sheetData>
  <customSheetViews>
    <customSheetView guid="{2B65B3C9-192A-406F-81D0-33ACDA28F496}" scale="80" showPageBreaks="1" showGridLines="0" outlineSymbols="0" printArea="1" topLeftCell="F25">
      <selection activeCell="K62" sqref="K62"/>
      <rowBreaks count="2" manualBreakCount="2">
        <brk id="70" max="12" man="1"/>
        <brk id="135" max="12" man="1"/>
      </rowBreaks>
      <pageMargins left="0.5" right="0.5" top="0.6" bottom="0.25" header="0" footer="0.25"/>
      <printOptions horizontalCentered="1"/>
      <pageSetup scale="49" firstPageNumber="121" orientation="landscape" useFirstPageNumber="1" r:id="rId1"/>
      <headerFooter scaleWithDoc="0">
        <oddFooter>&amp;R&amp;9&amp;P</oddFooter>
      </headerFooter>
    </customSheetView>
    <customSheetView guid="{0CC7DE5F-1794-42F9-A27A-C86EF3A9D6CB}" scale="80" showGridLines="0" outlineSymbols="0">
      <selection activeCell="D24" sqref="D24"/>
      <rowBreaks count="2" manualBreakCount="2">
        <brk id="69" max="10" man="1"/>
        <brk id="138" max="10" man="1"/>
      </rowBreaks>
      <pageMargins left="0.5" right="0.5" top="0.6" bottom="0.25" header="0.25" footer="0.25"/>
      <printOptions horizontalCentered="1"/>
      <pageSetup scale="49" firstPageNumber="121" orientation="landscape" useFirstPageNumber="1" r:id="rId2"/>
      <headerFooter scaleWithDoc="0">
        <oddFooter>&amp;R&amp;8&amp;P</oddFooter>
      </headerFooter>
    </customSheetView>
    <customSheetView guid="{93806141-9DF1-4420-AFF4-7FE0DD0F8BC6}" scale="80" showPageBreaks="1" showGridLines="0" outlineSymbols="0" printArea="1">
      <selection activeCell="D11" sqref="D11"/>
      <rowBreaks count="2" manualBreakCount="2">
        <brk id="70" max="12" man="1"/>
        <brk id="135" max="12" man="1"/>
      </rowBreaks>
      <pageMargins left="0.5" right="0.5" top="0.6" bottom="0.25" header="0" footer="0.25"/>
      <printOptions horizontalCentered="1"/>
      <pageSetup scale="49" firstPageNumber="121" orientation="landscape" useFirstPageNumber="1" r:id="rId3"/>
      <headerFooter scaleWithDoc="0">
        <oddFooter>&amp;R&amp;9&amp;P</oddFooter>
      </headerFooter>
    </customSheetView>
    <customSheetView guid="{BB82FA49-60D3-40FE-AF8E-B650FBF593CD}" scale="80" showPageBreaks="1" showGridLines="0" outlineSymbols="0" printArea="1">
      <selection activeCell="D24" sqref="D24"/>
      <rowBreaks count="2" manualBreakCount="2">
        <brk id="69" max="10" man="1"/>
        <brk id="138" max="10" man="1"/>
      </rowBreaks>
      <pageMargins left="0.5" right="0.5" top="0.6" bottom="0.25" header="0.25" footer="0.25"/>
      <printOptions horizontalCentered="1"/>
      <pageSetup scale="49" firstPageNumber="121" orientation="landscape" useFirstPageNumber="1" r:id="rId4"/>
      <headerFooter scaleWithDoc="0">
        <oddFooter>&amp;R&amp;8&amp;P</oddFooter>
      </headerFooter>
    </customSheetView>
    <customSheetView guid="{3F05455D-E716-4339-B764-ED03EAF4C363}" scale="80" showPageBreaks="1" showGridLines="0" outlineSymbols="0" printArea="1">
      <selection activeCell="D24" sqref="D24"/>
      <rowBreaks count="2" manualBreakCount="2">
        <brk id="69" max="10" man="1"/>
        <brk id="138" max="10" man="1"/>
      </rowBreaks>
      <pageMargins left="0.5" right="0.5" top="0.6" bottom="0.25" header="0.25" footer="0.25"/>
      <printOptions horizontalCentered="1"/>
      <pageSetup scale="49" firstPageNumber="121" orientation="landscape" useFirstPageNumber="1" r:id="rId5"/>
      <headerFooter scaleWithDoc="0">
        <oddFooter>&amp;R&amp;8&amp;P</oddFooter>
      </headerFooter>
    </customSheetView>
  </customSheetViews>
  <mergeCells count="1">
    <mergeCell ref="B181:M181"/>
  </mergeCells>
  <printOptions horizontalCentered="1"/>
  <pageMargins left="0.5" right="0.5" top="0.6" bottom="0.25" header="0" footer="0.25"/>
  <pageSetup scale="49" firstPageNumber="122" orientation="landscape" useFirstPageNumber="1" r:id="rId6"/>
  <headerFooter scaleWithDoc="0">
    <oddFooter>&amp;R&amp;9&amp;P</oddFooter>
  </headerFooter>
  <rowBreaks count="2" manualBreakCount="2">
    <brk id="70" max="12" man="1"/>
    <brk id="135"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117"/>
  <sheetViews>
    <sheetView showGridLines="0" showOutlineSymbols="0" zoomScale="60" zoomScaleNormal="60" zoomScaleSheetLayoutView="70" workbookViewId="0"/>
  </sheetViews>
  <sheetFormatPr defaultColWidth="9.69140625" defaultRowHeight="12.5"/>
  <cols>
    <col min="1" max="1" width="58.4609375" style="58" customWidth="1"/>
    <col min="2" max="2" width="1.3046875" style="58" customWidth="1"/>
    <col min="3" max="3" width="19.69140625" style="58" customWidth="1"/>
    <col min="4" max="4" width="2.07421875" style="58" customWidth="1"/>
    <col min="5" max="5" width="19" style="101" customWidth="1"/>
    <col min="6" max="6" width="2.07421875" style="58" customWidth="1"/>
    <col min="7" max="7" width="18.765625" style="58" customWidth="1"/>
    <col min="8" max="8" width="2.07421875" style="58" customWidth="1"/>
    <col min="9" max="9" width="18.53515625" style="101" customWidth="1"/>
    <col min="10" max="10" width="1.69140625" style="58" customWidth="1"/>
    <col min="11" max="11" width="20.23046875" style="58" customWidth="1"/>
    <col min="12" max="12" width="1.765625" style="58" customWidth="1"/>
    <col min="13" max="13" width="18.53515625" style="101" customWidth="1"/>
    <col min="14" max="14" width="2.07421875" style="58" customWidth="1"/>
    <col min="15" max="15" width="18.84375" style="58" customWidth="1"/>
    <col min="16" max="16" width="1.53515625" style="58" customWidth="1"/>
    <col min="17" max="17" width="18.53515625" style="101" customWidth="1"/>
    <col min="18" max="18" width="1.69140625" style="58" customWidth="1"/>
    <col min="19" max="19" width="19" style="58" customWidth="1"/>
    <col min="20" max="20" width="1.07421875" style="58" customWidth="1"/>
    <col min="21" max="21" width="20" style="58" customWidth="1"/>
    <col min="22" max="22" width="2.53515625" style="58" customWidth="1"/>
    <col min="23" max="23" width="25.69140625" style="58" customWidth="1"/>
    <col min="24" max="16384" width="9.69140625" style="58"/>
  </cols>
  <sheetData>
    <row r="1" spans="1:254" ht="18" customHeight="1">
      <c r="A1" s="1237" t="s">
        <v>1234</v>
      </c>
    </row>
    <row r="3" spans="1:254" s="1075" customFormat="1" ht="25">
      <c r="A3" s="1072" t="s">
        <v>0</v>
      </c>
      <c r="B3" s="1072"/>
      <c r="C3" s="1072"/>
      <c r="D3" s="1072"/>
      <c r="E3" s="1073"/>
      <c r="F3" s="1072"/>
      <c r="G3" s="1072"/>
      <c r="H3" s="1072"/>
      <c r="I3" s="1073"/>
      <c r="J3" s="1072"/>
      <c r="K3" s="1072"/>
      <c r="L3" s="1072"/>
      <c r="M3" s="1073"/>
      <c r="N3" s="1072"/>
      <c r="O3" s="1072"/>
      <c r="P3" s="1072"/>
      <c r="Q3" s="1073"/>
      <c r="R3" s="1074"/>
      <c r="S3" s="1074"/>
      <c r="T3" s="1074"/>
      <c r="U3" s="1074"/>
      <c r="V3" s="1074"/>
      <c r="W3" s="1074"/>
      <c r="X3" s="1074"/>
      <c r="Y3" s="1074"/>
      <c r="Z3" s="1074"/>
      <c r="AA3" s="1074"/>
      <c r="AB3" s="1074"/>
      <c r="AC3" s="1074"/>
      <c r="AD3" s="1074"/>
      <c r="AE3" s="1074"/>
      <c r="AF3" s="1074"/>
      <c r="AG3" s="1074"/>
      <c r="AH3" s="1074"/>
      <c r="AI3" s="1074"/>
      <c r="AJ3" s="1074"/>
      <c r="AK3" s="1074"/>
      <c r="AL3" s="1074"/>
      <c r="AM3" s="1074"/>
      <c r="AN3" s="1074"/>
      <c r="AO3" s="1074"/>
      <c r="AP3" s="1074"/>
      <c r="AQ3" s="1074"/>
      <c r="AR3" s="1074"/>
      <c r="AS3" s="1074"/>
      <c r="AT3" s="1074"/>
      <c r="AU3" s="1074"/>
      <c r="AV3" s="1074"/>
      <c r="AW3" s="1074"/>
      <c r="AX3" s="1074"/>
      <c r="AY3" s="1074"/>
      <c r="AZ3" s="1074"/>
      <c r="BA3" s="1074"/>
      <c r="BB3" s="1074"/>
      <c r="BC3" s="1074"/>
      <c r="BD3" s="1074"/>
      <c r="BE3" s="1074"/>
      <c r="BF3" s="1074"/>
      <c r="BG3" s="1074"/>
      <c r="BH3" s="1074"/>
      <c r="BI3" s="1074"/>
      <c r="BJ3" s="1074"/>
      <c r="BK3" s="1074"/>
      <c r="BL3" s="1074"/>
      <c r="BM3" s="1074"/>
      <c r="BN3" s="1074"/>
      <c r="BO3" s="1074"/>
      <c r="BP3" s="1074"/>
      <c r="BQ3" s="1074"/>
      <c r="BR3" s="1074"/>
      <c r="BS3" s="1074"/>
      <c r="BT3" s="1074"/>
      <c r="BU3" s="1074"/>
      <c r="BV3" s="1074"/>
      <c r="BW3" s="1074"/>
      <c r="BX3" s="1074"/>
      <c r="BY3" s="1074"/>
      <c r="BZ3" s="1074"/>
      <c r="CA3" s="1074"/>
      <c r="CB3" s="1074"/>
      <c r="CC3" s="1074"/>
      <c r="CD3" s="1074"/>
      <c r="CE3" s="1074"/>
      <c r="CF3" s="1074"/>
      <c r="CG3" s="1074"/>
      <c r="CH3" s="1074"/>
      <c r="CI3" s="1074"/>
      <c r="CJ3" s="1074"/>
      <c r="CK3" s="1074"/>
      <c r="CL3" s="1074"/>
      <c r="CM3" s="1074"/>
      <c r="CN3" s="1074"/>
      <c r="CO3" s="1074"/>
      <c r="CP3" s="1074"/>
      <c r="CQ3" s="1074"/>
      <c r="CR3" s="1074"/>
      <c r="CS3" s="1074"/>
      <c r="CT3" s="1074"/>
      <c r="CU3" s="1074"/>
      <c r="CV3" s="1074"/>
      <c r="CW3" s="1074"/>
      <c r="CX3" s="1074"/>
      <c r="CY3" s="1074"/>
      <c r="CZ3" s="1074"/>
      <c r="DA3" s="1074"/>
      <c r="DB3" s="1074"/>
      <c r="DC3" s="1074"/>
      <c r="DD3" s="1074"/>
      <c r="DE3" s="1074"/>
      <c r="DF3" s="1074"/>
      <c r="DG3" s="1074"/>
      <c r="DH3" s="1074"/>
      <c r="DI3" s="1074"/>
      <c r="DJ3" s="1074"/>
      <c r="DK3" s="1074"/>
      <c r="DL3" s="1074"/>
      <c r="DM3" s="1074"/>
      <c r="DN3" s="1074"/>
      <c r="DO3" s="1074"/>
      <c r="DP3" s="1074"/>
      <c r="DQ3" s="1074"/>
      <c r="DR3" s="1074"/>
      <c r="DS3" s="1074"/>
      <c r="DT3" s="1074"/>
      <c r="DU3" s="1074"/>
      <c r="DV3" s="1074"/>
      <c r="DW3" s="1074"/>
      <c r="DX3" s="1074"/>
      <c r="DY3" s="1074"/>
      <c r="DZ3" s="1074"/>
      <c r="EA3" s="1074"/>
      <c r="EB3" s="1074"/>
      <c r="EC3" s="1074"/>
      <c r="ED3" s="1074"/>
      <c r="EE3" s="1074"/>
      <c r="EF3" s="1074"/>
      <c r="EG3" s="1074"/>
      <c r="EH3" s="1074"/>
      <c r="EI3" s="1074"/>
      <c r="EJ3" s="1074"/>
      <c r="EK3" s="1074"/>
      <c r="EL3" s="1074"/>
      <c r="EM3" s="1074"/>
      <c r="EN3" s="1074"/>
      <c r="EO3" s="1074"/>
      <c r="EP3" s="1074"/>
      <c r="EQ3" s="1074"/>
      <c r="ER3" s="1074"/>
      <c r="ES3" s="1074"/>
      <c r="ET3" s="1074"/>
      <c r="EU3" s="1074"/>
      <c r="EV3" s="1074"/>
      <c r="EW3" s="1074"/>
      <c r="EX3" s="1074"/>
      <c r="EY3" s="1074"/>
      <c r="EZ3" s="1074"/>
      <c r="FA3" s="1074"/>
      <c r="FB3" s="1074"/>
      <c r="FC3" s="1074"/>
      <c r="FD3" s="1074"/>
      <c r="FE3" s="1074"/>
      <c r="FF3" s="1074"/>
      <c r="FG3" s="1074"/>
      <c r="FH3" s="1074"/>
      <c r="FI3" s="1074"/>
      <c r="FJ3" s="1074"/>
      <c r="FK3" s="1074"/>
      <c r="FL3" s="1074"/>
      <c r="FM3" s="1074"/>
      <c r="FN3" s="1074"/>
      <c r="FO3" s="1074"/>
      <c r="FP3" s="1074"/>
      <c r="FQ3" s="1074"/>
      <c r="FR3" s="1074"/>
      <c r="FS3" s="1074"/>
      <c r="FT3" s="1074"/>
      <c r="FU3" s="1074"/>
      <c r="FV3" s="1074"/>
      <c r="FW3" s="1074"/>
      <c r="FX3" s="1074"/>
      <c r="FY3" s="1074"/>
      <c r="FZ3" s="1074"/>
      <c r="GA3" s="1074"/>
      <c r="GB3" s="1074"/>
      <c r="GC3" s="1074"/>
      <c r="GD3" s="1074"/>
      <c r="GE3" s="1074"/>
      <c r="GF3" s="1074"/>
      <c r="GG3" s="1074"/>
      <c r="GH3" s="1074"/>
      <c r="GI3" s="1074"/>
      <c r="GJ3" s="1074"/>
      <c r="GK3" s="1074"/>
      <c r="GL3" s="1074"/>
      <c r="GM3" s="1074"/>
      <c r="GN3" s="1074"/>
      <c r="GO3" s="1074"/>
      <c r="GP3" s="1074"/>
      <c r="GQ3" s="1074"/>
      <c r="GR3" s="1074"/>
      <c r="GS3" s="1074"/>
      <c r="GT3" s="1074"/>
      <c r="GU3" s="1074"/>
      <c r="GV3" s="1074"/>
      <c r="GW3" s="1074"/>
      <c r="GX3" s="1074"/>
      <c r="GY3" s="1074"/>
      <c r="GZ3" s="1074"/>
      <c r="HA3" s="1074"/>
      <c r="HB3" s="1074"/>
      <c r="HC3" s="1074"/>
      <c r="HD3" s="1074"/>
      <c r="HE3" s="1074"/>
      <c r="HF3" s="1074"/>
      <c r="HG3" s="1074"/>
      <c r="HH3" s="1074"/>
      <c r="HI3" s="1074"/>
      <c r="HJ3" s="1074"/>
      <c r="HK3" s="1074"/>
      <c r="HL3" s="1074"/>
      <c r="HM3" s="1074"/>
      <c r="HN3" s="1074"/>
      <c r="HO3" s="1074"/>
      <c r="HP3" s="1074"/>
      <c r="HQ3" s="1074"/>
      <c r="HR3" s="1074"/>
      <c r="HS3" s="1074"/>
      <c r="HT3" s="1074"/>
      <c r="HU3" s="1074"/>
      <c r="HV3" s="1074"/>
      <c r="HW3" s="1074"/>
      <c r="HX3" s="1074"/>
      <c r="HY3" s="1074"/>
      <c r="HZ3" s="1074"/>
      <c r="IA3" s="1074"/>
      <c r="IB3" s="1074"/>
      <c r="IC3" s="1074"/>
      <c r="ID3" s="1074"/>
      <c r="IE3" s="1074"/>
      <c r="IF3" s="1074"/>
      <c r="IG3" s="1074"/>
      <c r="IH3" s="1074"/>
      <c r="II3" s="1074"/>
      <c r="IJ3" s="1074"/>
      <c r="IK3" s="1074"/>
      <c r="IL3" s="1074"/>
      <c r="IM3" s="1074"/>
      <c r="IN3" s="1074"/>
      <c r="IO3" s="1074"/>
      <c r="IP3" s="1074"/>
      <c r="IQ3" s="1074"/>
      <c r="IR3" s="1074"/>
      <c r="IS3" s="1074"/>
      <c r="IT3" s="1074"/>
    </row>
    <row r="4" spans="1:254" s="1075" customFormat="1" ht="25">
      <c r="A4" s="1072" t="s">
        <v>1</v>
      </c>
      <c r="B4" s="1072"/>
      <c r="C4" s="1072"/>
      <c r="D4" s="1072"/>
      <c r="E4" s="1073"/>
      <c r="F4" s="1072"/>
      <c r="G4" s="1072"/>
      <c r="H4" s="1072"/>
      <c r="I4" s="1073"/>
      <c r="J4" s="1072"/>
      <c r="K4" s="1072"/>
      <c r="L4" s="1072"/>
      <c r="M4" s="1073"/>
      <c r="N4" s="1072"/>
      <c r="O4" s="1072"/>
      <c r="P4" s="1072"/>
      <c r="Q4" s="1076"/>
      <c r="R4" s="1072"/>
      <c r="S4" s="1072"/>
      <c r="T4" s="1072"/>
      <c r="U4" s="1077" t="s">
        <v>35</v>
      </c>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1074"/>
      <c r="BC4" s="1074"/>
      <c r="BD4" s="1074"/>
      <c r="BE4" s="1074"/>
      <c r="BF4" s="1074"/>
      <c r="BG4" s="1074"/>
      <c r="BH4" s="1074"/>
      <c r="BI4" s="1074"/>
      <c r="BJ4" s="1074"/>
      <c r="BK4" s="1074"/>
      <c r="BL4" s="1074"/>
      <c r="BM4" s="1074"/>
      <c r="BN4" s="1074"/>
      <c r="BO4" s="1074"/>
      <c r="BP4" s="1074"/>
      <c r="BQ4" s="1074"/>
      <c r="BR4" s="1074"/>
      <c r="BS4" s="1074"/>
      <c r="BT4" s="1074"/>
      <c r="BU4" s="1074"/>
      <c r="BV4" s="1074"/>
      <c r="BW4" s="1074"/>
      <c r="BX4" s="1074"/>
      <c r="BY4" s="1074"/>
      <c r="BZ4" s="1074"/>
      <c r="CA4" s="1074"/>
      <c r="CB4" s="1074"/>
      <c r="CC4" s="1074"/>
      <c r="CD4" s="1074"/>
      <c r="CE4" s="1074"/>
      <c r="CF4" s="1074"/>
      <c r="CG4" s="1074"/>
      <c r="CH4" s="1074"/>
      <c r="CI4" s="1074"/>
      <c r="CJ4" s="1074"/>
      <c r="CK4" s="1074"/>
      <c r="CL4" s="1074"/>
      <c r="CM4" s="1074"/>
      <c r="CN4" s="1074"/>
      <c r="CO4" s="1074"/>
      <c r="CP4" s="1074"/>
      <c r="CQ4" s="1074"/>
      <c r="CR4" s="1074"/>
      <c r="CS4" s="1074"/>
      <c r="CT4" s="1074"/>
      <c r="CU4" s="1074"/>
      <c r="CV4" s="1074"/>
      <c r="CW4" s="1074"/>
      <c r="CX4" s="1074"/>
      <c r="CY4" s="1074"/>
      <c r="CZ4" s="1074"/>
      <c r="DA4" s="1074"/>
      <c r="DB4" s="1074"/>
      <c r="DC4" s="1074"/>
      <c r="DD4" s="1074"/>
      <c r="DE4" s="1074"/>
      <c r="DF4" s="1074"/>
      <c r="DG4" s="1074"/>
      <c r="DH4" s="1074"/>
      <c r="DI4" s="1074"/>
      <c r="DJ4" s="1074"/>
      <c r="DK4" s="1074"/>
      <c r="DL4" s="1074"/>
      <c r="DM4" s="1074"/>
      <c r="DN4" s="1074"/>
      <c r="DO4" s="1074"/>
      <c r="DP4" s="1074"/>
      <c r="DQ4" s="1074"/>
      <c r="DR4" s="1074"/>
      <c r="DS4" s="1074"/>
      <c r="DT4" s="1074"/>
      <c r="DU4" s="1074"/>
      <c r="DV4" s="1074"/>
      <c r="DW4" s="1074"/>
      <c r="DX4" s="1074"/>
      <c r="DY4" s="1074"/>
      <c r="DZ4" s="1074"/>
      <c r="EA4" s="1074"/>
      <c r="EB4" s="1074"/>
      <c r="EC4" s="1074"/>
      <c r="ED4" s="1074"/>
      <c r="EE4" s="1074"/>
      <c r="EF4" s="1074"/>
      <c r="EG4" s="1074"/>
      <c r="EH4" s="1074"/>
      <c r="EI4" s="1074"/>
      <c r="EJ4" s="1074"/>
      <c r="EK4" s="1074"/>
      <c r="EL4" s="1074"/>
      <c r="EM4" s="1074"/>
      <c r="EN4" s="1074"/>
      <c r="EO4" s="1074"/>
      <c r="EP4" s="1074"/>
      <c r="EQ4" s="1074"/>
      <c r="ER4" s="1074"/>
      <c r="ES4" s="1074"/>
      <c r="ET4" s="1074"/>
      <c r="EU4" s="1074"/>
      <c r="EV4" s="1074"/>
      <c r="EW4" s="1074"/>
      <c r="EX4" s="1074"/>
      <c r="EY4" s="1074"/>
      <c r="EZ4" s="1074"/>
      <c r="FA4" s="1074"/>
      <c r="FB4" s="1074"/>
      <c r="FC4" s="1074"/>
      <c r="FD4" s="1074"/>
      <c r="FE4" s="1074"/>
      <c r="FF4" s="1074"/>
      <c r="FG4" s="1074"/>
      <c r="FH4" s="1074"/>
      <c r="FI4" s="1074"/>
      <c r="FJ4" s="1074"/>
      <c r="FK4" s="1074"/>
      <c r="FL4" s="1074"/>
      <c r="FM4" s="1074"/>
      <c r="FN4" s="1074"/>
      <c r="FO4" s="1074"/>
      <c r="FP4" s="1074"/>
      <c r="FQ4" s="1074"/>
      <c r="FR4" s="1074"/>
      <c r="FS4" s="1074"/>
      <c r="FT4" s="1074"/>
      <c r="FU4" s="1074"/>
      <c r="FV4" s="1074"/>
      <c r="FW4" s="1074"/>
      <c r="FX4" s="1074"/>
      <c r="FY4" s="1074"/>
      <c r="FZ4" s="1074"/>
      <c r="GA4" s="1074"/>
      <c r="GB4" s="1074"/>
      <c r="GC4" s="1074"/>
      <c r="GD4" s="1074"/>
      <c r="GE4" s="1074"/>
      <c r="GF4" s="1074"/>
      <c r="GG4" s="1074"/>
      <c r="GH4" s="1074"/>
      <c r="GI4" s="1074"/>
      <c r="GJ4" s="1074"/>
      <c r="GK4" s="1074"/>
      <c r="GL4" s="1074"/>
      <c r="GM4" s="1074"/>
      <c r="GN4" s="1074"/>
      <c r="GO4" s="1074"/>
      <c r="GP4" s="1074"/>
      <c r="GQ4" s="1074"/>
      <c r="GR4" s="1074"/>
      <c r="GS4" s="1074"/>
      <c r="GT4" s="1074"/>
      <c r="GU4" s="1074"/>
      <c r="GV4" s="1074"/>
      <c r="GW4" s="1074"/>
      <c r="GX4" s="1074"/>
      <c r="GY4" s="1074"/>
      <c r="GZ4" s="1074"/>
      <c r="HA4" s="1074"/>
      <c r="HB4" s="1074"/>
      <c r="HC4" s="1074"/>
      <c r="HD4" s="1074"/>
      <c r="HE4" s="1074"/>
      <c r="HF4" s="1074"/>
      <c r="HG4" s="1074"/>
      <c r="HH4" s="1074"/>
      <c r="HI4" s="1074"/>
      <c r="HJ4" s="1074"/>
      <c r="HK4" s="1074"/>
      <c r="HL4" s="1074"/>
      <c r="HM4" s="1074"/>
      <c r="HN4" s="1074"/>
      <c r="HO4" s="1074"/>
      <c r="HP4" s="1074"/>
      <c r="HQ4" s="1074"/>
      <c r="HR4" s="1074"/>
      <c r="HS4" s="1074"/>
      <c r="HT4" s="1074"/>
      <c r="HU4" s="1074"/>
      <c r="HV4" s="1074"/>
      <c r="HW4" s="1074"/>
      <c r="HX4" s="1074"/>
      <c r="HY4" s="1074"/>
      <c r="HZ4" s="1074"/>
      <c r="IA4" s="1074"/>
      <c r="IB4" s="1074"/>
      <c r="IC4" s="1074"/>
      <c r="ID4" s="1074"/>
      <c r="IE4" s="1074"/>
      <c r="IF4" s="1074"/>
      <c r="IG4" s="1074"/>
      <c r="IH4" s="1074"/>
      <c r="II4" s="1074"/>
      <c r="IJ4" s="1074"/>
      <c r="IK4" s="1074"/>
      <c r="IL4" s="1074"/>
      <c r="IM4" s="1074"/>
      <c r="IN4" s="1074"/>
      <c r="IO4" s="1074"/>
      <c r="IP4" s="1074"/>
      <c r="IQ4" s="1074"/>
      <c r="IR4" s="1074"/>
      <c r="IS4" s="1074"/>
      <c r="IT4" s="1074"/>
    </row>
    <row r="5" spans="1:254" s="1075" customFormat="1" ht="25">
      <c r="A5" s="1078" t="s">
        <v>2154</v>
      </c>
      <c r="B5" s="1072"/>
      <c r="C5" s="1072"/>
      <c r="D5" s="1072"/>
      <c r="E5" s="1073"/>
      <c r="F5" s="1072"/>
      <c r="G5" s="1072"/>
      <c r="H5" s="1072"/>
      <c r="I5" s="1073"/>
      <c r="J5" s="1072"/>
      <c r="K5" s="1072"/>
      <c r="L5" s="1072"/>
      <c r="M5" s="1073"/>
      <c r="N5" s="1072"/>
      <c r="O5" s="1072"/>
      <c r="P5" s="1072"/>
      <c r="Q5" s="1073"/>
      <c r="R5" s="1072"/>
      <c r="S5" s="1072"/>
      <c r="T5" s="1072"/>
      <c r="U5" s="1079" t="s">
        <v>121</v>
      </c>
      <c r="V5" s="1074"/>
      <c r="W5" s="1074"/>
      <c r="X5" s="1074"/>
      <c r="Y5" s="1074"/>
      <c r="Z5" s="1074"/>
      <c r="AA5" s="1074"/>
      <c r="AB5" s="1074"/>
      <c r="AC5" s="1074"/>
      <c r="AD5" s="1074"/>
      <c r="AE5" s="1074"/>
      <c r="AF5" s="1074"/>
      <c r="AG5" s="1074"/>
      <c r="AH5" s="1074"/>
      <c r="AI5" s="1074"/>
      <c r="AJ5" s="1074"/>
      <c r="AK5" s="1074"/>
      <c r="AL5" s="1074"/>
      <c r="AM5" s="1074"/>
      <c r="AN5" s="1074"/>
      <c r="AO5" s="1074"/>
      <c r="AP5" s="1074"/>
      <c r="AQ5" s="1074"/>
      <c r="AR5" s="1074"/>
      <c r="AS5" s="1074"/>
      <c r="AT5" s="1074"/>
      <c r="AU5" s="1074"/>
      <c r="AV5" s="1074"/>
      <c r="AW5" s="1074"/>
      <c r="AX5" s="1074"/>
      <c r="AY5" s="1074"/>
      <c r="AZ5" s="1074"/>
      <c r="BA5" s="1074"/>
      <c r="BB5" s="1074"/>
      <c r="BC5" s="1074"/>
      <c r="BD5" s="1074"/>
      <c r="BE5" s="1074"/>
      <c r="BF5" s="1074"/>
      <c r="BG5" s="1074"/>
      <c r="BH5" s="1074"/>
      <c r="BI5" s="1074"/>
      <c r="BJ5" s="1074"/>
      <c r="BK5" s="1074"/>
      <c r="BL5" s="1074"/>
      <c r="BM5" s="1074"/>
      <c r="BN5" s="1074"/>
      <c r="BO5" s="1074"/>
      <c r="BP5" s="1074"/>
      <c r="BQ5" s="1074"/>
      <c r="BR5" s="1074"/>
      <c r="BS5" s="1074"/>
      <c r="BT5" s="1074"/>
      <c r="BU5" s="1074"/>
      <c r="BV5" s="1074"/>
      <c r="BW5" s="1074"/>
      <c r="BX5" s="1074"/>
      <c r="BY5" s="1074"/>
      <c r="BZ5" s="1074"/>
      <c r="CA5" s="1074"/>
      <c r="CB5" s="1074"/>
      <c r="CC5" s="1074"/>
      <c r="CD5" s="1074"/>
      <c r="CE5" s="1074"/>
      <c r="CF5" s="1074"/>
      <c r="CG5" s="1074"/>
      <c r="CH5" s="1074"/>
      <c r="CI5" s="1074"/>
      <c r="CJ5" s="1074"/>
      <c r="CK5" s="1074"/>
      <c r="CL5" s="1074"/>
      <c r="CM5" s="1074"/>
      <c r="CN5" s="1074"/>
      <c r="CO5" s="1074"/>
      <c r="CP5" s="1074"/>
      <c r="CQ5" s="1074"/>
      <c r="CR5" s="1074"/>
      <c r="CS5" s="1074"/>
      <c r="CT5" s="1074"/>
      <c r="CU5" s="1074"/>
      <c r="CV5" s="1074"/>
      <c r="CW5" s="1074"/>
      <c r="CX5" s="1074"/>
      <c r="CY5" s="1074"/>
      <c r="CZ5" s="1074"/>
      <c r="DA5" s="1074"/>
      <c r="DB5" s="1074"/>
      <c r="DC5" s="1074"/>
      <c r="DD5" s="1074"/>
      <c r="DE5" s="1074"/>
      <c r="DF5" s="1074"/>
      <c r="DG5" s="1074"/>
      <c r="DH5" s="1074"/>
      <c r="DI5" s="1074"/>
      <c r="DJ5" s="1074"/>
      <c r="DK5" s="1074"/>
      <c r="DL5" s="1074"/>
      <c r="DM5" s="1074"/>
      <c r="DN5" s="1074"/>
      <c r="DO5" s="1074"/>
      <c r="DP5" s="1074"/>
      <c r="DQ5" s="1074"/>
      <c r="DR5" s="1074"/>
      <c r="DS5" s="1074"/>
      <c r="DT5" s="1074"/>
      <c r="DU5" s="1074"/>
      <c r="DV5" s="1074"/>
      <c r="DW5" s="1074"/>
      <c r="DX5" s="1074"/>
      <c r="DY5" s="1074"/>
      <c r="DZ5" s="1074"/>
      <c r="EA5" s="1074"/>
      <c r="EB5" s="1074"/>
      <c r="EC5" s="1074"/>
      <c r="ED5" s="1074"/>
      <c r="EE5" s="1074"/>
      <c r="EF5" s="1074"/>
      <c r="EG5" s="1074"/>
      <c r="EH5" s="1074"/>
      <c r="EI5" s="1074"/>
      <c r="EJ5" s="1074"/>
      <c r="EK5" s="1074"/>
      <c r="EL5" s="1074"/>
      <c r="EM5" s="1074"/>
      <c r="EN5" s="1074"/>
      <c r="EO5" s="1074"/>
      <c r="EP5" s="1074"/>
      <c r="EQ5" s="1074"/>
      <c r="ER5" s="1074"/>
      <c r="ES5" s="1074"/>
      <c r="ET5" s="1074"/>
      <c r="EU5" s="1074"/>
      <c r="EV5" s="1074"/>
      <c r="EW5" s="1074"/>
      <c r="EX5" s="1074"/>
      <c r="EY5" s="1074"/>
      <c r="EZ5" s="1074"/>
      <c r="FA5" s="1074"/>
      <c r="FB5" s="1074"/>
      <c r="FC5" s="1074"/>
      <c r="FD5" s="1074"/>
      <c r="FE5" s="1074"/>
      <c r="FF5" s="1074"/>
      <c r="FG5" s="1074"/>
      <c r="FH5" s="1074"/>
      <c r="FI5" s="1074"/>
      <c r="FJ5" s="1074"/>
      <c r="FK5" s="1074"/>
      <c r="FL5" s="1074"/>
      <c r="FM5" s="1074"/>
      <c r="FN5" s="1074"/>
      <c r="FO5" s="1074"/>
      <c r="FP5" s="1074"/>
      <c r="FQ5" s="1074"/>
      <c r="FR5" s="1074"/>
      <c r="FS5" s="1074"/>
      <c r="FT5" s="1074"/>
      <c r="FU5" s="1074"/>
      <c r="FV5" s="1074"/>
      <c r="FW5" s="1074"/>
      <c r="FX5" s="1074"/>
      <c r="FY5" s="1074"/>
      <c r="FZ5" s="1074"/>
      <c r="GA5" s="1074"/>
      <c r="GB5" s="1074"/>
      <c r="GC5" s="1074"/>
      <c r="GD5" s="1074"/>
      <c r="GE5" s="1074"/>
      <c r="GF5" s="1074"/>
      <c r="GG5" s="1074"/>
      <c r="GH5" s="1074"/>
      <c r="GI5" s="1074"/>
      <c r="GJ5" s="1074"/>
      <c r="GK5" s="1074"/>
      <c r="GL5" s="1074"/>
      <c r="GM5" s="1074"/>
      <c r="GN5" s="1074"/>
      <c r="GO5" s="1074"/>
      <c r="GP5" s="1074"/>
      <c r="GQ5" s="1074"/>
      <c r="GR5" s="1074"/>
      <c r="GS5" s="1074"/>
      <c r="GT5" s="1074"/>
      <c r="GU5" s="1074"/>
      <c r="GV5" s="1074"/>
      <c r="GW5" s="1074"/>
      <c r="GX5" s="1074"/>
      <c r="GY5" s="1074"/>
      <c r="GZ5" s="1074"/>
      <c r="HA5" s="1074"/>
      <c r="HB5" s="1074"/>
      <c r="HC5" s="1074"/>
      <c r="HD5" s="1074"/>
      <c r="HE5" s="1074"/>
      <c r="HF5" s="1074"/>
      <c r="HG5" s="1074"/>
      <c r="HH5" s="1074"/>
      <c r="HI5" s="1074"/>
      <c r="HJ5" s="1074"/>
      <c r="HK5" s="1074"/>
      <c r="HL5" s="1074"/>
      <c r="HM5" s="1074"/>
      <c r="HN5" s="1074"/>
      <c r="HO5" s="1074"/>
      <c r="HP5" s="1074"/>
      <c r="HQ5" s="1074"/>
      <c r="HR5" s="1074"/>
      <c r="HS5" s="1074"/>
      <c r="HT5" s="1074"/>
      <c r="HU5" s="1074"/>
      <c r="HV5" s="1074"/>
      <c r="HW5" s="1074"/>
      <c r="HX5" s="1074"/>
      <c r="HY5" s="1074"/>
      <c r="HZ5" s="1074"/>
      <c r="IA5" s="1074"/>
      <c r="IB5" s="1074"/>
      <c r="IC5" s="1074"/>
      <c r="ID5" s="1074"/>
      <c r="IE5" s="1074"/>
      <c r="IF5" s="1074"/>
      <c r="IG5" s="1074"/>
      <c r="IH5" s="1074"/>
      <c r="II5" s="1074"/>
      <c r="IJ5" s="1074"/>
      <c r="IK5" s="1074"/>
      <c r="IL5" s="1074"/>
      <c r="IM5" s="1074"/>
      <c r="IN5" s="1074"/>
      <c r="IO5" s="1074"/>
      <c r="IP5" s="1074"/>
      <c r="IQ5" s="1074"/>
      <c r="IR5" s="1074"/>
      <c r="IS5" s="1074"/>
      <c r="IT5" s="1074"/>
    </row>
    <row r="6" spans="1:254" s="1075" customFormat="1" ht="25">
      <c r="A6" s="1080" t="s">
        <v>2365</v>
      </c>
      <c r="B6" s="1072"/>
      <c r="C6" s="1072"/>
      <c r="D6" s="1072"/>
      <c r="E6" s="1073"/>
      <c r="F6" s="1072"/>
      <c r="G6" s="1072"/>
      <c r="H6" s="1072"/>
      <c r="I6" s="1073"/>
      <c r="J6" s="1072"/>
      <c r="K6" s="1072"/>
      <c r="L6" s="1072"/>
      <c r="M6" s="1073"/>
      <c r="N6" s="1072"/>
      <c r="O6" s="1072"/>
      <c r="P6" s="1072"/>
      <c r="Q6" s="1073"/>
      <c r="R6" s="1072"/>
      <c r="S6" s="1072"/>
      <c r="T6" s="1072"/>
      <c r="U6" s="1077"/>
      <c r="V6" s="1074"/>
      <c r="W6" s="1074"/>
      <c r="X6" s="1074"/>
      <c r="Y6" s="1074"/>
      <c r="Z6" s="1074"/>
      <c r="AA6" s="1074"/>
      <c r="AB6" s="1074"/>
      <c r="AC6" s="1074"/>
      <c r="AD6" s="1074"/>
      <c r="AE6" s="1074"/>
      <c r="AF6" s="1074"/>
      <c r="AG6" s="1074"/>
      <c r="AH6" s="1074"/>
      <c r="AI6" s="1074"/>
      <c r="AJ6" s="1074"/>
      <c r="AK6" s="1074"/>
      <c r="AL6" s="1074"/>
      <c r="AM6" s="1074"/>
      <c r="AN6" s="1074"/>
      <c r="AO6" s="1074"/>
      <c r="AP6" s="1074"/>
      <c r="AQ6" s="1074"/>
      <c r="AR6" s="1074"/>
      <c r="AS6" s="1074"/>
      <c r="AT6" s="1074"/>
      <c r="AU6" s="1074"/>
      <c r="AV6" s="1074"/>
      <c r="AW6" s="1074"/>
      <c r="AX6" s="1074"/>
      <c r="AY6" s="1074"/>
      <c r="AZ6" s="1074"/>
      <c r="BA6" s="1074"/>
      <c r="BB6" s="1074"/>
      <c r="BC6" s="1074"/>
      <c r="BD6" s="1074"/>
      <c r="BE6" s="1074"/>
      <c r="BF6" s="1074"/>
      <c r="BG6" s="1074"/>
      <c r="BH6" s="1074"/>
      <c r="BI6" s="1074"/>
      <c r="BJ6" s="1074"/>
      <c r="BK6" s="1074"/>
      <c r="BL6" s="1074"/>
      <c r="BM6" s="1074"/>
      <c r="BN6" s="1074"/>
      <c r="BO6" s="1074"/>
      <c r="BP6" s="1074"/>
      <c r="BQ6" s="1074"/>
      <c r="BR6" s="1074"/>
      <c r="BS6" s="1074"/>
      <c r="BT6" s="1074"/>
      <c r="BU6" s="1074"/>
      <c r="BV6" s="1074"/>
      <c r="BW6" s="1074"/>
      <c r="BX6" s="1074"/>
      <c r="BY6" s="1074"/>
      <c r="BZ6" s="1074"/>
      <c r="CA6" s="1074"/>
      <c r="CB6" s="1074"/>
      <c r="CC6" s="1074"/>
      <c r="CD6" s="1074"/>
      <c r="CE6" s="1074"/>
      <c r="CF6" s="1074"/>
      <c r="CG6" s="1074"/>
      <c r="CH6" s="1074"/>
      <c r="CI6" s="1074"/>
      <c r="CJ6" s="1074"/>
      <c r="CK6" s="1074"/>
      <c r="CL6" s="1074"/>
      <c r="CM6" s="1074"/>
      <c r="CN6" s="1074"/>
      <c r="CO6" s="1074"/>
      <c r="CP6" s="1074"/>
      <c r="CQ6" s="1074"/>
      <c r="CR6" s="1074"/>
      <c r="CS6" s="1074"/>
      <c r="CT6" s="1074"/>
      <c r="CU6" s="1074"/>
      <c r="CV6" s="1074"/>
      <c r="CW6" s="1074"/>
      <c r="CX6" s="1074"/>
      <c r="CY6" s="1074"/>
      <c r="CZ6" s="1074"/>
      <c r="DA6" s="1074"/>
      <c r="DB6" s="1074"/>
      <c r="DC6" s="1074"/>
      <c r="DD6" s="1074"/>
      <c r="DE6" s="1074"/>
      <c r="DF6" s="1074"/>
      <c r="DG6" s="1074"/>
      <c r="DH6" s="1074"/>
      <c r="DI6" s="1074"/>
      <c r="DJ6" s="1074"/>
      <c r="DK6" s="1074"/>
      <c r="DL6" s="1074"/>
      <c r="DM6" s="1074"/>
      <c r="DN6" s="1074"/>
      <c r="DO6" s="1074"/>
      <c r="DP6" s="1074"/>
      <c r="DQ6" s="1074"/>
      <c r="DR6" s="1074"/>
      <c r="DS6" s="1074"/>
      <c r="DT6" s="1074"/>
      <c r="DU6" s="1074"/>
      <c r="DV6" s="1074"/>
      <c r="DW6" s="1074"/>
      <c r="DX6" s="1074"/>
      <c r="DY6" s="1074"/>
      <c r="DZ6" s="1074"/>
      <c r="EA6" s="1074"/>
      <c r="EB6" s="1074"/>
      <c r="EC6" s="1074"/>
      <c r="ED6" s="1074"/>
      <c r="EE6" s="1074"/>
      <c r="EF6" s="1074"/>
      <c r="EG6" s="1074"/>
      <c r="EH6" s="1074"/>
      <c r="EI6" s="1074"/>
      <c r="EJ6" s="1074"/>
      <c r="EK6" s="1074"/>
      <c r="EL6" s="1074"/>
      <c r="EM6" s="1074"/>
      <c r="EN6" s="1074"/>
      <c r="EO6" s="1074"/>
      <c r="EP6" s="1074"/>
      <c r="EQ6" s="1074"/>
      <c r="ER6" s="1074"/>
      <c r="ES6" s="1074"/>
      <c r="ET6" s="1074"/>
      <c r="EU6" s="1074"/>
      <c r="EV6" s="1074"/>
      <c r="EW6" s="1074"/>
      <c r="EX6" s="1074"/>
      <c r="EY6" s="1074"/>
      <c r="EZ6" s="1074"/>
      <c r="FA6" s="1074"/>
      <c r="FB6" s="1074"/>
      <c r="FC6" s="1074"/>
      <c r="FD6" s="1074"/>
      <c r="FE6" s="1074"/>
      <c r="FF6" s="1074"/>
      <c r="FG6" s="1074"/>
      <c r="FH6" s="1074"/>
      <c r="FI6" s="1074"/>
      <c r="FJ6" s="1074"/>
      <c r="FK6" s="1074"/>
      <c r="FL6" s="1074"/>
      <c r="FM6" s="1074"/>
      <c r="FN6" s="1074"/>
      <c r="FO6" s="1074"/>
      <c r="FP6" s="1074"/>
      <c r="FQ6" s="1074"/>
      <c r="FR6" s="1074"/>
      <c r="FS6" s="1074"/>
      <c r="FT6" s="1074"/>
      <c r="FU6" s="1074"/>
      <c r="FV6" s="1074"/>
      <c r="FW6" s="1074"/>
      <c r="FX6" s="1074"/>
      <c r="FY6" s="1074"/>
      <c r="FZ6" s="1074"/>
      <c r="GA6" s="1074"/>
      <c r="GB6" s="1074"/>
      <c r="GC6" s="1074"/>
      <c r="GD6" s="1074"/>
      <c r="GE6" s="1074"/>
      <c r="GF6" s="1074"/>
      <c r="GG6" s="1074"/>
      <c r="GH6" s="1074"/>
      <c r="GI6" s="1074"/>
      <c r="GJ6" s="1074"/>
      <c r="GK6" s="1074"/>
      <c r="GL6" s="1074"/>
      <c r="GM6" s="1074"/>
      <c r="GN6" s="1074"/>
      <c r="GO6" s="1074"/>
      <c r="GP6" s="1074"/>
      <c r="GQ6" s="1074"/>
      <c r="GR6" s="1074"/>
      <c r="GS6" s="1074"/>
      <c r="GT6" s="1074"/>
      <c r="GU6" s="1074"/>
      <c r="GV6" s="1074"/>
      <c r="GW6" s="1074"/>
      <c r="GX6" s="1074"/>
      <c r="GY6" s="1074"/>
      <c r="GZ6" s="1074"/>
      <c r="HA6" s="1074"/>
      <c r="HB6" s="1074"/>
      <c r="HC6" s="1074"/>
      <c r="HD6" s="1074"/>
      <c r="HE6" s="1074"/>
      <c r="HF6" s="1074"/>
      <c r="HG6" s="1074"/>
      <c r="HH6" s="1074"/>
      <c r="HI6" s="1074"/>
      <c r="HJ6" s="1074"/>
      <c r="HK6" s="1074"/>
      <c r="HL6" s="1074"/>
      <c r="HM6" s="1074"/>
      <c r="HN6" s="1074"/>
      <c r="HO6" s="1074"/>
      <c r="HP6" s="1074"/>
      <c r="HQ6" s="1074"/>
      <c r="HR6" s="1074"/>
      <c r="HS6" s="1074"/>
      <c r="HT6" s="1074"/>
      <c r="HU6" s="1074"/>
      <c r="HV6" s="1074"/>
      <c r="HW6" s="1074"/>
      <c r="HX6" s="1074"/>
      <c r="HY6" s="1074"/>
      <c r="HZ6" s="1074"/>
      <c r="IA6" s="1074"/>
      <c r="IB6" s="1074"/>
      <c r="IC6" s="1074"/>
      <c r="ID6" s="1074"/>
      <c r="IE6" s="1074"/>
      <c r="IF6" s="1074"/>
      <c r="IG6" s="1074"/>
      <c r="IH6" s="1074"/>
      <c r="II6" s="1074"/>
      <c r="IJ6" s="1074"/>
      <c r="IK6" s="1074"/>
      <c r="IL6" s="1074"/>
      <c r="IM6" s="1074"/>
      <c r="IN6" s="1074"/>
      <c r="IO6" s="1074"/>
      <c r="IP6" s="1074"/>
      <c r="IQ6" s="1074"/>
      <c r="IR6" s="1074"/>
      <c r="IS6" s="1074"/>
      <c r="IT6" s="1074"/>
    </row>
    <row r="7" spans="1:254" ht="23">
      <c r="A7" s="55" t="s">
        <v>2408</v>
      </c>
      <c r="B7" s="56"/>
      <c r="C7" s="56"/>
      <c r="D7" s="56"/>
      <c r="E7" s="1081"/>
      <c r="F7" s="56"/>
      <c r="G7" s="114"/>
      <c r="H7" s="56"/>
      <c r="I7" s="1081"/>
      <c r="J7" s="56"/>
      <c r="K7" s="56"/>
      <c r="L7" s="56"/>
      <c r="M7" s="1081"/>
      <c r="N7" s="56"/>
      <c r="O7" s="56"/>
      <c r="P7" s="56"/>
      <c r="Q7" s="1081"/>
      <c r="R7" s="56"/>
      <c r="S7" s="56"/>
      <c r="T7" s="56"/>
      <c r="U7" s="1082"/>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row>
    <row r="8" spans="1:254" ht="13">
      <c r="A8" s="62"/>
      <c r="B8" s="62"/>
      <c r="C8" s="56"/>
      <c r="D8" s="56"/>
      <c r="E8" s="1081"/>
      <c r="F8" s="56"/>
      <c r="G8" s="56"/>
      <c r="H8" s="56"/>
      <c r="I8" s="1081"/>
      <c r="J8" s="56"/>
      <c r="K8" s="56"/>
      <c r="L8" s="56"/>
      <c r="M8" s="1081"/>
      <c r="N8" s="56"/>
      <c r="O8" s="56"/>
      <c r="P8" s="56"/>
      <c r="Q8" s="1081"/>
      <c r="R8" s="62"/>
      <c r="S8" s="56"/>
      <c r="T8" s="56"/>
      <c r="U8" s="56"/>
    </row>
    <row r="9" spans="1:254" ht="20">
      <c r="A9" s="1084" t="s">
        <v>5</v>
      </c>
      <c r="B9" s="62"/>
      <c r="C9" s="56"/>
      <c r="D9" s="56"/>
      <c r="E9" s="1081"/>
      <c r="F9" s="56"/>
      <c r="G9" s="56"/>
      <c r="H9" s="56"/>
      <c r="I9" s="1081"/>
      <c r="J9" s="56"/>
      <c r="K9" s="56"/>
      <c r="L9" s="56"/>
      <c r="M9" s="1081"/>
      <c r="N9" s="56"/>
      <c r="O9" s="56"/>
      <c r="P9" s="56"/>
      <c r="Q9" s="1081"/>
      <c r="R9" s="62"/>
      <c r="S9" s="56"/>
      <c r="T9" s="56"/>
      <c r="U9" s="56"/>
    </row>
    <row r="10" spans="1:254" ht="24.75" customHeight="1">
      <c r="A10" s="1084" t="s">
        <v>1140</v>
      </c>
      <c r="B10" s="62"/>
      <c r="C10" s="56"/>
      <c r="D10" s="56"/>
      <c r="E10" s="1081"/>
      <c r="F10" s="56"/>
      <c r="G10" s="56"/>
      <c r="H10" s="56"/>
      <c r="I10" s="1081"/>
      <c r="J10" s="56"/>
      <c r="K10" s="56"/>
      <c r="L10" s="56"/>
      <c r="M10" s="1081"/>
      <c r="N10" s="56"/>
      <c r="O10" s="56"/>
      <c r="P10" s="56"/>
      <c r="Q10" s="1081"/>
      <c r="R10" s="62"/>
      <c r="S10" s="56"/>
      <c r="T10" s="56"/>
      <c r="U10" s="56"/>
    </row>
    <row r="11" spans="1:254" ht="24.75" customHeight="1">
      <c r="A11" s="1083"/>
      <c r="B11" s="62"/>
      <c r="C11" s="56"/>
      <c r="D11" s="56"/>
      <c r="E11" s="1081"/>
      <c r="F11" s="56"/>
      <c r="G11" s="56"/>
      <c r="H11" s="56"/>
      <c r="I11" s="1081"/>
      <c r="J11" s="56"/>
      <c r="K11" s="56"/>
      <c r="L11" s="56"/>
      <c r="M11" s="1081"/>
      <c r="N11" s="56"/>
      <c r="O11" s="56"/>
      <c r="P11" s="56"/>
      <c r="Q11" s="1081"/>
      <c r="R11" s="62"/>
      <c r="S11" s="56"/>
      <c r="T11" s="56"/>
      <c r="U11" s="56"/>
    </row>
    <row r="12" spans="1:254" ht="24.75" customHeight="1">
      <c r="A12" s="1083"/>
      <c r="B12" s="62"/>
      <c r="C12" s="56"/>
      <c r="D12" s="56"/>
      <c r="E12" s="1081"/>
      <c r="F12" s="56"/>
      <c r="G12" s="56"/>
      <c r="H12" s="56"/>
      <c r="I12" s="1081"/>
      <c r="J12" s="56"/>
      <c r="K12" s="56"/>
      <c r="L12" s="56"/>
      <c r="M12" s="1081"/>
      <c r="N12" s="56"/>
      <c r="O12" s="56"/>
      <c r="P12" s="56"/>
      <c r="Q12" s="1081"/>
      <c r="R12" s="62"/>
      <c r="S12" s="56"/>
      <c r="T12" s="56"/>
      <c r="U12" s="56"/>
    </row>
    <row r="13" spans="1:254" s="1088" customFormat="1" ht="20">
      <c r="A13" s="1084"/>
      <c r="B13" s="1084"/>
      <c r="C13" s="1085" t="s">
        <v>37</v>
      </c>
      <c r="D13" s="61"/>
      <c r="E13" s="1086"/>
      <c r="F13" s="61"/>
      <c r="G13" s="61" t="s">
        <v>38</v>
      </c>
      <c r="H13" s="61"/>
      <c r="I13" s="1086"/>
      <c r="J13" s="61"/>
      <c r="K13" s="61" t="s">
        <v>39</v>
      </c>
      <c r="L13" s="61"/>
      <c r="M13" s="1086"/>
      <c r="N13" s="61"/>
      <c r="O13" s="61" t="s">
        <v>40</v>
      </c>
      <c r="P13" s="61"/>
      <c r="Q13" s="1086"/>
      <c r="R13" s="1084"/>
      <c r="S13" s="1087" t="s">
        <v>1141</v>
      </c>
      <c r="T13" s="1087"/>
      <c r="U13" s="1087"/>
    </row>
    <row r="14" spans="1:254" ht="21" customHeight="1">
      <c r="A14" s="63"/>
      <c r="B14" s="63"/>
      <c r="C14" s="1089"/>
      <c r="D14" s="1089"/>
      <c r="E14" s="1090"/>
      <c r="F14" s="7"/>
      <c r="G14" s="1089"/>
      <c r="H14" s="1089"/>
      <c r="I14" s="1090"/>
      <c r="J14" s="7"/>
      <c r="K14" s="1089"/>
      <c r="L14" s="1089"/>
      <c r="M14" s="1090"/>
      <c r="N14" s="7"/>
      <c r="O14" s="1089"/>
      <c r="P14" s="1089"/>
      <c r="Q14" s="1090"/>
      <c r="R14" s="31"/>
      <c r="S14" s="1089"/>
      <c r="T14" s="1089"/>
      <c r="U14" s="1089"/>
    </row>
    <row r="15" spans="1:254" s="1088" customFormat="1" ht="21" customHeight="1">
      <c r="B15" s="1084"/>
      <c r="C15" s="1091" t="s">
        <v>2364</v>
      </c>
      <c r="D15" s="1092"/>
      <c r="E15" s="1091" t="s">
        <v>2310</v>
      </c>
      <c r="F15" s="1092"/>
      <c r="G15" s="1177" t="str">
        <f>$C$15</f>
        <v xml:space="preserve"> MARCH 31, 2019</v>
      </c>
      <c r="H15" s="1171"/>
      <c r="I15" s="1179" t="str">
        <f>$E$15</f>
        <v xml:space="preserve"> MARCH 31, 2018</v>
      </c>
      <c r="J15" s="1178"/>
      <c r="K15" s="1177" t="str">
        <f>$C$15</f>
        <v xml:space="preserve"> MARCH 31, 2019</v>
      </c>
      <c r="L15" s="1171"/>
      <c r="M15" s="1179" t="str">
        <f>$E$15</f>
        <v xml:space="preserve"> MARCH 31, 2018</v>
      </c>
      <c r="N15" s="1171"/>
      <c r="O15" s="1177" t="str">
        <f>$C$15</f>
        <v xml:space="preserve"> MARCH 31, 2019</v>
      </c>
      <c r="P15" s="1171"/>
      <c r="Q15" s="1179" t="str">
        <f>$E$15</f>
        <v xml:space="preserve"> MARCH 31, 2018</v>
      </c>
      <c r="R15" s="1173"/>
      <c r="S15" s="1177" t="str">
        <f>$C$15</f>
        <v xml:space="preserve"> MARCH 31, 2019</v>
      </c>
      <c r="T15" s="1171"/>
      <c r="U15" s="1177" t="str">
        <f>$E$15</f>
        <v xml:space="preserve"> MARCH 31, 2018</v>
      </c>
      <c r="V15" s="1084"/>
      <c r="W15" s="1084"/>
      <c r="X15" s="1084"/>
    </row>
    <row r="16" spans="1:254" ht="7.5" customHeight="1">
      <c r="B16" s="63"/>
      <c r="C16" s="72"/>
      <c r="D16" s="68"/>
      <c r="E16" s="72"/>
      <c r="F16" s="68"/>
      <c r="G16" s="72"/>
      <c r="H16" s="68"/>
      <c r="I16" s="1093"/>
      <c r="J16" s="68"/>
      <c r="K16" s="72"/>
      <c r="L16" s="68"/>
      <c r="M16" s="1093"/>
      <c r="N16" s="68"/>
      <c r="O16" s="72"/>
      <c r="P16" s="68"/>
      <c r="Q16" s="1093"/>
      <c r="R16" s="63"/>
      <c r="S16" s="73"/>
      <c r="T16" s="63"/>
      <c r="U16" s="73"/>
      <c r="V16" s="62"/>
      <c r="W16" s="62"/>
      <c r="X16" s="62"/>
    </row>
    <row r="17" spans="1:24" ht="23.25" customHeight="1">
      <c r="B17" s="63"/>
      <c r="C17" s="75"/>
      <c r="D17" s="68"/>
      <c r="E17" s="75"/>
      <c r="F17" s="68"/>
      <c r="G17" s="75"/>
      <c r="H17" s="68"/>
      <c r="I17" s="1094"/>
      <c r="J17" s="68"/>
      <c r="K17" s="75"/>
      <c r="L17" s="68"/>
      <c r="M17" s="1094"/>
      <c r="N17" s="68"/>
      <c r="O17" s="75"/>
      <c r="P17" s="68"/>
      <c r="Q17" s="1094"/>
      <c r="R17" s="63"/>
      <c r="S17" s="74"/>
      <c r="T17" s="63"/>
      <c r="U17" s="74"/>
      <c r="V17" s="62"/>
      <c r="W17" s="62"/>
      <c r="X17" s="62"/>
    </row>
    <row r="18" spans="1:24" s="1096" customFormat="1" ht="25" customHeight="1">
      <c r="A18" s="55" t="s">
        <v>1142</v>
      </c>
      <c r="B18" s="55"/>
      <c r="C18" s="1095"/>
      <c r="E18" s="1095"/>
      <c r="F18" s="1097"/>
      <c r="G18" s="1098"/>
      <c r="H18" s="1097"/>
      <c r="I18" s="1099"/>
      <c r="J18" s="1097"/>
      <c r="K18" s="1098"/>
      <c r="L18" s="1097"/>
      <c r="M18" s="1099"/>
      <c r="N18" s="1097"/>
      <c r="O18" s="1100"/>
      <c r="P18" s="1097"/>
      <c r="Q18" s="1101"/>
      <c r="R18" s="1102"/>
      <c r="S18" s="1103"/>
      <c r="T18" s="1102"/>
      <c r="U18" s="1103"/>
      <c r="V18" s="1104"/>
      <c r="W18" s="1105"/>
      <c r="X18" s="1105"/>
    </row>
    <row r="19" spans="1:24" s="1088" customFormat="1" ht="25" customHeight="1">
      <c r="A19" s="1106" t="s">
        <v>1143</v>
      </c>
      <c r="B19" s="1084" t="s">
        <v>5</v>
      </c>
      <c r="C19" s="1107">
        <v>493585</v>
      </c>
      <c r="D19" s="1108"/>
      <c r="E19" s="1107">
        <v>459508</v>
      </c>
      <c r="F19" s="1109"/>
      <c r="G19" s="1107">
        <v>11422</v>
      </c>
      <c r="H19" s="1108"/>
      <c r="I19" s="1107">
        <v>11597</v>
      </c>
      <c r="J19" s="1109"/>
      <c r="K19" s="1107">
        <v>0</v>
      </c>
      <c r="L19" s="1108"/>
      <c r="M19" s="1107">
        <v>0</v>
      </c>
      <c r="N19" s="1109"/>
      <c r="O19" s="1107">
        <v>0</v>
      </c>
      <c r="P19" s="1108"/>
      <c r="Q19" s="1107">
        <v>0</v>
      </c>
      <c r="R19" s="1109"/>
      <c r="S19" s="1110">
        <f>ROUND((SUM(C19)+SUM(G19)+SUM(K19)+SUM(O19)),0)</f>
        <v>505007</v>
      </c>
      <c r="T19" s="1109"/>
      <c r="U19" s="1110">
        <f>ROUND((SUM(E19)+SUM(I19)+SUM(M19)+SUM(Q19)),0)</f>
        <v>471105</v>
      </c>
      <c r="V19" s="1111"/>
      <c r="W19" s="1084"/>
      <c r="X19" s="1112"/>
    </row>
    <row r="20" spans="1:24" s="1088" customFormat="1" ht="25" customHeight="1">
      <c r="A20" s="1106" t="s">
        <v>1144</v>
      </c>
      <c r="B20" s="1084" t="s">
        <v>5</v>
      </c>
      <c r="C20" s="1146">
        <v>97854</v>
      </c>
      <c r="D20" s="1114"/>
      <c r="E20" s="1113">
        <v>94828</v>
      </c>
      <c r="F20" s="1114"/>
      <c r="G20" s="1113">
        <v>0</v>
      </c>
      <c r="H20" s="1114"/>
      <c r="I20" s="1113">
        <v>0</v>
      </c>
      <c r="J20" s="1114"/>
      <c r="K20" s="1113">
        <v>0</v>
      </c>
      <c r="L20" s="1114"/>
      <c r="M20" s="1113">
        <v>0</v>
      </c>
      <c r="N20" s="1114"/>
      <c r="O20" s="1113">
        <v>23000</v>
      </c>
      <c r="P20" s="1114"/>
      <c r="Q20" s="1113">
        <v>23000</v>
      </c>
      <c r="R20" s="1111"/>
      <c r="S20" s="1111">
        <f>ROUND((SUM(C20)+SUM(G20)+SUM(K20)+SUM(O20)),0)</f>
        <v>120854</v>
      </c>
      <c r="T20" s="1111"/>
      <c r="U20" s="1111">
        <f>ROUND((SUM(E20)+SUM(I20)+SUM(M20)+SUM(Q20)),0)</f>
        <v>117828</v>
      </c>
      <c r="V20" s="1111"/>
      <c r="W20" s="1084"/>
      <c r="X20" s="1112"/>
    </row>
    <row r="21" spans="1:24" s="1096" customFormat="1" ht="25" customHeight="1">
      <c r="A21" s="55" t="s">
        <v>1145</v>
      </c>
      <c r="B21" s="1105" t="s">
        <v>5</v>
      </c>
      <c r="C21" s="1135">
        <f>ROUND(SUM(C19:C20),0)</f>
        <v>591439</v>
      </c>
      <c r="D21" s="1136"/>
      <c r="E21" s="1135">
        <f>ROUND(SUM(E19:E20),0)</f>
        <v>554336</v>
      </c>
      <c r="F21" s="1136"/>
      <c r="G21" s="1135">
        <f>ROUND(SUM(G19:G20),0)</f>
        <v>11422</v>
      </c>
      <c r="H21" s="1136"/>
      <c r="I21" s="1135">
        <f>ROUND(SUM(I19:I20),0)</f>
        <v>11597</v>
      </c>
      <c r="J21" s="1136"/>
      <c r="K21" s="1135">
        <f>ROUND(SUM(K19:K20),0)</f>
        <v>0</v>
      </c>
      <c r="L21" s="1136"/>
      <c r="M21" s="1135">
        <f>ROUND(SUM(M19:M20),0)</f>
        <v>0</v>
      </c>
      <c r="N21" s="1136"/>
      <c r="O21" s="1135">
        <f>ROUND(SUM(O19:O20),0)</f>
        <v>23000</v>
      </c>
      <c r="P21" s="1137"/>
      <c r="Q21" s="1135">
        <f>ROUND(SUM(Q19:Q20),0)</f>
        <v>23000</v>
      </c>
      <c r="R21" s="1138"/>
      <c r="S21" s="1135">
        <f>ROUND(SUM(S19:S20),0)</f>
        <v>625861</v>
      </c>
      <c r="T21" s="1138"/>
      <c r="U21" s="1135">
        <f>ROUND(SUM(U19:U20),0)</f>
        <v>588933</v>
      </c>
      <c r="V21" s="1115"/>
      <c r="W21" s="1105"/>
      <c r="X21" s="1116"/>
    </row>
    <row r="22" spans="1:24" s="1118" customFormat="1" ht="21.75" customHeight="1">
      <c r="A22" s="1117"/>
      <c r="B22" s="1083"/>
      <c r="C22" s="1139"/>
      <c r="D22" s="1140"/>
      <c r="E22" s="1139"/>
      <c r="F22" s="1140"/>
      <c r="G22" s="1141"/>
      <c r="H22" s="1140"/>
      <c r="I22" s="1141"/>
      <c r="J22" s="1140"/>
      <c r="K22" s="1141"/>
      <c r="L22" s="1140"/>
      <c r="M22" s="1141"/>
      <c r="N22" s="1140"/>
      <c r="O22" s="1141"/>
      <c r="P22" s="1140"/>
      <c r="Q22" s="1141"/>
      <c r="R22" s="1142"/>
      <c r="S22" s="1143"/>
      <c r="T22" s="1142"/>
      <c r="U22" s="1144"/>
      <c r="V22" s="797"/>
      <c r="W22" s="1083"/>
      <c r="X22" s="1083"/>
    </row>
    <row r="23" spans="1:24" s="1118" customFormat="1" ht="21.75" customHeight="1">
      <c r="A23" s="1117"/>
      <c r="B23" s="1083"/>
      <c r="C23" s="1139"/>
      <c r="D23" s="1140"/>
      <c r="E23" s="1139"/>
      <c r="F23" s="1140"/>
      <c r="G23" s="1139"/>
      <c r="H23" s="1139"/>
      <c r="I23" s="1139"/>
      <c r="J23" s="1139"/>
      <c r="K23" s="1139"/>
      <c r="L23" s="1139"/>
      <c r="M23" s="1139"/>
      <c r="N23" s="1139"/>
      <c r="O23" s="1139"/>
      <c r="P23" s="1139"/>
      <c r="Q23" s="1139"/>
      <c r="R23" s="1143"/>
      <c r="S23" s="1143"/>
      <c r="T23" s="1143"/>
      <c r="U23" s="1143"/>
      <c r="V23" s="797"/>
      <c r="W23" s="1083"/>
      <c r="X23" s="1083"/>
    </row>
    <row r="24" spans="1:24" s="1118" customFormat="1" ht="12.75" customHeight="1">
      <c r="A24" s="1117"/>
      <c r="B24" s="1083"/>
      <c r="C24" s="1139"/>
      <c r="D24" s="1140"/>
      <c r="E24" s="1139"/>
      <c r="F24" s="1140"/>
      <c r="G24" s="1139"/>
      <c r="H24" s="1139"/>
      <c r="I24" s="1139"/>
      <c r="J24" s="1139"/>
      <c r="K24" s="1139"/>
      <c r="L24" s="1139"/>
      <c r="M24" s="1139"/>
      <c r="N24" s="1139"/>
      <c r="O24" s="1139"/>
      <c r="P24" s="1139"/>
      <c r="Q24" s="1139"/>
      <c r="R24" s="1143"/>
      <c r="S24" s="1143"/>
      <c r="T24" s="1143"/>
      <c r="U24" s="1143"/>
      <c r="V24" s="797"/>
      <c r="W24" s="1083"/>
      <c r="X24" s="1083"/>
    </row>
    <row r="25" spans="1:24" s="1096" customFormat="1" ht="25" customHeight="1">
      <c r="A25" s="55" t="s">
        <v>1146</v>
      </c>
      <c r="B25" s="1105"/>
      <c r="C25" s="1136"/>
      <c r="D25" s="1136"/>
      <c r="E25" s="1136"/>
      <c r="F25" s="1136"/>
      <c r="G25" s="1136"/>
      <c r="H25" s="1136"/>
      <c r="I25" s="1136"/>
      <c r="J25" s="1136"/>
      <c r="K25" s="1136"/>
      <c r="L25" s="1136"/>
      <c r="M25" s="1136"/>
      <c r="N25" s="1136"/>
      <c r="O25" s="1136"/>
      <c r="P25" s="1136"/>
      <c r="Q25" s="1136"/>
      <c r="R25" s="1145"/>
      <c r="S25" s="1145"/>
      <c r="T25" s="1145"/>
      <c r="U25" s="1145"/>
      <c r="V25" s="1115"/>
      <c r="W25" s="1105"/>
      <c r="X25" s="1105"/>
    </row>
    <row r="26" spans="1:24" s="1088" customFormat="1" ht="25" customHeight="1">
      <c r="A26" s="1084" t="s">
        <v>1147</v>
      </c>
      <c r="B26" s="1084" t="s">
        <v>5</v>
      </c>
      <c r="C26" s="1146">
        <v>0</v>
      </c>
      <c r="D26" s="1147"/>
      <c r="E26" s="1146">
        <v>0</v>
      </c>
      <c r="F26" s="1147"/>
      <c r="G26" s="1146">
        <v>752881</v>
      </c>
      <c r="H26" s="1147"/>
      <c r="I26" s="1146">
        <v>742158</v>
      </c>
      <c r="J26" s="1147"/>
      <c r="K26" s="1146">
        <v>0</v>
      </c>
      <c r="L26" s="1147"/>
      <c r="M26" s="1146">
        <v>0</v>
      </c>
      <c r="N26" s="1147"/>
      <c r="O26" s="1146">
        <v>101016</v>
      </c>
      <c r="P26" s="1147"/>
      <c r="Q26" s="1146">
        <v>123209</v>
      </c>
      <c r="R26" s="1148"/>
      <c r="S26" s="1111">
        <f>ROUND((SUM(C26)+SUM(G26)+SUM(K26)+SUM(O26)),0)</f>
        <v>853897</v>
      </c>
      <c r="T26" s="1148"/>
      <c r="U26" s="1148">
        <f>ROUND((SUM(E26)+SUM(I26)+SUM(M26)+SUM(Q26)),0)</f>
        <v>865367</v>
      </c>
      <c r="V26" s="1111"/>
      <c r="W26" s="1084"/>
      <c r="X26" s="1084"/>
    </row>
    <row r="27" spans="1:24" s="1088" customFormat="1" ht="25" customHeight="1">
      <c r="A27" s="1084" t="s">
        <v>1148</v>
      </c>
      <c r="B27" s="1084" t="s">
        <v>5</v>
      </c>
      <c r="C27" s="1146">
        <v>40943</v>
      </c>
      <c r="D27" s="1147"/>
      <c r="E27" s="1146">
        <v>45908</v>
      </c>
      <c r="F27" s="1147"/>
      <c r="G27" s="1146">
        <v>5966784</v>
      </c>
      <c r="H27" s="1147"/>
      <c r="I27" s="1146">
        <v>5804153</v>
      </c>
      <c r="J27" s="1147"/>
      <c r="K27" s="1146">
        <v>0</v>
      </c>
      <c r="L27" s="1147"/>
      <c r="M27" s="1146">
        <v>0</v>
      </c>
      <c r="N27" s="1147"/>
      <c r="O27" s="1146">
        <v>0</v>
      </c>
      <c r="P27" s="1147"/>
      <c r="Q27" s="1146">
        <v>0</v>
      </c>
      <c r="R27" s="1148"/>
      <c r="S27" s="1111">
        <f>ROUND((SUM(C27)+SUM(G27)+SUM(K27)+SUM(O27)),0)</f>
        <v>6007727</v>
      </c>
      <c r="T27" s="1148"/>
      <c r="U27" s="1148">
        <f t="shared" ref="U27:U29" si="0">ROUND((SUM(E27)+SUM(I27)+SUM(M27)+SUM(Q27)),0)</f>
        <v>5850061</v>
      </c>
      <c r="V27" s="1111"/>
      <c r="W27" s="1084"/>
      <c r="X27" s="1084"/>
    </row>
    <row r="28" spans="1:24" s="1088" customFormat="1" ht="25" customHeight="1">
      <c r="A28" s="1084" t="s">
        <v>1149</v>
      </c>
      <c r="B28" s="1084" t="s">
        <v>5</v>
      </c>
      <c r="C28" s="1146">
        <v>0</v>
      </c>
      <c r="D28" s="1147"/>
      <c r="E28" s="1146">
        <v>0</v>
      </c>
      <c r="F28" s="1147"/>
      <c r="G28" s="1146">
        <v>85446</v>
      </c>
      <c r="H28" s="1147"/>
      <c r="I28" s="1146">
        <v>84889</v>
      </c>
      <c r="J28" s="1147"/>
      <c r="K28" s="1146">
        <v>0</v>
      </c>
      <c r="L28" s="1147"/>
      <c r="M28" s="1146">
        <v>0</v>
      </c>
      <c r="N28" s="1147"/>
      <c r="O28" s="1146">
        <v>0</v>
      </c>
      <c r="P28" s="1147"/>
      <c r="Q28" s="1146">
        <v>0</v>
      </c>
      <c r="R28" s="1148"/>
      <c r="S28" s="1111">
        <f>ROUND((SUM(C28)+SUM(G28)+SUM(K28)+SUM(O28)),0)</f>
        <v>85446</v>
      </c>
      <c r="T28" s="1148"/>
      <c r="U28" s="1148">
        <f t="shared" si="0"/>
        <v>84889</v>
      </c>
      <c r="V28" s="1111"/>
      <c r="W28" s="1084"/>
      <c r="X28" s="1084"/>
    </row>
    <row r="29" spans="1:24" s="1088" customFormat="1" ht="25" customHeight="1">
      <c r="A29" s="1084" t="s">
        <v>1150</v>
      </c>
      <c r="B29" s="1084" t="s">
        <v>5</v>
      </c>
      <c r="C29" s="1146">
        <v>775</v>
      </c>
      <c r="D29" s="1147"/>
      <c r="E29" s="1146">
        <v>943</v>
      </c>
      <c r="F29" s="1147"/>
      <c r="G29" s="1146">
        <v>2039</v>
      </c>
      <c r="H29" s="1147"/>
      <c r="I29" s="1146">
        <v>1395</v>
      </c>
      <c r="J29" s="1147"/>
      <c r="K29" s="1146">
        <v>0</v>
      </c>
      <c r="L29" s="1147"/>
      <c r="M29" s="1146">
        <v>0</v>
      </c>
      <c r="N29" s="1147"/>
      <c r="O29" s="1146">
        <v>0</v>
      </c>
      <c r="P29" s="1147"/>
      <c r="Q29" s="1146">
        <v>0</v>
      </c>
      <c r="R29" s="1148"/>
      <c r="S29" s="1111">
        <f>ROUND((SUM(C29)+SUM(G29)+SUM(K29)+SUM(O29)),0)</f>
        <v>2814</v>
      </c>
      <c r="T29" s="1148"/>
      <c r="U29" s="1148">
        <f t="shared" si="0"/>
        <v>2338</v>
      </c>
      <c r="V29" s="1111"/>
      <c r="W29" s="1084"/>
      <c r="X29" s="1084"/>
    </row>
    <row r="30" spans="1:24" s="1096" customFormat="1" ht="25" customHeight="1">
      <c r="A30" s="55" t="s">
        <v>1151</v>
      </c>
      <c r="B30" s="55" t="s">
        <v>5</v>
      </c>
      <c r="C30" s="1135">
        <f>ROUND(SUM(C26:C29),0)</f>
        <v>41718</v>
      </c>
      <c r="D30" s="1137"/>
      <c r="E30" s="1135">
        <f>ROUND(SUM(E26:E29),0)</f>
        <v>46851</v>
      </c>
      <c r="F30" s="1137"/>
      <c r="G30" s="1798">
        <f>ROUND(SUM(G26:G29),0)</f>
        <v>6807150</v>
      </c>
      <c r="H30" s="1137"/>
      <c r="I30" s="1135">
        <f>ROUND(SUM(I26:I29),0)</f>
        <v>6632595</v>
      </c>
      <c r="J30" s="1137"/>
      <c r="K30" s="1135">
        <f>ROUND(SUM(K26:K29),0)</f>
        <v>0</v>
      </c>
      <c r="L30" s="1136"/>
      <c r="M30" s="1135">
        <f>ROUND(SUM(M26:M29),0)</f>
        <v>0</v>
      </c>
      <c r="N30" s="1137"/>
      <c r="O30" s="1135">
        <f>ROUND(SUM(O26:O29),0)</f>
        <v>101016</v>
      </c>
      <c r="P30" s="1137"/>
      <c r="Q30" s="1135">
        <f>ROUND(SUM(Q26:Q29),0)</f>
        <v>123209</v>
      </c>
      <c r="R30" s="1138"/>
      <c r="S30" s="1135">
        <f>ROUND(SUM(S26:S29),0)</f>
        <v>6949884</v>
      </c>
      <c r="T30" s="1138"/>
      <c r="U30" s="1135">
        <f>ROUND(SUM(U26:U29),0)</f>
        <v>6802655</v>
      </c>
      <c r="V30" s="1115"/>
      <c r="W30" s="1105"/>
      <c r="X30" s="1105"/>
    </row>
    <row r="31" spans="1:24" s="1118" customFormat="1" ht="21.75" customHeight="1">
      <c r="A31" s="1117"/>
      <c r="B31" s="1083"/>
      <c r="C31" s="1139"/>
      <c r="D31" s="1140"/>
      <c r="E31" s="1139"/>
      <c r="F31" s="1140"/>
      <c r="G31" s="1141"/>
      <c r="H31" s="1140"/>
      <c r="I31" s="1141"/>
      <c r="J31" s="1140"/>
      <c r="K31" s="1141"/>
      <c r="L31" s="1140"/>
      <c r="M31" s="1141"/>
      <c r="N31" s="1140"/>
      <c r="O31" s="1141"/>
      <c r="P31" s="1140"/>
      <c r="Q31" s="1141"/>
      <c r="R31" s="1142"/>
      <c r="S31" s="1143"/>
      <c r="T31" s="1142"/>
      <c r="U31" s="1144"/>
      <c r="V31" s="797"/>
      <c r="W31" s="1083"/>
      <c r="X31" s="1083"/>
    </row>
    <row r="32" spans="1:24" s="1118" customFormat="1" ht="21.75" customHeight="1">
      <c r="A32" s="1117"/>
      <c r="B32" s="1083"/>
      <c r="C32" s="1139"/>
      <c r="D32" s="1140"/>
      <c r="E32" s="1139"/>
      <c r="F32" s="1139"/>
      <c r="G32" s="1139"/>
      <c r="H32" s="1139"/>
      <c r="I32" s="1139"/>
      <c r="J32" s="1139"/>
      <c r="K32" s="1139"/>
      <c r="L32" s="1139"/>
      <c r="M32" s="1139"/>
      <c r="N32" s="1139"/>
      <c r="O32" s="1139"/>
      <c r="P32" s="1139"/>
      <c r="Q32" s="1139"/>
      <c r="R32" s="1143"/>
      <c r="S32" s="1143"/>
      <c r="T32" s="1143"/>
      <c r="U32" s="1143"/>
      <c r="V32" s="797"/>
      <c r="W32" s="1083"/>
      <c r="X32" s="1083"/>
    </row>
    <row r="33" spans="1:24" s="1118" customFormat="1" ht="12.75" customHeight="1">
      <c r="A33" s="1117"/>
      <c r="B33" s="1083"/>
      <c r="C33" s="1139"/>
      <c r="D33" s="1140"/>
      <c r="E33" s="1139"/>
      <c r="F33" s="1139"/>
      <c r="G33" s="1139"/>
      <c r="H33" s="1139"/>
      <c r="I33" s="1139"/>
      <c r="J33" s="1139"/>
      <c r="K33" s="1139"/>
      <c r="L33" s="1139"/>
      <c r="M33" s="1139"/>
      <c r="N33" s="1139"/>
      <c r="O33" s="1139"/>
      <c r="P33" s="1139"/>
      <c r="Q33" s="1139"/>
      <c r="R33" s="1143"/>
      <c r="S33" s="1143"/>
      <c r="T33" s="1143"/>
      <c r="U33" s="1143"/>
      <c r="V33" s="797"/>
      <c r="W33" s="1083"/>
      <c r="X33" s="1083"/>
    </row>
    <row r="34" spans="1:24" s="1096" customFormat="1" ht="25" customHeight="1">
      <c r="A34" s="55" t="s">
        <v>1152</v>
      </c>
      <c r="B34" s="1105"/>
      <c r="C34" s="1136"/>
      <c r="D34" s="1136"/>
      <c r="E34" s="1136"/>
      <c r="F34" s="1136"/>
      <c r="G34" s="1136"/>
      <c r="H34" s="1136"/>
      <c r="I34" s="1136"/>
      <c r="J34" s="1136"/>
      <c r="K34" s="1136"/>
      <c r="L34" s="1136"/>
      <c r="M34" s="1136"/>
      <c r="N34" s="1136"/>
      <c r="O34" s="1136"/>
      <c r="P34" s="1136"/>
      <c r="Q34" s="1136"/>
      <c r="R34" s="1145"/>
      <c r="S34" s="1145"/>
      <c r="T34" s="1145"/>
      <c r="U34" s="1145"/>
      <c r="V34" s="1115"/>
      <c r="W34" s="1105"/>
      <c r="X34" s="1105"/>
    </row>
    <row r="35" spans="1:24" s="1121" customFormat="1" ht="25" customHeight="1">
      <c r="A35" s="1119" t="s">
        <v>1153</v>
      </c>
      <c r="B35" s="1119" t="s">
        <v>5</v>
      </c>
      <c r="C35" s="1146">
        <v>73910</v>
      </c>
      <c r="D35" s="1150"/>
      <c r="E35" s="1146">
        <v>65496</v>
      </c>
      <c r="F35" s="1150"/>
      <c r="G35" s="1146">
        <v>0</v>
      </c>
      <c r="H35" s="1150"/>
      <c r="I35" s="1146">
        <v>0</v>
      </c>
      <c r="J35" s="1150"/>
      <c r="K35" s="1146">
        <v>0</v>
      </c>
      <c r="L35" s="1150"/>
      <c r="M35" s="1146">
        <v>0</v>
      </c>
      <c r="N35" s="1150"/>
      <c r="O35" s="1146">
        <v>0</v>
      </c>
      <c r="P35" s="1150"/>
      <c r="Q35" s="1146">
        <v>0</v>
      </c>
      <c r="R35" s="1151"/>
      <c r="S35" s="1151">
        <f>ROUND((SUM(C35)+SUM(G35)+SUM(K35)+SUM(O35)),0)</f>
        <v>73910</v>
      </c>
      <c r="T35" s="1151"/>
      <c r="U35" s="1151">
        <f>ROUND((SUM(E35)+SUM(I35)+SUM(M35)+SUM(Q35)),0)</f>
        <v>65496</v>
      </c>
      <c r="V35" s="1120"/>
      <c r="W35" s="1119"/>
      <c r="X35" s="1119"/>
    </row>
    <row r="36" spans="1:24" s="1121" customFormat="1" ht="25" customHeight="1">
      <c r="A36" s="1119" t="s">
        <v>2195</v>
      </c>
      <c r="B36" s="1119" t="s">
        <v>5</v>
      </c>
      <c r="C36" s="1146">
        <v>0</v>
      </c>
      <c r="D36" s="1150"/>
      <c r="E36" s="1146">
        <v>0</v>
      </c>
      <c r="F36" s="1150"/>
      <c r="G36" s="1146">
        <v>2142</v>
      </c>
      <c r="H36" s="1150"/>
      <c r="I36" s="1146">
        <v>2012</v>
      </c>
      <c r="J36" s="1150"/>
      <c r="K36" s="1146">
        <v>0</v>
      </c>
      <c r="L36" s="1150"/>
      <c r="M36" s="1146">
        <v>0</v>
      </c>
      <c r="N36" s="1150"/>
      <c r="O36" s="1146">
        <v>0</v>
      </c>
      <c r="P36" s="1150"/>
      <c r="Q36" s="1146">
        <v>0</v>
      </c>
      <c r="R36" s="1151"/>
      <c r="S36" s="1151">
        <f>ROUND((SUM(C36)+SUM(G36)+SUM(K36)+SUM(O36)),0)</f>
        <v>2142</v>
      </c>
      <c r="T36" s="1151"/>
      <c r="U36" s="1151">
        <f>ROUND((SUM(E36)+SUM(I36)+SUM(M36)+SUM(Q36)),0)</f>
        <v>2012</v>
      </c>
      <c r="V36" s="1120"/>
      <c r="W36" s="1119"/>
      <c r="X36" s="1119"/>
    </row>
    <row r="37" spans="1:24" s="1121" customFormat="1" ht="25" customHeight="1">
      <c r="A37" s="1119" t="s">
        <v>1154</v>
      </c>
      <c r="B37" s="1119" t="s">
        <v>5</v>
      </c>
      <c r="C37" s="1146">
        <v>214718</v>
      </c>
      <c r="D37" s="1150"/>
      <c r="E37" s="1146">
        <v>212878</v>
      </c>
      <c r="F37" s="1150"/>
      <c r="G37" s="1146">
        <v>696070</v>
      </c>
      <c r="H37" s="1150"/>
      <c r="I37" s="1146">
        <v>677227</v>
      </c>
      <c r="J37" s="1150"/>
      <c r="K37" s="1146">
        <v>5</v>
      </c>
      <c r="L37" s="1150"/>
      <c r="M37" s="1146">
        <v>3</v>
      </c>
      <c r="N37" s="1150"/>
      <c r="O37" s="1146">
        <v>32487</v>
      </c>
      <c r="P37" s="1150"/>
      <c r="Q37" s="1146">
        <v>30311</v>
      </c>
      <c r="R37" s="1151"/>
      <c r="S37" s="1151">
        <f t="shared" ref="S37:S41" si="1">ROUND((SUM(C37)+SUM(G37)+SUM(K37)+SUM(O37)),0)</f>
        <v>943280</v>
      </c>
      <c r="T37" s="1151"/>
      <c r="U37" s="1151">
        <f t="shared" ref="U37:U41" si="2">ROUND((SUM(E37)+SUM(I37)+SUM(M37)+SUM(Q37)),0)</f>
        <v>920419</v>
      </c>
      <c r="V37" s="1120"/>
      <c r="W37" s="1119"/>
      <c r="X37" s="1119"/>
    </row>
    <row r="38" spans="1:24" s="1121" customFormat="1" ht="25" customHeight="1">
      <c r="A38" s="1122" t="s">
        <v>1155</v>
      </c>
      <c r="B38" s="1119" t="s">
        <v>5</v>
      </c>
      <c r="C38" s="1146">
        <v>237919</v>
      </c>
      <c r="D38" s="1150"/>
      <c r="E38" s="1146">
        <v>226899</v>
      </c>
      <c r="F38" s="1150"/>
      <c r="G38" s="1146">
        <v>55708</v>
      </c>
      <c r="H38" s="1150"/>
      <c r="I38" s="1146">
        <v>56753</v>
      </c>
      <c r="J38" s="1150"/>
      <c r="K38" s="1146">
        <v>0</v>
      </c>
      <c r="L38" s="1150"/>
      <c r="M38" s="1146">
        <v>0</v>
      </c>
      <c r="N38" s="1150"/>
      <c r="O38" s="1146">
        <v>0</v>
      </c>
      <c r="P38" s="1150"/>
      <c r="Q38" s="1146">
        <v>0</v>
      </c>
      <c r="R38" s="1151"/>
      <c r="S38" s="1151">
        <f t="shared" si="1"/>
        <v>293627</v>
      </c>
      <c r="T38" s="1151"/>
      <c r="U38" s="1151">
        <f t="shared" si="2"/>
        <v>283652</v>
      </c>
      <c r="V38" s="1120"/>
      <c r="W38" s="1119"/>
      <c r="X38" s="1119"/>
    </row>
    <row r="39" spans="1:24" s="1121" customFormat="1" ht="25" customHeight="1">
      <c r="A39" s="1119" t="s">
        <v>1156</v>
      </c>
      <c r="B39" s="1119" t="s">
        <v>5</v>
      </c>
      <c r="C39" s="1146">
        <v>1681</v>
      </c>
      <c r="D39" s="1150"/>
      <c r="E39" s="1146">
        <v>1803</v>
      </c>
      <c r="F39" s="1150"/>
      <c r="G39" s="1146">
        <v>9212</v>
      </c>
      <c r="H39" s="1150"/>
      <c r="I39" s="1146">
        <v>8599</v>
      </c>
      <c r="J39" s="1150"/>
      <c r="K39" s="1146">
        <v>0</v>
      </c>
      <c r="L39" s="1150"/>
      <c r="M39" s="1146">
        <v>0</v>
      </c>
      <c r="N39" s="1150"/>
      <c r="O39" s="1146">
        <v>0</v>
      </c>
      <c r="P39" s="1150"/>
      <c r="Q39" s="1146">
        <v>0</v>
      </c>
      <c r="R39" s="1151"/>
      <c r="S39" s="1151">
        <f t="shared" si="1"/>
        <v>10893</v>
      </c>
      <c r="T39" s="1151"/>
      <c r="U39" s="1151">
        <f t="shared" si="2"/>
        <v>10402</v>
      </c>
      <c r="V39" s="1120"/>
      <c r="W39" s="1119"/>
      <c r="X39" s="1119"/>
    </row>
    <row r="40" spans="1:24" s="1121" customFormat="1" ht="25" customHeight="1">
      <c r="A40" s="1119" t="s">
        <v>1157</v>
      </c>
      <c r="B40" s="1119" t="s">
        <v>5</v>
      </c>
      <c r="C40" s="1146">
        <v>317154</v>
      </c>
      <c r="D40" s="1150"/>
      <c r="E40" s="1146">
        <v>252178</v>
      </c>
      <c r="F40" s="1150"/>
      <c r="G40" s="1146">
        <v>501514</v>
      </c>
      <c r="H40" s="1150"/>
      <c r="I40" s="1146">
        <v>499100</v>
      </c>
      <c r="J40" s="1150"/>
      <c r="K40" s="1146">
        <v>0</v>
      </c>
      <c r="L40" s="1150"/>
      <c r="M40" s="1146">
        <v>0</v>
      </c>
      <c r="N40" s="1150"/>
      <c r="O40" s="1146">
        <v>714766</v>
      </c>
      <c r="P40" s="1150"/>
      <c r="Q40" s="1146">
        <v>732092</v>
      </c>
      <c r="R40" s="1151"/>
      <c r="S40" s="1151">
        <f t="shared" si="1"/>
        <v>1533434</v>
      </c>
      <c r="T40" s="1151"/>
      <c r="U40" s="1151">
        <f t="shared" si="2"/>
        <v>1483370</v>
      </c>
      <c r="V40" s="1120"/>
      <c r="W40" s="1119"/>
      <c r="X40" s="1119"/>
    </row>
    <row r="41" spans="1:24" s="1088" customFormat="1" ht="25" customHeight="1">
      <c r="A41" s="1123" t="s">
        <v>1158</v>
      </c>
      <c r="B41" s="1084" t="s">
        <v>5</v>
      </c>
      <c r="C41" s="1146">
        <v>17402</v>
      </c>
      <c r="D41" s="1147"/>
      <c r="E41" s="1146">
        <v>16331</v>
      </c>
      <c r="F41" s="1147"/>
      <c r="G41" s="1146">
        <v>753900</v>
      </c>
      <c r="H41" s="1147"/>
      <c r="I41" s="1146">
        <v>724731</v>
      </c>
      <c r="J41" s="1147"/>
      <c r="K41" s="1146">
        <v>0</v>
      </c>
      <c r="L41" s="1147"/>
      <c r="M41" s="1146">
        <v>0</v>
      </c>
      <c r="N41" s="1147"/>
      <c r="O41" s="1146">
        <v>36089</v>
      </c>
      <c r="P41" s="1147"/>
      <c r="Q41" s="1146">
        <v>33628</v>
      </c>
      <c r="R41" s="1148"/>
      <c r="S41" s="1151">
        <f t="shared" si="1"/>
        <v>807391</v>
      </c>
      <c r="T41" s="1148"/>
      <c r="U41" s="1151">
        <f t="shared" si="2"/>
        <v>774690</v>
      </c>
      <c r="V41" s="1111"/>
      <c r="W41" s="1084"/>
      <c r="X41" s="1084"/>
    </row>
    <row r="42" spans="1:24" s="1096" customFormat="1" ht="24.75" customHeight="1">
      <c r="A42" s="55" t="s">
        <v>1159</v>
      </c>
      <c r="B42" s="55" t="s">
        <v>5</v>
      </c>
      <c r="C42" s="1135">
        <f>ROUND(SUM(C35:C41),0)</f>
        <v>862784</v>
      </c>
      <c r="D42" s="1137"/>
      <c r="E42" s="1135">
        <f>ROUND(SUM(E35:E41),0)</f>
        <v>775585</v>
      </c>
      <c r="F42" s="1137"/>
      <c r="G42" s="1135">
        <f>ROUND(SUM(G35:G41),0)</f>
        <v>2018546</v>
      </c>
      <c r="H42" s="1137"/>
      <c r="I42" s="1135">
        <f>ROUND(SUM(I35:I41),0)</f>
        <v>1968422</v>
      </c>
      <c r="J42" s="1137"/>
      <c r="K42" s="1135">
        <f>ROUND(SUM(K35:K41),0)</f>
        <v>5</v>
      </c>
      <c r="L42" s="1137"/>
      <c r="M42" s="1135">
        <f>ROUND(SUM(M35:M41),0)</f>
        <v>3</v>
      </c>
      <c r="N42" s="1137"/>
      <c r="O42" s="1135">
        <f>ROUND(SUM(O35:O41),0)</f>
        <v>783342</v>
      </c>
      <c r="P42" s="1137"/>
      <c r="Q42" s="1135">
        <f>ROUND(SUM(Q35:Q41),0)</f>
        <v>796031</v>
      </c>
      <c r="R42" s="1138"/>
      <c r="S42" s="1135">
        <f>ROUND(SUM(S35:S41),0)</f>
        <v>3664677</v>
      </c>
      <c r="T42" s="1138"/>
      <c r="U42" s="1135">
        <f>ROUND(SUM(U35:U41),0)</f>
        <v>3540041</v>
      </c>
      <c r="V42" s="1115"/>
      <c r="W42" s="1105"/>
      <c r="X42" s="1105"/>
    </row>
    <row r="43" spans="1:24" s="1118" customFormat="1" ht="21.75" customHeight="1">
      <c r="A43" s="1117"/>
      <c r="B43" s="1083"/>
      <c r="C43" s="1139"/>
      <c r="D43" s="1140"/>
      <c r="E43" s="1139"/>
      <c r="F43" s="1140"/>
      <c r="G43" s="1141"/>
      <c r="H43" s="1140"/>
      <c r="I43" s="1141"/>
      <c r="J43" s="1140"/>
      <c r="K43" s="1141"/>
      <c r="L43" s="1140"/>
      <c r="M43" s="1141"/>
      <c r="N43" s="1140"/>
      <c r="O43" s="1141"/>
      <c r="P43" s="1140"/>
      <c r="Q43" s="1141"/>
      <c r="R43" s="1142"/>
      <c r="S43" s="1143"/>
      <c r="T43" s="1142"/>
      <c r="U43" s="1144"/>
      <c r="V43" s="797"/>
      <c r="W43" s="1083"/>
      <c r="X43" s="1083"/>
    </row>
    <row r="44" spans="1:24" s="1118" customFormat="1" ht="21.75" customHeight="1">
      <c r="A44" s="1117"/>
      <c r="B44" s="1083"/>
      <c r="C44" s="1139"/>
      <c r="D44" s="1140"/>
      <c r="E44" s="1139"/>
      <c r="F44" s="1140"/>
      <c r="G44" s="1139"/>
      <c r="H44" s="1139"/>
      <c r="I44" s="1139"/>
      <c r="J44" s="1139"/>
      <c r="K44" s="1139"/>
      <c r="L44" s="1139"/>
      <c r="M44" s="1139"/>
      <c r="N44" s="1139"/>
      <c r="O44" s="1139"/>
      <c r="P44" s="1139"/>
      <c r="Q44" s="1139"/>
      <c r="R44" s="1143"/>
      <c r="S44" s="1143"/>
      <c r="T44" s="1143"/>
      <c r="U44" s="1143"/>
      <c r="V44" s="797"/>
      <c r="W44" s="1083"/>
      <c r="X44" s="1083"/>
    </row>
    <row r="45" spans="1:24" s="1118" customFormat="1" ht="12.75" customHeight="1">
      <c r="A45" s="1117"/>
      <c r="B45" s="1083"/>
      <c r="C45" s="1139"/>
      <c r="D45" s="1140"/>
      <c r="E45" s="1139"/>
      <c r="F45" s="1140"/>
      <c r="G45" s="1139"/>
      <c r="H45" s="1139"/>
      <c r="I45" s="1139"/>
      <c r="J45" s="1139"/>
      <c r="K45" s="1139"/>
      <c r="L45" s="1139"/>
      <c r="M45" s="1139"/>
      <c r="N45" s="1139"/>
      <c r="O45" s="1139"/>
      <c r="P45" s="1139"/>
      <c r="Q45" s="1139"/>
      <c r="R45" s="1143"/>
      <c r="S45" s="1143"/>
      <c r="T45" s="1143"/>
      <c r="U45" s="1143"/>
      <c r="V45" s="797"/>
      <c r="W45" s="1083"/>
      <c r="X45" s="1083"/>
    </row>
    <row r="46" spans="1:24" s="1096" customFormat="1" ht="25" customHeight="1">
      <c r="A46" s="55" t="s">
        <v>1160</v>
      </c>
      <c r="B46" s="1105" t="s">
        <v>5</v>
      </c>
      <c r="C46" s="1491">
        <v>1346851</v>
      </c>
      <c r="D46" s="1137"/>
      <c r="E46" s="1491">
        <v>1074257</v>
      </c>
      <c r="F46" s="1137"/>
      <c r="G46" s="1491">
        <v>165921</v>
      </c>
      <c r="H46" s="1137"/>
      <c r="I46" s="1491">
        <v>182319</v>
      </c>
      <c r="J46" s="1137"/>
      <c r="K46" s="1491">
        <v>0</v>
      </c>
      <c r="L46" s="1137"/>
      <c r="M46" s="1491">
        <v>0</v>
      </c>
      <c r="N46" s="1137"/>
      <c r="O46" s="1491">
        <v>26087</v>
      </c>
      <c r="P46" s="1137"/>
      <c r="Q46" s="1491">
        <v>28297</v>
      </c>
      <c r="R46" s="1138"/>
      <c r="S46" s="1492">
        <f>ROUND((SUM(C46)+SUM(G46)+SUM(K46)+SUM(O46)),0)</f>
        <v>1538859</v>
      </c>
      <c r="T46" s="1138"/>
      <c r="U46" s="1492">
        <f>ROUND((SUM(E46)+SUM(I46)+SUM(M46)+SUM(Q46)),0)</f>
        <v>1284873</v>
      </c>
      <c r="V46" s="1115"/>
      <c r="W46" s="1105"/>
      <c r="X46" s="1105"/>
    </row>
    <row r="47" spans="1:24" s="1118" customFormat="1" ht="21.75" customHeight="1">
      <c r="A47" s="1117"/>
      <c r="B47" s="1083"/>
      <c r="C47" s="1139"/>
      <c r="D47" s="1140"/>
      <c r="E47" s="1139"/>
      <c r="F47" s="1140"/>
      <c r="G47" s="1141"/>
      <c r="H47" s="1140"/>
      <c r="I47" s="1141"/>
      <c r="J47" s="1140"/>
      <c r="K47" s="1141"/>
      <c r="L47" s="1140"/>
      <c r="M47" s="1141"/>
      <c r="N47" s="1140"/>
      <c r="O47" s="1141"/>
      <c r="P47" s="1140"/>
      <c r="Q47" s="1141"/>
      <c r="R47" s="1142"/>
      <c r="S47" s="1143"/>
      <c r="T47" s="1142"/>
      <c r="U47" s="1144"/>
      <c r="V47" s="797"/>
      <c r="W47" s="1083"/>
      <c r="X47" s="1083"/>
    </row>
    <row r="48" spans="1:24" s="1118" customFormat="1" ht="21.75" customHeight="1">
      <c r="A48" s="1117"/>
      <c r="B48" s="1083"/>
      <c r="C48" s="1139"/>
      <c r="D48" s="1140"/>
      <c r="E48" s="1139"/>
      <c r="F48" s="1140"/>
      <c r="G48" s="1139"/>
      <c r="H48" s="1139"/>
      <c r="I48" s="1139"/>
      <c r="J48" s="1139"/>
      <c r="K48" s="1139"/>
      <c r="L48" s="1139"/>
      <c r="M48" s="1139"/>
      <c r="N48" s="1139"/>
      <c r="O48" s="1139"/>
      <c r="P48" s="1139"/>
      <c r="Q48" s="1139"/>
      <c r="R48" s="1143"/>
      <c r="S48" s="1143"/>
      <c r="T48" s="1143"/>
      <c r="U48" s="1143"/>
      <c r="V48" s="797"/>
      <c r="W48" s="1083"/>
      <c r="X48" s="1083"/>
    </row>
    <row r="49" spans="1:254" s="1118" customFormat="1" ht="12.75" customHeight="1">
      <c r="A49" s="1117"/>
      <c r="B49" s="1083"/>
      <c r="C49" s="1139"/>
      <c r="D49" s="1140"/>
      <c r="E49" s="1139"/>
      <c r="F49" s="1140"/>
      <c r="G49" s="1139"/>
      <c r="H49" s="1139"/>
      <c r="I49" s="1139"/>
      <c r="J49" s="1139"/>
      <c r="K49" s="1139"/>
      <c r="L49" s="1139"/>
      <c r="M49" s="1139"/>
      <c r="N49" s="1139"/>
      <c r="O49" s="1139"/>
      <c r="P49" s="1139"/>
      <c r="Q49" s="1139"/>
      <c r="R49" s="1143"/>
      <c r="S49" s="1143"/>
      <c r="T49" s="1143"/>
      <c r="U49" s="1143"/>
      <c r="V49" s="797"/>
      <c r="W49" s="1083"/>
      <c r="X49" s="1083"/>
    </row>
    <row r="50" spans="1:254" s="1096" customFormat="1" ht="25" customHeight="1">
      <c r="A50" s="55" t="s">
        <v>1161</v>
      </c>
      <c r="B50" s="1105"/>
      <c r="C50" s="1136"/>
      <c r="D50" s="1136"/>
      <c r="E50" s="1136"/>
      <c r="F50" s="1136"/>
      <c r="G50" s="1154"/>
      <c r="H50" s="1154"/>
      <c r="I50" s="1154"/>
      <c r="J50" s="1154"/>
      <c r="K50" s="1154"/>
      <c r="L50" s="1154"/>
      <c r="M50" s="1154"/>
      <c r="N50" s="1154"/>
      <c r="O50" s="1154"/>
      <c r="P50" s="1154"/>
      <c r="Q50" s="1154"/>
      <c r="R50" s="1155"/>
      <c r="S50" s="1155"/>
      <c r="T50" s="1155"/>
      <c r="U50" s="1155"/>
      <c r="V50" s="1115"/>
      <c r="W50" s="1105"/>
      <c r="X50" s="1105"/>
    </row>
    <row r="51" spans="1:254" s="1121" customFormat="1" ht="25" customHeight="1">
      <c r="A51" s="1119" t="s">
        <v>1162</v>
      </c>
      <c r="B51" s="1119" t="s">
        <v>5</v>
      </c>
      <c r="C51" s="1146">
        <v>0</v>
      </c>
      <c r="D51" s="1147"/>
      <c r="E51" s="1146">
        <v>0</v>
      </c>
      <c r="F51" s="1147"/>
      <c r="G51" s="1146">
        <v>256390</v>
      </c>
      <c r="H51" s="1147"/>
      <c r="I51" s="1146">
        <v>197428</v>
      </c>
      <c r="J51" s="1147"/>
      <c r="K51" s="1146">
        <v>0</v>
      </c>
      <c r="L51" s="1147"/>
      <c r="M51" s="1146">
        <v>0</v>
      </c>
      <c r="N51" s="1147"/>
      <c r="O51" s="1146">
        <v>0</v>
      </c>
      <c r="P51" s="1147"/>
      <c r="Q51" s="1146">
        <v>0</v>
      </c>
      <c r="R51" s="1151"/>
      <c r="S51" s="1151">
        <f>ROUND((SUM(C51)+SUM(G51)+SUM(K51)+SUM(O51)),0)</f>
        <v>256390</v>
      </c>
      <c r="T51" s="1151"/>
      <c r="U51" s="1151">
        <f>ROUND((SUM(E51)+SUM(I51)+SUM(M51)+SUM(Q51)),0)</f>
        <v>197428</v>
      </c>
      <c r="V51" s="1120"/>
      <c r="W51" s="1119"/>
      <c r="X51" s="1119"/>
    </row>
    <row r="52" spans="1:254" s="1121" customFormat="1" ht="25" customHeight="1">
      <c r="A52" s="1119" t="s">
        <v>1163</v>
      </c>
      <c r="B52" s="1119" t="s">
        <v>5</v>
      </c>
      <c r="C52" s="1146">
        <v>0</v>
      </c>
      <c r="D52" s="1147"/>
      <c r="E52" s="1146">
        <v>0</v>
      </c>
      <c r="F52" s="1147"/>
      <c r="G52" s="1146">
        <v>2551211</v>
      </c>
      <c r="H52" s="1147"/>
      <c r="I52" s="1146">
        <v>2459781</v>
      </c>
      <c r="J52" s="1147"/>
      <c r="K52" s="1146">
        <v>0</v>
      </c>
      <c r="L52" s="1147"/>
      <c r="M52" s="1146">
        <v>0</v>
      </c>
      <c r="N52" s="1147"/>
      <c r="O52" s="1146">
        <v>0</v>
      </c>
      <c r="P52" s="1147"/>
      <c r="Q52" s="1146">
        <v>0</v>
      </c>
      <c r="R52" s="1151"/>
      <c r="S52" s="1151">
        <f t="shared" ref="S52:S53" si="3">ROUND((SUM(C52)+SUM(G52)+SUM(K52)+SUM(O52)),0)</f>
        <v>2551211</v>
      </c>
      <c r="T52" s="1151"/>
      <c r="U52" s="1151">
        <f t="shared" ref="U52:U53" si="4">ROUND((SUM(E52)+SUM(I52)+SUM(M52)+SUM(Q52)),0)</f>
        <v>2459781</v>
      </c>
      <c r="V52" s="1120"/>
      <c r="W52" s="1119"/>
      <c r="X52" s="1119"/>
    </row>
    <row r="53" spans="1:254" s="1121" customFormat="1" ht="25" customHeight="1">
      <c r="A53" s="1122" t="s">
        <v>1164</v>
      </c>
      <c r="B53" s="1119" t="s">
        <v>5</v>
      </c>
      <c r="C53" s="1146">
        <v>0</v>
      </c>
      <c r="D53" s="1147"/>
      <c r="E53" s="1146">
        <v>0</v>
      </c>
      <c r="F53" s="1147"/>
      <c r="G53" s="1146">
        <v>959533</v>
      </c>
      <c r="H53" s="1147"/>
      <c r="I53" s="1146">
        <v>961302</v>
      </c>
      <c r="J53" s="1147"/>
      <c r="K53" s="1146">
        <v>0</v>
      </c>
      <c r="L53" s="1147"/>
      <c r="M53" s="1146">
        <v>0</v>
      </c>
      <c r="N53" s="1147"/>
      <c r="O53" s="1146">
        <v>0</v>
      </c>
      <c r="P53" s="1147"/>
      <c r="Q53" s="1146">
        <v>0</v>
      </c>
      <c r="R53" s="1151"/>
      <c r="S53" s="1151">
        <f t="shared" si="3"/>
        <v>959533</v>
      </c>
      <c r="T53" s="1151"/>
      <c r="U53" s="1151">
        <f t="shared" si="4"/>
        <v>961302</v>
      </c>
      <c r="V53" s="1120"/>
      <c r="W53" s="1119"/>
      <c r="X53" s="1119"/>
    </row>
    <row r="54" spans="1:254" s="1096" customFormat="1" ht="24.75" customHeight="1">
      <c r="A54" s="55" t="s">
        <v>1165</v>
      </c>
      <c r="B54" s="55" t="s">
        <v>5</v>
      </c>
      <c r="C54" s="1135">
        <f>ROUND(SUM(C51:C53),0)</f>
        <v>0</v>
      </c>
      <c r="D54" s="1137"/>
      <c r="E54" s="1135">
        <f>ROUND(SUM(E51:E53),0)</f>
        <v>0</v>
      </c>
      <c r="F54" s="1137"/>
      <c r="G54" s="1135">
        <f>ROUND(SUM(G51:G53),0)</f>
        <v>3767134</v>
      </c>
      <c r="H54" s="1137"/>
      <c r="I54" s="1135">
        <f>ROUND(SUM(I51:I53),0)</f>
        <v>3618511</v>
      </c>
      <c r="J54" s="1137"/>
      <c r="K54" s="1135">
        <f>ROUND(SUM(K51:K53),0)</f>
        <v>0</v>
      </c>
      <c r="L54" s="1137"/>
      <c r="M54" s="1135">
        <f>ROUND(SUM(M51:M53),0)</f>
        <v>0</v>
      </c>
      <c r="N54" s="1137"/>
      <c r="O54" s="1135">
        <f>ROUND(SUM(O51:O53),0)</f>
        <v>0</v>
      </c>
      <c r="P54" s="1137"/>
      <c r="Q54" s="1135">
        <f>ROUND(SUM(Q51:Q53),0)</f>
        <v>0</v>
      </c>
      <c r="R54" s="1138"/>
      <c r="S54" s="1135">
        <f>ROUND(SUM(S51:S53),0)</f>
        <v>3767134</v>
      </c>
      <c r="T54" s="1138"/>
      <c r="U54" s="1135">
        <f>ROUND(SUM(U51:U53),0)</f>
        <v>3618511</v>
      </c>
      <c r="V54" s="1115"/>
      <c r="W54" s="1105"/>
      <c r="X54" s="1105"/>
    </row>
    <row r="55" spans="1:254" s="1118" customFormat="1" ht="21.75" customHeight="1">
      <c r="A55" s="1117"/>
      <c r="B55" s="1083"/>
      <c r="C55" s="1139"/>
      <c r="D55" s="1140"/>
      <c r="E55" s="1139"/>
      <c r="F55" s="1140"/>
      <c r="G55" s="1141"/>
      <c r="H55" s="1140"/>
      <c r="I55" s="1141"/>
      <c r="J55" s="1140"/>
      <c r="K55" s="1141"/>
      <c r="L55" s="1140"/>
      <c r="M55" s="1141"/>
      <c r="N55" s="1140"/>
      <c r="O55" s="1141"/>
      <c r="P55" s="1140"/>
      <c r="Q55" s="1141"/>
      <c r="R55" s="1142"/>
      <c r="S55" s="1143"/>
      <c r="T55" s="1142"/>
      <c r="U55" s="1144"/>
      <c r="V55" s="797"/>
      <c r="W55" s="1083"/>
      <c r="X55" s="1083"/>
    </row>
    <row r="56" spans="1:254" s="1118" customFormat="1" ht="21.75" customHeight="1">
      <c r="A56" s="1117"/>
      <c r="B56" s="1083"/>
      <c r="C56" s="1139"/>
      <c r="D56" s="1140"/>
      <c r="E56" s="1139"/>
      <c r="F56" s="1140"/>
      <c r="G56" s="1139"/>
      <c r="H56" s="1139"/>
      <c r="I56" s="1139"/>
      <c r="J56" s="1139"/>
      <c r="K56" s="1139"/>
      <c r="L56" s="1139"/>
      <c r="M56" s="1139"/>
      <c r="N56" s="1139"/>
      <c r="O56" s="1139"/>
      <c r="P56" s="1139"/>
      <c r="Q56" s="1139"/>
      <c r="R56" s="1143"/>
      <c r="S56" s="1143"/>
      <c r="T56" s="1143"/>
      <c r="U56" s="1143"/>
      <c r="V56" s="797"/>
      <c r="W56" s="1083"/>
      <c r="X56" s="1083"/>
    </row>
    <row r="57" spans="1:254" s="1118" customFormat="1" ht="12.75" customHeight="1">
      <c r="A57" s="1117"/>
      <c r="B57" s="1083"/>
      <c r="C57" s="1139"/>
      <c r="D57" s="1140"/>
      <c r="E57" s="1139"/>
      <c r="F57" s="1140"/>
      <c r="G57" s="1139"/>
      <c r="H57" s="1139"/>
      <c r="I57" s="1139"/>
      <c r="J57" s="1139"/>
      <c r="K57" s="1139"/>
      <c r="L57" s="1139"/>
      <c r="M57" s="1139"/>
      <c r="N57" s="1139"/>
      <c r="O57" s="1139"/>
      <c r="P57" s="1139"/>
      <c r="Q57" s="1139"/>
      <c r="R57" s="1143"/>
      <c r="S57" s="1143"/>
      <c r="T57" s="1143"/>
      <c r="U57" s="1143"/>
      <c r="V57" s="797"/>
      <c r="W57" s="1083"/>
      <c r="X57" s="1083"/>
    </row>
    <row r="58" spans="1:254" s="1096" customFormat="1" ht="25" customHeight="1">
      <c r="A58" s="55" t="s">
        <v>1166</v>
      </c>
      <c r="B58" s="1105" t="s">
        <v>5</v>
      </c>
      <c r="C58" s="1491">
        <v>134355</v>
      </c>
      <c r="D58" s="1137"/>
      <c r="E58" s="1491">
        <v>59718</v>
      </c>
      <c r="F58" s="1137"/>
      <c r="G58" s="1491">
        <v>195490</v>
      </c>
      <c r="H58" s="1137"/>
      <c r="I58" s="1491">
        <v>96514</v>
      </c>
      <c r="J58" s="1137"/>
      <c r="K58" s="1491">
        <v>3530</v>
      </c>
      <c r="L58" s="1137"/>
      <c r="M58" s="1491">
        <v>1602</v>
      </c>
      <c r="N58" s="1137"/>
      <c r="O58" s="1491">
        <v>10984</v>
      </c>
      <c r="P58" s="1137"/>
      <c r="Q58" s="1491">
        <v>6576</v>
      </c>
      <c r="R58" s="1138"/>
      <c r="S58" s="1492">
        <f>ROUND((SUM(C58)+SUM(G58)+SUM(K58)+SUM(O58)),0)</f>
        <v>344359</v>
      </c>
      <c r="T58" s="1138"/>
      <c r="U58" s="1492">
        <f>ROUND((SUM(E58)+SUM(I58)+SUM(M58)+SUM(Q58)),0)</f>
        <v>164410</v>
      </c>
      <c r="V58" s="1115"/>
      <c r="W58" s="1105"/>
      <c r="X58" s="1105"/>
    </row>
    <row r="59" spans="1:254" s="1127" customFormat="1" ht="25" customHeight="1">
      <c r="A59" s="1124"/>
      <c r="B59" s="1125"/>
      <c r="C59" s="1156"/>
      <c r="D59" s="1157"/>
      <c r="E59" s="1156"/>
      <c r="F59" s="1157"/>
      <c r="G59" s="1156"/>
      <c r="H59" s="1157"/>
      <c r="I59" s="1158"/>
      <c r="J59" s="1157"/>
      <c r="K59" s="1156"/>
      <c r="L59" s="1157"/>
      <c r="M59" s="1158"/>
      <c r="N59" s="1157"/>
      <c r="O59" s="1156"/>
      <c r="P59" s="1157"/>
      <c r="Q59" s="1158"/>
      <c r="R59" s="1159"/>
      <c r="S59" s="1160"/>
      <c r="T59" s="1159"/>
      <c r="U59" s="1160"/>
      <c r="V59" s="1126"/>
      <c r="W59" s="1125"/>
      <c r="X59" s="1125"/>
    </row>
    <row r="60" spans="1:254" ht="25">
      <c r="A60" s="1072" t="s">
        <v>0</v>
      </c>
      <c r="B60" s="56"/>
      <c r="C60" s="1161"/>
      <c r="D60" s="1161"/>
      <c r="E60" s="1161"/>
      <c r="F60" s="1161"/>
      <c r="G60" s="1161"/>
      <c r="H60" s="1161"/>
      <c r="I60" s="1161"/>
      <c r="J60" s="1161"/>
      <c r="K60" s="1161"/>
      <c r="L60" s="1161"/>
      <c r="M60" s="1161"/>
      <c r="N60" s="1161"/>
      <c r="O60" s="1161"/>
      <c r="P60" s="1161"/>
      <c r="Q60" s="1161"/>
      <c r="R60" s="1162"/>
      <c r="S60" s="1162"/>
      <c r="T60" s="1162"/>
      <c r="U60" s="1162"/>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c r="FL60" s="57"/>
      <c r="FM60" s="57"/>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7"/>
      <c r="GV60" s="57"/>
      <c r="GW60" s="57"/>
      <c r="GX60" s="57"/>
      <c r="GY60" s="57"/>
      <c r="GZ60" s="57"/>
      <c r="HA60" s="57"/>
      <c r="HB60" s="57"/>
      <c r="HC60" s="57"/>
      <c r="HD60" s="57"/>
      <c r="HE60" s="57"/>
      <c r="HF60" s="57"/>
      <c r="HG60" s="57"/>
      <c r="HH60" s="57"/>
      <c r="HI60" s="57"/>
      <c r="HJ60" s="57"/>
      <c r="HK60" s="57"/>
      <c r="HL60" s="57"/>
      <c r="HM60" s="57"/>
      <c r="HN60" s="57"/>
      <c r="HO60" s="57"/>
      <c r="HP60" s="57"/>
      <c r="HQ60" s="57"/>
      <c r="HR60" s="57"/>
      <c r="HS60" s="57"/>
      <c r="HT60" s="57"/>
      <c r="HU60" s="57"/>
      <c r="HV60" s="57"/>
      <c r="HW60" s="57"/>
      <c r="HX60" s="57"/>
      <c r="HY60" s="57"/>
      <c r="HZ60" s="57"/>
      <c r="IA60" s="57"/>
      <c r="IB60" s="57"/>
      <c r="IC60" s="57"/>
      <c r="ID60" s="57"/>
      <c r="IE60" s="57"/>
      <c r="IF60" s="57"/>
      <c r="IG60" s="57"/>
      <c r="IH60" s="57"/>
      <c r="II60" s="57"/>
      <c r="IJ60" s="57"/>
      <c r="IK60" s="57"/>
      <c r="IL60" s="57"/>
      <c r="IM60" s="57"/>
      <c r="IN60" s="57"/>
      <c r="IO60" s="57"/>
      <c r="IP60" s="57"/>
      <c r="IQ60" s="57"/>
      <c r="IR60" s="57"/>
      <c r="IS60" s="57"/>
      <c r="IT60" s="57"/>
    </row>
    <row r="61" spans="1:254" ht="25">
      <c r="A61" s="1072" t="s">
        <v>1</v>
      </c>
      <c r="B61" s="56"/>
      <c r="C61" s="1161"/>
      <c r="D61" s="1161"/>
      <c r="E61" s="1161"/>
      <c r="F61" s="1161"/>
      <c r="G61" s="1161"/>
      <c r="H61" s="1161"/>
      <c r="I61" s="1161"/>
      <c r="J61" s="1161"/>
      <c r="K61" s="1161"/>
      <c r="L61" s="1161"/>
      <c r="M61" s="1161"/>
      <c r="N61" s="1161"/>
      <c r="O61" s="1161"/>
      <c r="P61" s="1161"/>
      <c r="Q61" s="1161"/>
      <c r="R61" s="1161"/>
      <c r="S61" s="1161"/>
      <c r="T61" s="1161"/>
      <c r="U61" s="1163" t="s">
        <v>35</v>
      </c>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c r="EK61" s="57"/>
      <c r="EL61" s="5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c r="FL61" s="57"/>
      <c r="FM61" s="57"/>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c r="HV61" s="57"/>
      <c r="HW61" s="57"/>
      <c r="HX61" s="57"/>
      <c r="HY61" s="57"/>
      <c r="HZ61" s="57"/>
      <c r="IA61" s="57"/>
      <c r="IB61" s="57"/>
      <c r="IC61" s="57"/>
      <c r="ID61" s="57"/>
      <c r="IE61" s="57"/>
      <c r="IF61" s="57"/>
      <c r="IG61" s="57"/>
      <c r="IH61" s="57"/>
      <c r="II61" s="57"/>
      <c r="IJ61" s="57"/>
      <c r="IK61" s="57"/>
      <c r="IL61" s="57"/>
      <c r="IM61" s="57"/>
      <c r="IN61" s="57"/>
      <c r="IO61" s="57"/>
      <c r="IP61" s="57"/>
      <c r="IQ61" s="57"/>
      <c r="IR61" s="57"/>
      <c r="IS61" s="57"/>
      <c r="IT61" s="57"/>
    </row>
    <row r="62" spans="1:254" ht="25">
      <c r="A62" s="1078" t="s">
        <v>2159</v>
      </c>
      <c r="B62" s="56"/>
      <c r="C62" s="1161"/>
      <c r="D62" s="1161"/>
      <c r="E62" s="1161"/>
      <c r="F62" s="1161"/>
      <c r="G62" s="1161"/>
      <c r="H62" s="1161"/>
      <c r="I62" s="1161"/>
      <c r="J62" s="1161"/>
      <c r="K62" s="1161"/>
      <c r="L62" s="1161"/>
      <c r="M62" s="1161"/>
      <c r="N62" s="1161"/>
      <c r="O62" s="1161"/>
      <c r="P62" s="1161"/>
      <c r="Q62" s="1161"/>
      <c r="R62" s="1161"/>
      <c r="S62" s="1161"/>
      <c r="T62" s="1161"/>
      <c r="U62" s="1164" t="s">
        <v>121</v>
      </c>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c r="DZ62" s="57"/>
      <c r="EA62" s="57"/>
      <c r="EB62" s="57"/>
      <c r="EC62" s="57"/>
      <c r="ED62" s="57"/>
      <c r="EE62" s="57"/>
      <c r="EF62" s="57"/>
      <c r="EG62" s="57"/>
      <c r="EH62" s="57"/>
      <c r="EI62" s="57"/>
      <c r="EJ62" s="57"/>
      <c r="EK62" s="57"/>
      <c r="EL62" s="5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c r="FL62" s="57"/>
      <c r="FM62" s="57"/>
      <c r="FN62" s="57"/>
      <c r="FO62" s="57"/>
      <c r="FP62" s="57"/>
      <c r="FQ62" s="57"/>
      <c r="FR62" s="57"/>
      <c r="FS62" s="57"/>
      <c r="FT62" s="57"/>
      <c r="FU62" s="57"/>
      <c r="FV62" s="57"/>
      <c r="FW62" s="57"/>
      <c r="FX62" s="57"/>
      <c r="FY62" s="57"/>
      <c r="FZ62" s="57"/>
      <c r="GA62" s="57"/>
      <c r="GB62" s="57"/>
      <c r="GC62" s="57"/>
      <c r="GD62" s="57"/>
      <c r="GE62" s="57"/>
      <c r="GF62" s="57"/>
      <c r="GG62" s="57"/>
      <c r="GH62" s="57"/>
      <c r="GI62" s="57"/>
      <c r="GJ62" s="57"/>
      <c r="GK62" s="57"/>
      <c r="GL62" s="57"/>
      <c r="GM62" s="57"/>
      <c r="GN62" s="57"/>
      <c r="GO62" s="57"/>
      <c r="GP62" s="57"/>
      <c r="GQ62" s="57"/>
      <c r="GR62" s="57"/>
      <c r="GS62" s="57"/>
      <c r="GT62" s="57"/>
      <c r="GU62" s="57"/>
      <c r="GV62" s="57"/>
      <c r="GW62" s="57"/>
      <c r="GX62" s="57"/>
      <c r="GY62" s="57"/>
      <c r="GZ62" s="57"/>
      <c r="HA62" s="57"/>
      <c r="HB62" s="57"/>
      <c r="HC62" s="57"/>
      <c r="HD62" s="57"/>
      <c r="HE62" s="57"/>
      <c r="HF62" s="57"/>
      <c r="HG62" s="57"/>
      <c r="HH62" s="57"/>
      <c r="HI62" s="57"/>
      <c r="HJ62" s="57"/>
      <c r="HK62" s="57"/>
      <c r="HL62" s="57"/>
      <c r="HM62" s="57"/>
      <c r="HN62" s="57"/>
      <c r="HO62" s="57"/>
      <c r="HP62" s="57"/>
      <c r="HQ62" s="57"/>
      <c r="HR62" s="57"/>
      <c r="HS62" s="57"/>
      <c r="HT62" s="57"/>
      <c r="HU62" s="57"/>
      <c r="HV62" s="57"/>
      <c r="HW62" s="57"/>
      <c r="HX62" s="57"/>
      <c r="HY62" s="57"/>
      <c r="HZ62" s="57"/>
      <c r="IA62" s="57"/>
      <c r="IB62" s="57"/>
      <c r="IC62" s="57"/>
      <c r="ID62" s="57"/>
      <c r="IE62" s="57"/>
      <c r="IF62" s="57"/>
      <c r="IG62" s="57"/>
      <c r="IH62" s="57"/>
      <c r="II62" s="57"/>
      <c r="IJ62" s="57"/>
      <c r="IK62" s="57"/>
      <c r="IL62" s="57"/>
      <c r="IM62" s="57"/>
      <c r="IN62" s="57"/>
      <c r="IO62" s="57"/>
      <c r="IP62" s="57"/>
      <c r="IQ62" s="57"/>
      <c r="IR62" s="57"/>
      <c r="IS62" s="57"/>
      <c r="IT62" s="57"/>
    </row>
    <row r="63" spans="1:254" ht="25">
      <c r="A63" s="1080" t="s">
        <v>2471</v>
      </c>
      <c r="B63" s="56"/>
      <c r="C63" s="1161"/>
      <c r="D63" s="1161"/>
      <c r="E63" s="1161"/>
      <c r="F63" s="1161"/>
      <c r="G63" s="1161"/>
      <c r="H63" s="1161"/>
      <c r="I63" s="1161"/>
      <c r="J63" s="1161"/>
      <c r="K63" s="1161"/>
      <c r="L63" s="1161"/>
      <c r="M63" s="1161"/>
      <c r="N63" s="1161"/>
      <c r="O63" s="1161"/>
      <c r="P63" s="1161"/>
      <c r="Q63" s="1161"/>
      <c r="R63" s="1161"/>
      <c r="S63" s="1161"/>
      <c r="T63" s="1161"/>
      <c r="U63" s="1165"/>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57"/>
      <c r="DW63" s="57"/>
      <c r="DX63" s="57"/>
      <c r="DY63" s="57"/>
      <c r="DZ63" s="57"/>
      <c r="EA63" s="57"/>
      <c r="EB63" s="57"/>
      <c r="EC63" s="57"/>
      <c r="ED63" s="57"/>
      <c r="EE63" s="57"/>
      <c r="EF63" s="57"/>
      <c r="EG63" s="57"/>
      <c r="EH63" s="57"/>
      <c r="EI63" s="57"/>
      <c r="EJ63" s="57"/>
      <c r="EK63" s="57"/>
      <c r="EL63" s="5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c r="FL63" s="57"/>
      <c r="FM63" s="57"/>
      <c r="FN63" s="57"/>
      <c r="FO63" s="57"/>
      <c r="FP63" s="57"/>
      <c r="FQ63" s="57"/>
      <c r="FR63" s="57"/>
      <c r="FS63" s="57"/>
      <c r="FT63" s="57"/>
      <c r="FU63" s="57"/>
      <c r="FV63" s="57"/>
      <c r="FW63" s="57"/>
      <c r="FX63" s="57"/>
      <c r="FY63" s="57"/>
      <c r="FZ63" s="57"/>
      <c r="GA63" s="57"/>
      <c r="GB63" s="57"/>
      <c r="GC63" s="57"/>
      <c r="GD63" s="57"/>
      <c r="GE63" s="57"/>
      <c r="GF63" s="57"/>
      <c r="GG63" s="57"/>
      <c r="GH63" s="57"/>
      <c r="GI63" s="57"/>
      <c r="GJ63" s="57"/>
      <c r="GK63" s="57"/>
      <c r="GL63" s="57"/>
      <c r="GM63" s="57"/>
      <c r="GN63" s="57"/>
      <c r="GO63" s="57"/>
      <c r="GP63" s="57"/>
      <c r="GQ63" s="57"/>
      <c r="GR63" s="57"/>
      <c r="GS63" s="57"/>
      <c r="GT63" s="57"/>
      <c r="GU63" s="57"/>
      <c r="GV63" s="57"/>
      <c r="GW63" s="57"/>
      <c r="GX63" s="57"/>
      <c r="GY63" s="57"/>
      <c r="GZ63" s="57"/>
      <c r="HA63" s="57"/>
      <c r="HB63" s="57"/>
      <c r="HC63" s="57"/>
      <c r="HD63" s="57"/>
      <c r="HE63" s="57"/>
      <c r="HF63" s="57"/>
      <c r="HG63" s="57"/>
      <c r="HH63" s="57"/>
      <c r="HI63" s="57"/>
      <c r="HJ63" s="57"/>
      <c r="HK63" s="57"/>
      <c r="HL63" s="57"/>
      <c r="HM63" s="57"/>
      <c r="HN63" s="57"/>
      <c r="HO63" s="57"/>
      <c r="HP63" s="57"/>
      <c r="HQ63" s="57"/>
      <c r="HR63" s="57"/>
      <c r="HS63" s="57"/>
      <c r="HT63" s="57"/>
      <c r="HU63" s="57"/>
      <c r="HV63" s="57"/>
      <c r="HW63" s="57"/>
      <c r="HX63" s="57"/>
      <c r="HY63" s="57"/>
      <c r="HZ63" s="57"/>
      <c r="IA63" s="57"/>
      <c r="IB63" s="57"/>
      <c r="IC63" s="57"/>
      <c r="ID63" s="57"/>
      <c r="IE63" s="57"/>
      <c r="IF63" s="57"/>
      <c r="IG63" s="57"/>
      <c r="IH63" s="57"/>
      <c r="II63" s="57"/>
      <c r="IJ63" s="57"/>
      <c r="IK63" s="57"/>
      <c r="IL63" s="57"/>
      <c r="IM63" s="57"/>
      <c r="IN63" s="57"/>
      <c r="IO63" s="57"/>
      <c r="IP63" s="57"/>
      <c r="IQ63" s="57"/>
      <c r="IR63" s="57"/>
      <c r="IS63" s="57"/>
      <c r="IT63" s="57"/>
    </row>
    <row r="64" spans="1:254" ht="23">
      <c r="A64" s="55" t="s">
        <v>122</v>
      </c>
      <c r="B64" s="56"/>
      <c r="C64" s="1161"/>
      <c r="D64" s="1161"/>
      <c r="E64" s="1161"/>
      <c r="F64" s="1161"/>
      <c r="G64" s="1166"/>
      <c r="H64" s="1161"/>
      <c r="I64" s="1166"/>
      <c r="J64" s="1161"/>
      <c r="K64" s="1161"/>
      <c r="L64" s="1161"/>
      <c r="M64" s="1161"/>
      <c r="N64" s="1161"/>
      <c r="O64" s="1161"/>
      <c r="P64" s="1161"/>
      <c r="Q64" s="1161"/>
      <c r="R64" s="1161"/>
      <c r="S64" s="1161"/>
      <c r="T64" s="1161"/>
      <c r="U64" s="116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7"/>
      <c r="EI64" s="57"/>
      <c r="EJ64" s="57"/>
      <c r="EK64" s="57"/>
      <c r="EL64" s="5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57"/>
      <c r="GP64" s="57"/>
      <c r="GQ64" s="57"/>
      <c r="GR64" s="57"/>
      <c r="GS64" s="57"/>
      <c r="GT64" s="57"/>
      <c r="GU64" s="57"/>
      <c r="GV64" s="57"/>
      <c r="GW64" s="57"/>
      <c r="GX64" s="57"/>
      <c r="GY64" s="57"/>
      <c r="GZ64" s="57"/>
      <c r="HA64" s="57"/>
      <c r="HB64" s="57"/>
      <c r="HC64" s="57"/>
      <c r="HD64" s="57"/>
      <c r="HE64" s="57"/>
      <c r="HF64" s="57"/>
      <c r="HG64" s="57"/>
      <c r="HH64" s="57"/>
      <c r="HI64" s="57"/>
      <c r="HJ64" s="57"/>
      <c r="HK64" s="57"/>
      <c r="HL64" s="57"/>
      <c r="HM64" s="57"/>
      <c r="HN64" s="57"/>
      <c r="HO64" s="57"/>
      <c r="HP64" s="57"/>
      <c r="HQ64" s="57"/>
      <c r="HR64" s="57"/>
      <c r="HS64" s="57"/>
      <c r="HT64" s="57"/>
      <c r="HU64" s="57"/>
      <c r="HV64" s="57"/>
      <c r="HW64" s="57"/>
      <c r="HX64" s="57"/>
      <c r="HY64" s="57"/>
      <c r="HZ64" s="57"/>
      <c r="IA64" s="57"/>
      <c r="IB64" s="57"/>
      <c r="IC64" s="57"/>
      <c r="ID64" s="57"/>
      <c r="IE64" s="57"/>
      <c r="IF64" s="57"/>
      <c r="IG64" s="57"/>
      <c r="IH64" s="57"/>
      <c r="II64" s="57"/>
      <c r="IJ64" s="57"/>
      <c r="IK64" s="57"/>
      <c r="IL64" s="57"/>
      <c r="IM64" s="57"/>
      <c r="IN64" s="57"/>
      <c r="IO64" s="57"/>
      <c r="IP64" s="57"/>
      <c r="IQ64" s="57"/>
      <c r="IR64" s="57"/>
      <c r="IS64" s="57"/>
      <c r="IT64" s="57"/>
    </row>
    <row r="65" spans="1:24" ht="7.5" customHeight="1">
      <c r="A65" s="62"/>
      <c r="B65" s="62"/>
      <c r="C65" s="1161"/>
      <c r="D65" s="1161"/>
      <c r="E65" s="1168"/>
      <c r="F65" s="1161"/>
      <c r="G65" s="1161"/>
      <c r="H65" s="1161"/>
      <c r="I65" s="1168"/>
      <c r="J65" s="1161"/>
      <c r="K65" s="1161"/>
      <c r="L65" s="1161"/>
      <c r="M65" s="1168"/>
      <c r="N65" s="1161"/>
      <c r="O65" s="1161"/>
      <c r="P65" s="1161"/>
      <c r="Q65" s="1168"/>
      <c r="R65" s="1169"/>
      <c r="S65" s="1161"/>
      <c r="T65" s="1161"/>
      <c r="U65" s="1161"/>
    </row>
    <row r="66" spans="1:24" ht="14">
      <c r="A66" s="1083"/>
      <c r="B66" s="62"/>
      <c r="C66" s="1161"/>
      <c r="D66" s="1161"/>
      <c r="E66" s="1168"/>
      <c r="F66" s="1161"/>
      <c r="G66" s="1161"/>
      <c r="H66" s="1161"/>
      <c r="I66" s="1168"/>
      <c r="J66" s="1161"/>
      <c r="K66" s="1161"/>
      <c r="L66" s="1161"/>
      <c r="M66" s="1168"/>
      <c r="N66" s="1161"/>
      <c r="O66" s="1161"/>
      <c r="P66" s="1161"/>
      <c r="Q66" s="1168"/>
      <c r="R66" s="1169"/>
      <c r="S66" s="1161"/>
      <c r="T66" s="1161"/>
      <c r="U66" s="1161"/>
    </row>
    <row r="67" spans="1:24" ht="24.75" customHeight="1">
      <c r="A67" s="1083"/>
      <c r="B67" s="62"/>
      <c r="C67" s="1161"/>
      <c r="D67" s="1161"/>
      <c r="E67" s="1168"/>
      <c r="F67" s="1161"/>
      <c r="G67" s="1161"/>
      <c r="H67" s="1161"/>
      <c r="I67" s="1168"/>
      <c r="J67" s="1161"/>
      <c r="K67" s="1161"/>
      <c r="L67" s="1161"/>
      <c r="M67" s="1168"/>
      <c r="N67" s="1161"/>
      <c r="O67" s="1161"/>
      <c r="P67" s="1161"/>
      <c r="Q67" s="1168"/>
      <c r="R67" s="1169"/>
      <c r="S67" s="1161"/>
      <c r="T67" s="1161"/>
      <c r="U67" s="1161"/>
    </row>
    <row r="68" spans="1:24" ht="24.75" customHeight="1">
      <c r="A68" s="1083"/>
      <c r="B68" s="62"/>
      <c r="C68" s="1161"/>
      <c r="D68" s="1161"/>
      <c r="E68" s="1168"/>
      <c r="F68" s="1161"/>
      <c r="G68" s="1161"/>
      <c r="H68" s="1161"/>
      <c r="I68" s="1168"/>
      <c r="J68" s="1161"/>
      <c r="K68" s="1161"/>
      <c r="L68" s="1161"/>
      <c r="M68" s="1168"/>
      <c r="N68" s="1161"/>
      <c r="O68" s="1161"/>
      <c r="P68" s="1161"/>
      <c r="Q68" s="1168"/>
      <c r="R68" s="1169"/>
      <c r="S68" s="1161"/>
      <c r="T68" s="1161"/>
      <c r="U68" s="1161"/>
    </row>
    <row r="69" spans="1:24" ht="24.75" customHeight="1">
      <c r="A69" s="1083"/>
      <c r="B69" s="62"/>
      <c r="C69" s="1161"/>
      <c r="D69" s="1161"/>
      <c r="E69" s="1168"/>
      <c r="F69" s="1161"/>
      <c r="G69" s="1161"/>
      <c r="H69" s="1161"/>
      <c r="I69" s="1168"/>
      <c r="J69" s="1161"/>
      <c r="K69" s="1161"/>
      <c r="L69" s="1161"/>
      <c r="M69" s="1168"/>
      <c r="N69" s="1161"/>
      <c r="O69" s="1161"/>
      <c r="P69" s="1161"/>
      <c r="Q69" s="1168"/>
      <c r="R69" s="1169"/>
      <c r="S69" s="1161"/>
      <c r="T69" s="1161"/>
      <c r="U69" s="1161"/>
    </row>
    <row r="70" spans="1:24" s="1088" customFormat="1" ht="20">
      <c r="A70" s="1084"/>
      <c r="B70" s="1084"/>
      <c r="C70" s="1170" t="s">
        <v>37</v>
      </c>
      <c r="D70" s="1171"/>
      <c r="E70" s="1172"/>
      <c r="F70" s="1171"/>
      <c r="G70" s="1171" t="s">
        <v>38</v>
      </c>
      <c r="H70" s="1171"/>
      <c r="I70" s="1172"/>
      <c r="J70" s="1171"/>
      <c r="K70" s="1171" t="s">
        <v>39</v>
      </c>
      <c r="L70" s="1171"/>
      <c r="M70" s="1172"/>
      <c r="N70" s="1171"/>
      <c r="O70" s="1171" t="s">
        <v>40</v>
      </c>
      <c r="P70" s="1171"/>
      <c r="Q70" s="1172"/>
      <c r="R70" s="1173"/>
      <c r="S70" s="1174" t="s">
        <v>1141</v>
      </c>
      <c r="T70" s="1174"/>
      <c r="U70" s="1174"/>
    </row>
    <row r="71" spans="1:24" s="1128" customFormat="1" ht="21" customHeight="1">
      <c r="A71" s="31"/>
      <c r="B71" s="31"/>
      <c r="C71" s="1175"/>
      <c r="D71" s="1175"/>
      <c r="E71" s="1175"/>
      <c r="F71" s="1176"/>
      <c r="G71" s="1175"/>
      <c r="H71" s="1175"/>
      <c r="I71" s="1175"/>
      <c r="J71" s="1176"/>
      <c r="K71" s="1175"/>
      <c r="L71" s="1175"/>
      <c r="M71" s="1175"/>
      <c r="N71" s="1176"/>
      <c r="O71" s="1175"/>
      <c r="P71" s="1175"/>
      <c r="Q71" s="1175"/>
      <c r="R71" s="1037"/>
      <c r="S71" s="1175"/>
      <c r="T71" s="1175"/>
      <c r="U71" s="1175"/>
    </row>
    <row r="72" spans="1:24" s="1084" customFormat="1" ht="21" customHeight="1">
      <c r="C72" s="1177" t="str">
        <f>$C$15</f>
        <v xml:space="preserve"> MARCH 31, 2019</v>
      </c>
      <c r="D72" s="1171"/>
      <c r="E72" s="1179" t="str">
        <f>$E$15</f>
        <v xml:space="preserve"> MARCH 31, 2018</v>
      </c>
      <c r="F72" s="1178"/>
      <c r="G72" s="1177" t="str">
        <f>$C$15</f>
        <v xml:space="preserve"> MARCH 31, 2019</v>
      </c>
      <c r="H72" s="1171"/>
      <c r="I72" s="1179" t="str">
        <f>$E$15</f>
        <v xml:space="preserve"> MARCH 31, 2018</v>
      </c>
      <c r="J72" s="1178"/>
      <c r="K72" s="1177" t="str">
        <f>$C$15</f>
        <v xml:space="preserve"> MARCH 31, 2019</v>
      </c>
      <c r="L72" s="1171"/>
      <c r="M72" s="1179" t="str">
        <f>$E$15</f>
        <v xml:space="preserve"> MARCH 31, 2018</v>
      </c>
      <c r="N72" s="1171"/>
      <c r="O72" s="1177" t="str">
        <f>$C$15</f>
        <v xml:space="preserve"> MARCH 31, 2019</v>
      </c>
      <c r="P72" s="1171"/>
      <c r="Q72" s="1179" t="str">
        <f>$E$15</f>
        <v xml:space="preserve"> MARCH 31, 2018</v>
      </c>
      <c r="R72" s="1173"/>
      <c r="S72" s="1177" t="str">
        <f>$C$15</f>
        <v xml:space="preserve"> MARCH 31, 2019</v>
      </c>
      <c r="T72" s="1171"/>
      <c r="U72" s="1177" t="str">
        <f>$E$15</f>
        <v xml:space="preserve"> MARCH 31, 2018</v>
      </c>
    </row>
    <row r="73" spans="1:24" ht="7.5" customHeight="1">
      <c r="B73" s="63"/>
      <c r="C73" s="1180"/>
      <c r="D73" s="1181"/>
      <c r="E73" s="1180"/>
      <c r="F73" s="1181"/>
      <c r="G73" s="1180"/>
      <c r="H73" s="1181"/>
      <c r="I73" s="1182"/>
      <c r="J73" s="1181"/>
      <c r="K73" s="1180"/>
      <c r="L73" s="1181"/>
      <c r="M73" s="1182"/>
      <c r="N73" s="1181"/>
      <c r="O73" s="1180"/>
      <c r="P73" s="1181"/>
      <c r="Q73" s="1182"/>
      <c r="R73" s="1181"/>
      <c r="S73" s="1180"/>
      <c r="T73" s="1181"/>
      <c r="U73" s="1180"/>
      <c r="V73" s="62"/>
      <c r="W73" s="62"/>
      <c r="X73" s="62"/>
    </row>
    <row r="74" spans="1:24" ht="23.25" customHeight="1">
      <c r="B74" s="63"/>
      <c r="C74" s="1183"/>
      <c r="D74" s="1181"/>
      <c r="E74" s="1183"/>
      <c r="F74" s="1181"/>
      <c r="G74" s="1183"/>
      <c r="H74" s="1181"/>
      <c r="I74" s="1184"/>
      <c r="J74" s="1181"/>
      <c r="K74" s="1183"/>
      <c r="L74" s="1181"/>
      <c r="M74" s="1184"/>
      <c r="N74" s="1181"/>
      <c r="O74" s="1183"/>
      <c r="P74" s="1181"/>
      <c r="Q74" s="1184"/>
      <c r="R74" s="1181"/>
      <c r="S74" s="1183"/>
      <c r="T74" s="1181"/>
      <c r="U74" s="1183"/>
      <c r="V74" s="62"/>
      <c r="W74" s="62"/>
      <c r="X74" s="62"/>
    </row>
    <row r="75" spans="1:24" s="1096" customFormat="1" ht="25" customHeight="1">
      <c r="A75" s="55" t="s">
        <v>1167</v>
      </c>
      <c r="B75" s="1105"/>
      <c r="C75" s="1136"/>
      <c r="D75" s="1136"/>
      <c r="E75" s="1136"/>
      <c r="F75" s="1136"/>
      <c r="G75" s="1136"/>
      <c r="H75" s="1136"/>
      <c r="I75" s="1136"/>
      <c r="J75" s="1136"/>
      <c r="K75" s="1136"/>
      <c r="L75" s="1136"/>
      <c r="M75" s="1136"/>
      <c r="N75" s="1136"/>
      <c r="O75" s="1136"/>
      <c r="P75" s="1136"/>
      <c r="Q75" s="1136"/>
      <c r="R75" s="1145"/>
      <c r="S75" s="1145"/>
      <c r="T75" s="1145"/>
      <c r="U75" s="1145"/>
      <c r="V75" s="1115"/>
      <c r="W75" s="1105"/>
      <c r="X75" s="1105"/>
    </row>
    <row r="76" spans="1:24" s="1121" customFormat="1" ht="25" customHeight="1">
      <c r="A76" s="1119" t="s">
        <v>1168</v>
      </c>
      <c r="B76" s="1119" t="s">
        <v>5</v>
      </c>
      <c r="C76" s="1146">
        <v>0</v>
      </c>
      <c r="D76" s="1150"/>
      <c r="E76" s="1146">
        <v>0</v>
      </c>
      <c r="F76" s="1150"/>
      <c r="G76" s="1146">
        <v>22000</v>
      </c>
      <c r="H76" s="1150"/>
      <c r="I76" s="1146">
        <v>0</v>
      </c>
      <c r="J76" s="1150"/>
      <c r="K76" s="1146">
        <v>0</v>
      </c>
      <c r="L76" s="1150"/>
      <c r="M76" s="1146">
        <v>0</v>
      </c>
      <c r="N76" s="1150"/>
      <c r="O76" s="1146">
        <v>6493974.0999999996</v>
      </c>
      <c r="P76" s="1150"/>
      <c r="Q76" s="1146">
        <v>4620245.4000000004</v>
      </c>
      <c r="R76" s="1151"/>
      <c r="S76" s="1151">
        <f>ROUND((SUM(C76)+SUM(G76)+SUM(K76)+SUM(O76)),0)</f>
        <v>6515974</v>
      </c>
      <c r="T76" s="1151"/>
      <c r="U76" s="1151">
        <f>ROUND((SUM(E76)+SUM(I76)+SUM(M76)+SUM(Q76)),0)</f>
        <v>4620245</v>
      </c>
      <c r="V76" s="1120"/>
      <c r="W76" s="1119"/>
      <c r="X76" s="1119"/>
    </row>
    <row r="77" spans="1:24" s="1121" customFormat="1" ht="25" customHeight="1">
      <c r="A77" s="1119" t="s">
        <v>1169</v>
      </c>
      <c r="B77" s="1119" t="s">
        <v>5</v>
      </c>
      <c r="C77" s="1146">
        <v>20669</v>
      </c>
      <c r="D77" s="1150"/>
      <c r="E77" s="1146">
        <v>18187</v>
      </c>
      <c r="F77" s="1150"/>
      <c r="G77" s="1146">
        <v>20400</v>
      </c>
      <c r="H77" s="1150"/>
      <c r="I77" s="1146">
        <v>20400</v>
      </c>
      <c r="J77" s="1150"/>
      <c r="K77" s="1146">
        <v>0</v>
      </c>
      <c r="L77" s="1150"/>
      <c r="M77" s="1146">
        <v>0</v>
      </c>
      <c r="N77" s="1150"/>
      <c r="O77" s="1146">
        <v>0</v>
      </c>
      <c r="P77" s="1150"/>
      <c r="Q77" s="1146">
        <v>0</v>
      </c>
      <c r="R77" s="1151"/>
      <c r="S77" s="1151">
        <f t="shared" ref="S77:S78" si="5">ROUND((SUM(C77)+SUM(G77)+SUM(K77)+SUM(O77)),0)</f>
        <v>41069</v>
      </c>
      <c r="T77" s="1151"/>
      <c r="U77" s="1151">
        <f t="shared" ref="U77:U78" si="6">ROUND((SUM(E77)+SUM(I77)+SUM(M77)+SUM(Q77)),0)</f>
        <v>38587</v>
      </c>
      <c r="V77" s="1120"/>
      <c r="W77" s="1119"/>
      <c r="X77" s="1119"/>
    </row>
    <row r="78" spans="1:24" s="1121" customFormat="1" ht="25" customHeight="1">
      <c r="A78" s="1122" t="s">
        <v>1170</v>
      </c>
      <c r="B78" s="1119" t="s">
        <v>5</v>
      </c>
      <c r="C78" s="1146">
        <v>88024</v>
      </c>
      <c r="D78" s="1150"/>
      <c r="E78" s="1146">
        <v>87695</v>
      </c>
      <c r="F78" s="1150"/>
      <c r="G78" s="1146">
        <v>7200</v>
      </c>
      <c r="H78" s="1150"/>
      <c r="I78" s="1146">
        <v>7200</v>
      </c>
      <c r="J78" s="1150"/>
      <c r="K78" s="1146">
        <v>0</v>
      </c>
      <c r="L78" s="1150"/>
      <c r="M78" s="1146">
        <v>0</v>
      </c>
      <c r="N78" s="1150"/>
      <c r="O78" s="1146">
        <v>0</v>
      </c>
      <c r="P78" s="1150"/>
      <c r="Q78" s="1146">
        <v>0</v>
      </c>
      <c r="R78" s="1151"/>
      <c r="S78" s="1151">
        <f t="shared" si="5"/>
        <v>95224</v>
      </c>
      <c r="T78" s="1151"/>
      <c r="U78" s="1151">
        <f t="shared" si="6"/>
        <v>94895</v>
      </c>
      <c r="V78" s="1120"/>
      <c r="W78" s="1119"/>
      <c r="X78" s="1119"/>
    </row>
    <row r="79" spans="1:24" s="1121" customFormat="1" ht="25" customHeight="1">
      <c r="A79" s="1122" t="s">
        <v>1171</v>
      </c>
      <c r="B79" s="1119" t="s">
        <v>5</v>
      </c>
      <c r="C79" s="1146">
        <v>25122</v>
      </c>
      <c r="D79" s="1150"/>
      <c r="E79" s="1146">
        <v>25175</v>
      </c>
      <c r="F79" s="1150"/>
      <c r="G79" s="1146">
        <v>60209.1</v>
      </c>
      <c r="H79" s="1150"/>
      <c r="I79" s="1146">
        <v>62847.7</v>
      </c>
      <c r="J79" s="1150"/>
      <c r="K79" s="1146">
        <v>0</v>
      </c>
      <c r="L79" s="1150"/>
      <c r="M79" s="1146">
        <v>0</v>
      </c>
      <c r="N79" s="1150"/>
      <c r="O79" s="1146">
        <v>5767</v>
      </c>
      <c r="P79" s="1150"/>
      <c r="Q79" s="1146">
        <v>47243.5</v>
      </c>
      <c r="R79" s="1151"/>
      <c r="S79" s="1151">
        <f>ROUND((SUM(C79)+SUM(G79)+SUM(K79)+SUM(O79)),0)</f>
        <v>91098</v>
      </c>
      <c r="T79" s="1151"/>
      <c r="U79" s="1151">
        <f>ROUND((SUM(E79)+SUM(I79)+SUM(M79)+SUM(Q79)),0)+1</f>
        <v>135267</v>
      </c>
      <c r="V79" s="1120"/>
      <c r="W79" s="1119"/>
      <c r="X79" s="1119"/>
    </row>
    <row r="80" spans="1:24" s="1096" customFormat="1" ht="24.75" customHeight="1">
      <c r="A80" s="55" t="s">
        <v>1172</v>
      </c>
      <c r="B80" s="55" t="s">
        <v>5</v>
      </c>
      <c r="C80" s="1149">
        <f>ROUND(SUM(C76:C79),0)</f>
        <v>133815</v>
      </c>
      <c r="D80" s="1137"/>
      <c r="E80" s="1149">
        <f>ROUND(SUM(E76:E79),0)</f>
        <v>131057</v>
      </c>
      <c r="F80" s="1137"/>
      <c r="G80" s="1149">
        <f>ROUND(SUM(G76:G79),0)</f>
        <v>109809</v>
      </c>
      <c r="H80" s="1137"/>
      <c r="I80" s="1149">
        <f>ROUND(SUM(I76:I79),0)</f>
        <v>90448</v>
      </c>
      <c r="J80" s="1137"/>
      <c r="K80" s="1149">
        <f>ROUND(SUM(K76:K79),0)</f>
        <v>0</v>
      </c>
      <c r="L80" s="1137"/>
      <c r="M80" s="1149">
        <f>ROUND(SUM(M76:M79),0)</f>
        <v>0</v>
      </c>
      <c r="N80" s="1137"/>
      <c r="O80" s="1149">
        <f>ROUND(SUM(O76:O79),0)</f>
        <v>6499741</v>
      </c>
      <c r="P80" s="1137"/>
      <c r="Q80" s="1149">
        <f>ROUND(SUM(Q76:Q79),0)</f>
        <v>4667489</v>
      </c>
      <c r="R80" s="1138"/>
      <c r="S80" s="1149">
        <f>ROUND(SUM(S76:S79),0)</f>
        <v>6743365</v>
      </c>
      <c r="T80" s="1138"/>
      <c r="U80" s="1149">
        <f>ROUND(SUM(U76:U79),0)</f>
        <v>4888994</v>
      </c>
      <c r="V80" s="1115"/>
      <c r="W80" s="1105"/>
      <c r="X80" s="1105"/>
    </row>
    <row r="81" spans="1:24" s="1118" customFormat="1" ht="21.75" customHeight="1">
      <c r="A81" s="1117"/>
      <c r="B81" s="1083"/>
      <c r="C81" s="1139"/>
      <c r="D81" s="1140"/>
      <c r="E81" s="1139"/>
      <c r="F81" s="1140"/>
      <c r="G81" s="1141"/>
      <c r="H81" s="1140"/>
      <c r="I81" s="1141"/>
      <c r="J81" s="1140"/>
      <c r="K81" s="1141"/>
      <c r="L81" s="1140"/>
      <c r="M81" s="1141"/>
      <c r="N81" s="1140"/>
      <c r="O81" s="1141"/>
      <c r="P81" s="1140"/>
      <c r="Q81" s="1141"/>
      <c r="R81" s="1142"/>
      <c r="S81" s="1143"/>
      <c r="T81" s="1142"/>
      <c r="U81" s="1144"/>
      <c r="V81" s="797"/>
      <c r="W81" s="1083"/>
      <c r="X81" s="1083"/>
    </row>
    <row r="82" spans="1:24" s="1118" customFormat="1" ht="21.75" customHeight="1">
      <c r="A82" s="1117"/>
      <c r="B82" s="1083"/>
      <c r="C82" s="1139"/>
      <c r="D82" s="1140"/>
      <c r="E82" s="1139"/>
      <c r="F82" s="1140"/>
      <c r="G82" s="1139"/>
      <c r="H82" s="1139"/>
      <c r="I82" s="1139"/>
      <c r="J82" s="1139"/>
      <c r="K82" s="1139"/>
      <c r="L82" s="1139"/>
      <c r="M82" s="1139"/>
      <c r="N82" s="1139"/>
      <c r="O82" s="1139"/>
      <c r="P82" s="1139"/>
      <c r="Q82" s="1139"/>
      <c r="R82" s="1143"/>
      <c r="S82" s="1143"/>
      <c r="T82" s="1143"/>
      <c r="U82" s="1143"/>
      <c r="V82" s="797"/>
      <c r="W82" s="1083"/>
      <c r="X82" s="1083"/>
    </row>
    <row r="83" spans="1:24" s="1118" customFormat="1" ht="12.75" customHeight="1">
      <c r="A83" s="1117"/>
      <c r="B83" s="1083"/>
      <c r="C83" s="1139"/>
      <c r="D83" s="1140"/>
      <c r="E83" s="1139"/>
      <c r="F83" s="1140"/>
      <c r="G83" s="1139"/>
      <c r="H83" s="1139"/>
      <c r="I83" s="1139"/>
      <c r="J83" s="1139"/>
      <c r="K83" s="1139"/>
      <c r="L83" s="1139"/>
      <c r="M83" s="1139"/>
      <c r="N83" s="1139"/>
      <c r="O83" s="1139"/>
      <c r="P83" s="1139"/>
      <c r="Q83" s="1139"/>
      <c r="R83" s="1143"/>
      <c r="S83" s="1143"/>
      <c r="T83" s="1143"/>
      <c r="U83" s="1143"/>
      <c r="V83" s="797"/>
      <c r="W83" s="1083"/>
      <c r="X83" s="1083"/>
    </row>
    <row r="84" spans="1:24" s="1096" customFormat="1" ht="25" customHeight="1">
      <c r="A84" s="55" t="s">
        <v>1173</v>
      </c>
      <c r="B84" s="1105" t="s">
        <v>5</v>
      </c>
      <c r="C84" s="1152">
        <v>200094</v>
      </c>
      <c r="D84" s="1137"/>
      <c r="E84" s="1152">
        <v>200251</v>
      </c>
      <c r="F84" s="1137"/>
      <c r="G84" s="1152">
        <v>139105.9</v>
      </c>
      <c r="H84" s="1137"/>
      <c r="I84" s="1152">
        <v>141295.29999999999</v>
      </c>
      <c r="J84" s="1137"/>
      <c r="K84" s="1152">
        <v>3779.3</v>
      </c>
      <c r="L84" s="1137"/>
      <c r="M84" s="1152">
        <v>4708.8999999999996</v>
      </c>
      <c r="N84" s="1137"/>
      <c r="O84" s="1152">
        <v>1200</v>
      </c>
      <c r="P84" s="1137"/>
      <c r="Q84" s="1152">
        <v>1688.5</v>
      </c>
      <c r="R84" s="1138"/>
      <c r="S84" s="1153">
        <f>ROUND((SUM(C84)+SUM(G84)+SUM(K84)+SUM(O84)),0)</f>
        <v>344179</v>
      </c>
      <c r="T84" s="1138"/>
      <c r="U84" s="1153">
        <f>ROUND((SUM(E84)+SUM(I84)+SUM(M84)+SUM(Q84)),0)</f>
        <v>347944</v>
      </c>
      <c r="V84" s="1115"/>
      <c r="W84" s="1105"/>
      <c r="X84" s="1105"/>
    </row>
    <row r="85" spans="1:24" s="1118" customFormat="1" ht="21.75" customHeight="1">
      <c r="A85" s="1117"/>
      <c r="B85" s="1083"/>
      <c r="C85" s="1185"/>
      <c r="D85" s="1186"/>
      <c r="E85" s="1185"/>
      <c r="F85" s="1186"/>
      <c r="G85" s="1187"/>
      <c r="H85" s="1186"/>
      <c r="I85" s="1187"/>
      <c r="J85" s="1186"/>
      <c r="K85" s="1187"/>
      <c r="L85" s="1186"/>
      <c r="M85" s="1187"/>
      <c r="N85" s="1186"/>
      <c r="O85" s="1187"/>
      <c r="P85" s="1186"/>
      <c r="Q85" s="1187"/>
      <c r="R85" s="1188"/>
      <c r="S85" s="1189"/>
      <c r="T85" s="1188"/>
      <c r="U85" s="1190"/>
      <c r="V85" s="797"/>
      <c r="W85" s="1083"/>
      <c r="X85" s="1083"/>
    </row>
    <row r="86" spans="1:24" s="1118" customFormat="1" ht="21.75" customHeight="1">
      <c r="A86" s="1117"/>
      <c r="B86" s="1083"/>
      <c r="C86" s="1185"/>
      <c r="D86" s="1186"/>
      <c r="E86" s="1185"/>
      <c r="F86" s="1186"/>
      <c r="G86" s="1185"/>
      <c r="H86" s="1185"/>
      <c r="I86" s="1185"/>
      <c r="J86" s="1185"/>
      <c r="K86" s="1185"/>
      <c r="L86" s="1185"/>
      <c r="M86" s="1185"/>
      <c r="N86" s="1185"/>
      <c r="O86" s="1185"/>
      <c r="P86" s="1185"/>
      <c r="Q86" s="1185"/>
      <c r="R86" s="1189"/>
      <c r="S86" s="1189"/>
      <c r="T86" s="1189"/>
      <c r="U86" s="1189"/>
      <c r="V86" s="797"/>
      <c r="W86" s="1083"/>
      <c r="X86" s="1083"/>
    </row>
    <row r="87" spans="1:24" s="1118" customFormat="1" ht="12.75" customHeight="1">
      <c r="A87" s="1117"/>
      <c r="B87" s="1083"/>
      <c r="C87" s="1185"/>
      <c r="D87" s="1186"/>
      <c r="E87" s="1185"/>
      <c r="F87" s="1186"/>
      <c r="G87" s="1185"/>
      <c r="H87" s="1185"/>
      <c r="I87" s="1185"/>
      <c r="J87" s="1185"/>
      <c r="K87" s="1185"/>
      <c r="L87" s="1185"/>
      <c r="M87" s="1185"/>
      <c r="N87" s="1185"/>
      <c r="O87" s="1185"/>
      <c r="P87" s="1185"/>
      <c r="Q87" s="1185"/>
      <c r="R87" s="1189"/>
      <c r="S87" s="1189"/>
      <c r="T87" s="1189"/>
      <c r="U87" s="1189"/>
      <c r="V87" s="797"/>
      <c r="W87" s="1083"/>
      <c r="X87" s="1083"/>
    </row>
    <row r="88" spans="1:24" s="1096" customFormat="1" ht="25" customHeight="1">
      <c r="A88" s="55" t="s">
        <v>1174</v>
      </c>
      <c r="B88" s="1105" t="s">
        <v>5</v>
      </c>
      <c r="C88" s="1152">
        <v>6159</v>
      </c>
      <c r="D88" s="1137"/>
      <c r="E88" s="1152">
        <v>6397</v>
      </c>
      <c r="F88" s="1137"/>
      <c r="G88" s="1152">
        <v>434120</v>
      </c>
      <c r="H88" s="1137"/>
      <c r="I88" s="1152">
        <v>397803.4</v>
      </c>
      <c r="J88" s="1137"/>
      <c r="K88" s="1152">
        <v>0</v>
      </c>
      <c r="L88" s="1137"/>
      <c r="M88" s="1152">
        <v>0</v>
      </c>
      <c r="N88" s="1137"/>
      <c r="O88" s="1152">
        <v>12779</v>
      </c>
      <c r="P88" s="1137"/>
      <c r="Q88" s="1152">
        <v>12958</v>
      </c>
      <c r="R88" s="1138"/>
      <c r="S88" s="1153">
        <f>ROUND((SUM(C88)+SUM(G88)+SUM(K88)+SUM(O88)),0)</f>
        <v>453058</v>
      </c>
      <c r="T88" s="1138"/>
      <c r="U88" s="1153">
        <f>ROUND((SUM(E88)+SUM(I88)+SUM(M88)+SUM(Q88)),0)</f>
        <v>417158</v>
      </c>
      <c r="V88" s="1115"/>
      <c r="W88" s="1105"/>
      <c r="X88" s="1105"/>
    </row>
    <row r="89" spans="1:24" s="1118" customFormat="1" ht="21.75" customHeight="1">
      <c r="A89" s="1117"/>
      <c r="B89" s="1083"/>
      <c r="C89" s="1139"/>
      <c r="D89" s="1140"/>
      <c r="E89" s="1139"/>
      <c r="F89" s="1140"/>
      <c r="G89" s="1141"/>
      <c r="H89" s="1140"/>
      <c r="I89" s="1141"/>
      <c r="J89" s="1140"/>
      <c r="K89" s="1141"/>
      <c r="L89" s="1140"/>
      <c r="M89" s="1141"/>
      <c r="N89" s="1140"/>
      <c r="O89" s="1141"/>
      <c r="P89" s="1140"/>
      <c r="Q89" s="1141"/>
      <c r="R89" s="1142"/>
      <c r="S89" s="1143"/>
      <c r="T89" s="1142"/>
      <c r="U89" s="1144"/>
      <c r="V89" s="797"/>
      <c r="W89" s="1083"/>
      <c r="X89" s="1083"/>
    </row>
    <row r="90" spans="1:24" s="1118" customFormat="1" ht="21.75" customHeight="1">
      <c r="A90" s="1117"/>
      <c r="B90" s="1083"/>
      <c r="C90" s="1139"/>
      <c r="D90" s="1140"/>
      <c r="E90" s="1139"/>
      <c r="F90" s="1140"/>
      <c r="G90" s="1139"/>
      <c r="H90" s="1139"/>
      <c r="I90" s="1139"/>
      <c r="J90" s="1139"/>
      <c r="K90" s="1139"/>
      <c r="L90" s="1139"/>
      <c r="M90" s="1139"/>
      <c r="N90" s="1139"/>
      <c r="O90" s="1139"/>
      <c r="P90" s="1139"/>
      <c r="Q90" s="1139"/>
      <c r="R90" s="1143"/>
      <c r="S90" s="1143"/>
      <c r="T90" s="1143"/>
      <c r="U90" s="1143"/>
      <c r="V90" s="797"/>
      <c r="W90" s="1083"/>
      <c r="X90" s="1083"/>
    </row>
    <row r="91" spans="1:24" s="1118" customFormat="1" ht="12.75" customHeight="1">
      <c r="A91" s="1117"/>
      <c r="B91" s="1083"/>
      <c r="C91" s="1139"/>
      <c r="D91" s="1140"/>
      <c r="E91" s="1139"/>
      <c r="F91" s="1140"/>
      <c r="G91" s="1139"/>
      <c r="H91" s="1139"/>
      <c r="I91" s="1139"/>
      <c r="J91" s="1139"/>
      <c r="K91" s="1139"/>
      <c r="L91" s="1139"/>
      <c r="M91" s="1139"/>
      <c r="N91" s="1139"/>
      <c r="O91" s="1139"/>
      <c r="P91" s="1139"/>
      <c r="Q91" s="1139"/>
      <c r="R91" s="1143"/>
      <c r="S91" s="1143"/>
      <c r="T91" s="1143"/>
      <c r="U91" s="1143"/>
      <c r="V91" s="797"/>
      <c r="W91" s="1083"/>
      <c r="X91" s="1083"/>
    </row>
    <row r="92" spans="1:24" s="1096" customFormat="1" ht="25" customHeight="1">
      <c r="A92" s="55" t="s">
        <v>1175</v>
      </c>
      <c r="B92" s="1105"/>
      <c r="C92" s="1136"/>
      <c r="D92" s="1136"/>
      <c r="E92" s="1136"/>
      <c r="F92" s="1136"/>
      <c r="G92" s="1136"/>
      <c r="H92" s="1136"/>
      <c r="I92" s="1136"/>
      <c r="J92" s="1136"/>
      <c r="K92" s="1136"/>
      <c r="L92" s="1136"/>
      <c r="M92" s="1136"/>
      <c r="N92" s="1136"/>
      <c r="O92" s="1136"/>
      <c r="P92" s="1136"/>
      <c r="Q92" s="1136"/>
      <c r="R92" s="1145"/>
      <c r="S92" s="1145"/>
      <c r="T92" s="1145"/>
      <c r="U92" s="1145"/>
      <c r="V92" s="1115"/>
      <c r="W92" s="1105"/>
      <c r="X92" s="1105"/>
    </row>
    <row r="93" spans="1:24" s="1121" customFormat="1" ht="25" customHeight="1">
      <c r="A93" s="1119" t="s">
        <v>1176</v>
      </c>
      <c r="B93" s="1119" t="s">
        <v>5</v>
      </c>
      <c r="C93" s="1146">
        <v>73065</v>
      </c>
      <c r="D93" s="1150"/>
      <c r="E93" s="1146">
        <v>83787</v>
      </c>
      <c r="F93" s="1150"/>
      <c r="G93" s="1146">
        <v>150687</v>
      </c>
      <c r="H93" s="1150"/>
      <c r="I93" s="1146">
        <v>145621</v>
      </c>
      <c r="J93" s="1150"/>
      <c r="K93" s="1146">
        <v>0</v>
      </c>
      <c r="L93" s="1150"/>
      <c r="M93" s="1146">
        <v>0</v>
      </c>
      <c r="N93" s="1150"/>
      <c r="O93" s="1146">
        <v>36</v>
      </c>
      <c r="P93" s="1150"/>
      <c r="Q93" s="1146">
        <v>0</v>
      </c>
      <c r="R93" s="1151"/>
      <c r="S93" s="1151">
        <f>ROUND((SUM(C93)+SUM(G93)+SUM(K93)+SUM(O93)),0)</f>
        <v>223788</v>
      </c>
      <c r="T93" s="1151"/>
      <c r="U93" s="1151">
        <f>ROUND((SUM(E93)+SUM(I93)+SUM(M93)+SUM(Q93)),0)</f>
        <v>229408</v>
      </c>
      <c r="V93" s="1120"/>
      <c r="W93" s="1119"/>
      <c r="X93" s="1119"/>
    </row>
    <row r="94" spans="1:24" s="1121" customFormat="1" ht="25" customHeight="1">
      <c r="A94" s="1119" t="s">
        <v>1177</v>
      </c>
      <c r="B94" s="1119" t="s">
        <v>5</v>
      </c>
      <c r="C94" s="1146">
        <v>40</v>
      </c>
      <c r="D94" s="1150"/>
      <c r="E94" s="1146">
        <v>171</v>
      </c>
      <c r="F94" s="1150"/>
      <c r="G94" s="1146">
        <v>15252</v>
      </c>
      <c r="H94" s="1150"/>
      <c r="I94" s="1146">
        <v>19882</v>
      </c>
      <c r="J94" s="1150"/>
      <c r="K94" s="1146">
        <v>1</v>
      </c>
      <c r="L94" s="1150"/>
      <c r="M94" s="1146">
        <v>1</v>
      </c>
      <c r="N94" s="1150"/>
      <c r="O94" s="1146">
        <v>17</v>
      </c>
      <c r="P94" s="1150"/>
      <c r="Q94" s="1146">
        <v>4</v>
      </c>
      <c r="R94" s="1151"/>
      <c r="S94" s="1151">
        <f t="shared" ref="S94:S102" si="7">ROUND((SUM(C94)+SUM(G94)+SUM(K94)+SUM(O94)),0)</f>
        <v>15310</v>
      </c>
      <c r="T94" s="1151"/>
      <c r="U94" s="1151">
        <f t="shared" ref="U94:U102" si="8">ROUND((SUM(E94)+SUM(I94)+SUM(M94)+SUM(Q94)),0)</f>
        <v>20058</v>
      </c>
      <c r="V94" s="1120"/>
      <c r="W94" s="1119"/>
      <c r="X94" s="1119"/>
    </row>
    <row r="95" spans="1:24" s="1121" customFormat="1" ht="25" customHeight="1">
      <c r="A95" s="1119" t="s">
        <v>2493</v>
      </c>
      <c r="B95" s="1119" t="s">
        <v>5</v>
      </c>
      <c r="C95" s="1146">
        <v>0</v>
      </c>
      <c r="D95" s="1150"/>
      <c r="E95" s="1146">
        <v>0</v>
      </c>
      <c r="F95" s="1150"/>
      <c r="G95" s="1146">
        <v>1068000</v>
      </c>
      <c r="H95" s="1150"/>
      <c r="I95" s="1146">
        <v>0</v>
      </c>
      <c r="J95" s="1150"/>
      <c r="K95" s="1146">
        <v>0</v>
      </c>
      <c r="L95" s="1150"/>
      <c r="M95" s="1146">
        <v>0</v>
      </c>
      <c r="N95" s="1150"/>
      <c r="O95" s="1146">
        <v>0</v>
      </c>
      <c r="P95" s="1150"/>
      <c r="Q95" s="1146">
        <v>0</v>
      </c>
      <c r="R95" s="1151"/>
      <c r="S95" s="1151">
        <f t="shared" ref="S95" si="9">ROUND((SUM(C95)+SUM(G95)+SUM(K95)+SUM(O95)),0)</f>
        <v>1068000</v>
      </c>
      <c r="T95" s="1151"/>
      <c r="U95" s="1151">
        <f t="shared" ref="U95" si="10">ROUND((SUM(E95)+SUM(I95)+SUM(M95)+SUM(Q95)),0)</f>
        <v>0</v>
      </c>
      <c r="V95" s="1120"/>
      <c r="W95" s="1119"/>
      <c r="X95" s="1119"/>
    </row>
    <row r="96" spans="1:24" s="1121" customFormat="1" ht="25" customHeight="1">
      <c r="A96" s="1122" t="s">
        <v>1178</v>
      </c>
      <c r="B96" s="1119" t="s">
        <v>5</v>
      </c>
      <c r="C96" s="1146">
        <v>270</v>
      </c>
      <c r="D96" s="1150"/>
      <c r="E96" s="1146">
        <v>245</v>
      </c>
      <c r="F96" s="1150"/>
      <c r="G96" s="1146">
        <v>108105</v>
      </c>
      <c r="H96" s="1150"/>
      <c r="I96" s="1146">
        <v>11057</v>
      </c>
      <c r="J96" s="1150"/>
      <c r="K96" s="1146">
        <v>0</v>
      </c>
      <c r="L96" s="1150"/>
      <c r="M96" s="1146">
        <v>0</v>
      </c>
      <c r="N96" s="1150"/>
      <c r="O96" s="1146">
        <v>6031</v>
      </c>
      <c r="P96" s="1150"/>
      <c r="Q96" s="1146">
        <v>17329</v>
      </c>
      <c r="R96" s="1151"/>
      <c r="S96" s="1151">
        <f t="shared" si="7"/>
        <v>114406</v>
      </c>
      <c r="T96" s="1151"/>
      <c r="U96" s="1151">
        <f t="shared" si="8"/>
        <v>28631</v>
      </c>
      <c r="V96" s="1120"/>
      <c r="W96" s="1119"/>
      <c r="X96" s="1119"/>
    </row>
    <row r="97" spans="1:24" s="1121" customFormat="1" ht="25" customHeight="1">
      <c r="A97" s="1122" t="s">
        <v>1179</v>
      </c>
      <c r="B97" s="1119" t="s">
        <v>5</v>
      </c>
      <c r="C97" s="1146">
        <v>93081</v>
      </c>
      <c r="D97" s="1150"/>
      <c r="E97" s="1146">
        <v>133969</v>
      </c>
      <c r="F97" s="1150"/>
      <c r="G97" s="1146">
        <v>57</v>
      </c>
      <c r="H97" s="1150"/>
      <c r="I97" s="1146">
        <v>839</v>
      </c>
      <c r="J97" s="1150"/>
      <c r="K97" s="1146">
        <v>0</v>
      </c>
      <c r="L97" s="1150"/>
      <c r="M97" s="1146">
        <v>0</v>
      </c>
      <c r="N97" s="1150"/>
      <c r="O97" s="1146">
        <v>4363</v>
      </c>
      <c r="P97" s="1150"/>
      <c r="Q97" s="1146">
        <v>3703</v>
      </c>
      <c r="R97" s="1151"/>
      <c r="S97" s="1151">
        <f t="shared" si="7"/>
        <v>97501</v>
      </c>
      <c r="T97" s="1151"/>
      <c r="U97" s="1151">
        <f t="shared" si="8"/>
        <v>138511</v>
      </c>
      <c r="V97" s="1120"/>
      <c r="W97" s="1119"/>
      <c r="X97" s="1119"/>
    </row>
    <row r="98" spans="1:24" s="1121" customFormat="1" ht="25" customHeight="1">
      <c r="A98" s="1122" t="s">
        <v>1180</v>
      </c>
      <c r="B98" s="1119" t="s">
        <v>5</v>
      </c>
      <c r="C98" s="1146">
        <v>-52258</v>
      </c>
      <c r="D98" s="1150"/>
      <c r="E98" s="1146">
        <v>0</v>
      </c>
      <c r="F98" s="1150"/>
      <c r="G98" s="1146">
        <v>2123204</v>
      </c>
      <c r="H98" s="1150"/>
      <c r="I98" s="1146">
        <v>1919615</v>
      </c>
      <c r="J98" s="1150"/>
      <c r="K98" s="1146">
        <v>425887</v>
      </c>
      <c r="L98" s="1150"/>
      <c r="M98" s="1146">
        <v>464695</v>
      </c>
      <c r="N98" s="1150"/>
      <c r="O98" s="1146">
        <v>0</v>
      </c>
      <c r="P98" s="1150"/>
      <c r="Q98" s="1146">
        <v>0</v>
      </c>
      <c r="R98" s="1151"/>
      <c r="S98" s="1151">
        <f t="shared" si="7"/>
        <v>2496833</v>
      </c>
      <c r="T98" s="1151"/>
      <c r="U98" s="1151">
        <f t="shared" si="8"/>
        <v>2384310</v>
      </c>
      <c r="V98" s="1120"/>
      <c r="W98" s="1119"/>
      <c r="X98" s="1119"/>
    </row>
    <row r="99" spans="1:24" s="1121" customFormat="1" ht="25" customHeight="1">
      <c r="A99" s="1122" t="s">
        <v>1181</v>
      </c>
      <c r="B99" s="1119" t="s">
        <v>5</v>
      </c>
      <c r="C99" s="1146">
        <v>2622</v>
      </c>
      <c r="D99" s="1150"/>
      <c r="E99" s="1146">
        <v>3368</v>
      </c>
      <c r="F99" s="1150"/>
      <c r="G99" s="1146">
        <v>157697</v>
      </c>
      <c r="H99" s="1150"/>
      <c r="I99" s="1146">
        <v>162093</v>
      </c>
      <c r="J99" s="1150"/>
      <c r="K99" s="1146">
        <v>0</v>
      </c>
      <c r="L99" s="1150"/>
      <c r="M99" s="1146">
        <v>0</v>
      </c>
      <c r="N99" s="1150"/>
      <c r="O99" s="1146">
        <v>452</v>
      </c>
      <c r="P99" s="1150"/>
      <c r="Q99" s="1146">
        <v>323</v>
      </c>
      <c r="R99" s="1151"/>
      <c r="S99" s="1151">
        <f t="shared" si="7"/>
        <v>160771</v>
      </c>
      <c r="T99" s="1151"/>
      <c r="U99" s="1151">
        <f t="shared" si="8"/>
        <v>165784</v>
      </c>
      <c r="V99" s="1120"/>
      <c r="W99" s="1119"/>
      <c r="X99" s="1119"/>
    </row>
    <row r="100" spans="1:24" s="1121" customFormat="1" ht="25" customHeight="1">
      <c r="A100" s="1122" t="s">
        <v>1182</v>
      </c>
      <c r="B100" s="1119" t="s">
        <v>5</v>
      </c>
      <c r="C100" s="1146">
        <v>112654</v>
      </c>
      <c r="D100" s="1150"/>
      <c r="E100" s="1146">
        <v>12338</v>
      </c>
      <c r="F100" s="1150"/>
      <c r="G100" s="1146">
        <v>77916</v>
      </c>
      <c r="H100" s="1150"/>
      <c r="I100" s="1146">
        <v>28982</v>
      </c>
      <c r="J100" s="1150"/>
      <c r="K100" s="1146">
        <v>0</v>
      </c>
      <c r="L100" s="1150"/>
      <c r="M100" s="1146">
        <v>0</v>
      </c>
      <c r="N100" s="1150"/>
      <c r="O100" s="1146">
        <v>10050</v>
      </c>
      <c r="P100" s="1150"/>
      <c r="Q100" s="1146">
        <v>6549</v>
      </c>
      <c r="R100" s="1151"/>
      <c r="S100" s="1151">
        <f t="shared" si="7"/>
        <v>200620</v>
      </c>
      <c r="T100" s="1151"/>
      <c r="U100" s="1151">
        <f t="shared" si="8"/>
        <v>47869</v>
      </c>
      <c r="V100" s="1120"/>
      <c r="W100" s="1119"/>
      <c r="X100" s="1119"/>
    </row>
    <row r="101" spans="1:24" s="1121" customFormat="1" ht="25" customHeight="1">
      <c r="A101" s="1122" t="s">
        <v>1183</v>
      </c>
      <c r="B101" s="1119" t="s">
        <v>5</v>
      </c>
      <c r="C101" s="1146">
        <v>34</v>
      </c>
      <c r="D101" s="1150"/>
      <c r="E101" s="1146">
        <v>54</v>
      </c>
      <c r="F101" s="1150"/>
      <c r="G101" s="1146">
        <v>90587</v>
      </c>
      <c r="H101" s="1150"/>
      <c r="I101" s="1146">
        <v>125550</v>
      </c>
      <c r="J101" s="1150"/>
      <c r="K101" s="1146">
        <v>0</v>
      </c>
      <c r="L101" s="1150"/>
      <c r="M101" s="1146">
        <v>0</v>
      </c>
      <c r="N101" s="1150"/>
      <c r="O101" s="1146">
        <v>0</v>
      </c>
      <c r="P101" s="1150"/>
      <c r="Q101" s="1146">
        <v>0</v>
      </c>
      <c r="R101" s="1151"/>
      <c r="S101" s="1151">
        <f t="shared" si="7"/>
        <v>90621</v>
      </c>
      <c r="T101" s="1151"/>
      <c r="U101" s="1151">
        <f t="shared" si="8"/>
        <v>125604</v>
      </c>
      <c r="V101" s="1120"/>
      <c r="W101" s="1119"/>
      <c r="X101" s="1119"/>
    </row>
    <row r="102" spans="1:24" s="1121" customFormat="1" ht="25" customHeight="1">
      <c r="A102" s="1122" t="s">
        <v>1184</v>
      </c>
      <c r="B102" s="1119" t="s">
        <v>5</v>
      </c>
      <c r="C102" s="1146">
        <v>39052</v>
      </c>
      <c r="D102" s="1150"/>
      <c r="E102" s="1146">
        <v>41030</v>
      </c>
      <c r="F102" s="1150"/>
      <c r="G102" s="1146">
        <v>478737</v>
      </c>
      <c r="H102" s="1150"/>
      <c r="I102" s="1146">
        <v>470571</v>
      </c>
      <c r="J102" s="1150"/>
      <c r="K102" s="1146">
        <v>114</v>
      </c>
      <c r="L102" s="1150"/>
      <c r="M102" s="1146">
        <v>51</v>
      </c>
      <c r="N102" s="1150"/>
      <c r="O102" s="1146">
        <v>15342</v>
      </c>
      <c r="P102" s="1150"/>
      <c r="Q102" s="1146">
        <v>29596</v>
      </c>
      <c r="R102" s="1151"/>
      <c r="S102" s="1151">
        <f t="shared" si="7"/>
        <v>533245</v>
      </c>
      <c r="T102" s="1151"/>
      <c r="U102" s="1151">
        <f t="shared" si="8"/>
        <v>541248</v>
      </c>
      <c r="V102" s="1120"/>
      <c r="W102" s="1119"/>
      <c r="X102" s="1119"/>
    </row>
    <row r="103" spans="1:24" s="1096" customFormat="1" ht="24.75" customHeight="1">
      <c r="A103" s="55" t="s">
        <v>1185</v>
      </c>
      <c r="B103" s="55" t="s">
        <v>5</v>
      </c>
      <c r="C103" s="1149">
        <f>ROUND(SUM(C93:C102),0)</f>
        <v>268560</v>
      </c>
      <c r="D103" s="1137"/>
      <c r="E103" s="1149">
        <f>ROUND(SUM(E93:E102),0)</f>
        <v>274962</v>
      </c>
      <c r="F103" s="1137"/>
      <c r="G103" s="1149">
        <f>ROUND(SUM(G93:G102),0)</f>
        <v>4270242</v>
      </c>
      <c r="H103" s="1137"/>
      <c r="I103" s="1149">
        <f>ROUND(SUM(I93:I102),0)</f>
        <v>2884210</v>
      </c>
      <c r="J103" s="1137"/>
      <c r="K103" s="1149">
        <f>ROUND(SUM(K93:K102),0)</f>
        <v>426002</v>
      </c>
      <c r="L103" s="1137"/>
      <c r="M103" s="1149">
        <f>ROUND(SUM(M93:M102),0)</f>
        <v>464747</v>
      </c>
      <c r="N103" s="1137"/>
      <c r="O103" s="1149">
        <f>ROUND(SUM(O93:O102),0)</f>
        <v>36291</v>
      </c>
      <c r="P103" s="1137"/>
      <c r="Q103" s="1149">
        <f>ROUND(SUM(Q93:Q102),0)</f>
        <v>57504</v>
      </c>
      <c r="R103" s="1138"/>
      <c r="S103" s="1149">
        <f>ROUND(SUM(S93:S102),0)</f>
        <v>5001095</v>
      </c>
      <c r="T103" s="1138"/>
      <c r="U103" s="1149">
        <f>ROUND(SUM(U93:U102),0)</f>
        <v>3681423</v>
      </c>
      <c r="V103" s="1115"/>
      <c r="W103" s="1105"/>
      <c r="X103" s="1105"/>
    </row>
    <row r="104" spans="1:24" s="1118" customFormat="1" ht="21.75" customHeight="1">
      <c r="A104" s="1117"/>
      <c r="B104" s="1083"/>
      <c r="C104" s="1139"/>
      <c r="D104" s="1140"/>
      <c r="E104" s="1139"/>
      <c r="F104" s="1140"/>
      <c r="G104" s="1141"/>
      <c r="H104" s="1140"/>
      <c r="I104" s="1141"/>
      <c r="J104" s="1140"/>
      <c r="K104" s="1141"/>
      <c r="L104" s="1140"/>
      <c r="M104" s="1141"/>
      <c r="N104" s="1140"/>
      <c r="O104" s="1141"/>
      <c r="P104" s="1140"/>
      <c r="Q104" s="1141"/>
      <c r="R104" s="1142"/>
      <c r="S104" s="1143"/>
      <c r="T104" s="1142"/>
      <c r="U104" s="1144"/>
      <c r="V104" s="797"/>
      <c r="W104" s="1083"/>
      <c r="X104" s="1083"/>
    </row>
    <row r="105" spans="1:24" s="1118" customFormat="1" ht="21.75" customHeight="1">
      <c r="A105" s="1117"/>
      <c r="B105" s="1083"/>
      <c r="C105" s="1139"/>
      <c r="D105" s="1140"/>
      <c r="E105" s="1139"/>
      <c r="F105" s="1140"/>
      <c r="G105" s="1139"/>
      <c r="H105" s="1139"/>
      <c r="I105" s="1139"/>
      <c r="J105" s="1139"/>
      <c r="K105" s="1139"/>
      <c r="L105" s="1139"/>
      <c r="M105" s="1139"/>
      <c r="N105" s="1139"/>
      <c r="O105" s="1139"/>
      <c r="P105" s="1139"/>
      <c r="Q105" s="1139"/>
      <c r="R105" s="1143"/>
      <c r="S105" s="1143"/>
      <c r="T105" s="1143"/>
      <c r="U105" s="1143"/>
      <c r="V105" s="797"/>
      <c r="W105" s="1083"/>
      <c r="X105" s="1083"/>
    </row>
    <row r="106" spans="1:24" s="1118" customFormat="1" ht="12.75" customHeight="1">
      <c r="A106" s="1117"/>
      <c r="B106" s="1083"/>
      <c r="C106" s="1139"/>
      <c r="D106" s="1140"/>
      <c r="E106" s="1139"/>
      <c r="F106" s="1140"/>
      <c r="G106" s="1139"/>
      <c r="H106" s="1139"/>
      <c r="I106" s="1139"/>
      <c r="J106" s="1139"/>
      <c r="K106" s="1139"/>
      <c r="L106" s="1139"/>
      <c r="M106" s="1139"/>
      <c r="N106" s="1139"/>
      <c r="O106" s="1139"/>
      <c r="P106" s="1139"/>
      <c r="Q106" s="1139"/>
      <c r="R106" s="1143"/>
      <c r="S106" s="1143"/>
      <c r="T106" s="1143"/>
      <c r="U106" s="1143"/>
      <c r="V106" s="797"/>
      <c r="W106" s="1083"/>
      <c r="X106" s="1083"/>
    </row>
    <row r="107" spans="1:24" s="1096" customFormat="1" ht="25" customHeight="1">
      <c r="A107" s="55" t="s">
        <v>1186</v>
      </c>
      <c r="B107" s="1105" t="s">
        <v>5</v>
      </c>
      <c r="C107" s="1152">
        <v>271.39999999999998</v>
      </c>
      <c r="D107" s="1137"/>
      <c r="E107" s="1152">
        <v>5423</v>
      </c>
      <c r="F107" s="1137"/>
      <c r="G107" s="1152">
        <v>23140</v>
      </c>
      <c r="H107" s="1137"/>
      <c r="I107" s="1152">
        <v>17463</v>
      </c>
      <c r="J107" s="1137"/>
      <c r="K107" s="1152">
        <v>86</v>
      </c>
      <c r="L107" s="1137"/>
      <c r="M107" s="1152">
        <v>79</v>
      </c>
      <c r="N107" s="1137"/>
      <c r="O107" s="1152">
        <v>2592</v>
      </c>
      <c r="P107" s="1137"/>
      <c r="Q107" s="1152">
        <v>12634</v>
      </c>
      <c r="R107" s="1138"/>
      <c r="S107" s="1153">
        <f>ROUND((SUM(C107)+SUM(G107)+SUM(K107)+SUM(O107)),0)</f>
        <v>26089</v>
      </c>
      <c r="T107" s="1138"/>
      <c r="U107" s="1153">
        <f>ROUND((SUM(E107)+SUM(I107)+SUM(M107)+SUM(Q107)),0)</f>
        <v>35599</v>
      </c>
      <c r="V107" s="1115"/>
      <c r="W107" s="1105"/>
      <c r="X107" s="1105"/>
    </row>
    <row r="108" spans="1:24" s="1118" customFormat="1" ht="21.75" customHeight="1">
      <c r="A108" s="1117"/>
      <c r="B108" s="1083"/>
      <c r="C108" s="1185"/>
      <c r="D108" s="1186"/>
      <c r="E108" s="1185"/>
      <c r="F108" s="1186"/>
      <c r="G108" s="1187"/>
      <c r="H108" s="1186"/>
      <c r="I108" s="1187"/>
      <c r="J108" s="1186"/>
      <c r="K108" s="1187"/>
      <c r="L108" s="1186"/>
      <c r="M108" s="1187"/>
      <c r="N108" s="1186"/>
      <c r="O108" s="1187"/>
      <c r="P108" s="1186"/>
      <c r="Q108" s="1187"/>
      <c r="R108" s="1188"/>
      <c r="S108" s="1189"/>
      <c r="T108" s="1188"/>
      <c r="U108" s="1190"/>
      <c r="V108" s="797"/>
      <c r="W108" s="1083"/>
      <c r="X108" s="1083"/>
    </row>
    <row r="109" spans="1:24" s="1118" customFormat="1" ht="21.75" customHeight="1">
      <c r="A109" s="1117"/>
      <c r="B109" s="1083"/>
      <c r="C109" s="1185"/>
      <c r="D109" s="1186"/>
      <c r="E109" s="1185"/>
      <c r="F109" s="1186"/>
      <c r="G109" s="1185"/>
      <c r="H109" s="1185"/>
      <c r="I109" s="1185"/>
      <c r="J109" s="1185"/>
      <c r="K109" s="1185"/>
      <c r="L109" s="1185"/>
      <c r="M109" s="1185"/>
      <c r="N109" s="1185"/>
      <c r="O109" s="1185"/>
      <c r="P109" s="1185"/>
      <c r="Q109" s="1185"/>
      <c r="R109" s="1189"/>
      <c r="S109" s="1189"/>
      <c r="T109" s="1189"/>
      <c r="U109" s="1189"/>
      <c r="V109" s="797"/>
      <c r="W109" s="1083"/>
      <c r="X109" s="1083"/>
    </row>
    <row r="110" spans="1:24" s="1118" customFormat="1" ht="12.75" customHeight="1">
      <c r="A110" s="1117"/>
      <c r="B110" s="1083"/>
      <c r="C110" s="1185"/>
      <c r="D110" s="1186"/>
      <c r="E110" s="1185"/>
      <c r="F110" s="1186"/>
      <c r="G110" s="1185"/>
      <c r="H110" s="1185"/>
      <c r="I110" s="1185"/>
      <c r="J110" s="1185"/>
      <c r="K110" s="1185"/>
      <c r="L110" s="1185"/>
      <c r="M110" s="1185"/>
      <c r="N110" s="1185"/>
      <c r="O110" s="1185"/>
      <c r="P110" s="1185"/>
      <c r="Q110" s="1185"/>
      <c r="R110" s="1189"/>
      <c r="S110" s="1189"/>
      <c r="T110" s="1189"/>
      <c r="U110" s="1189"/>
      <c r="V110" s="797"/>
      <c r="W110" s="1083"/>
      <c r="X110" s="1083"/>
    </row>
    <row r="111" spans="1:24" s="1096" customFormat="1" ht="25" customHeight="1">
      <c r="A111" s="55" t="s">
        <v>1187</v>
      </c>
      <c r="B111" s="1105" t="s">
        <v>5</v>
      </c>
      <c r="C111" s="1152">
        <v>0</v>
      </c>
      <c r="D111" s="2062"/>
      <c r="E111" s="1152">
        <v>0</v>
      </c>
      <c r="F111" s="2062"/>
      <c r="G111" s="1152">
        <v>1726130</v>
      </c>
      <c r="H111" s="2062"/>
      <c r="I111" s="1152">
        <v>1891359</v>
      </c>
      <c r="J111" s="2062"/>
      <c r="K111" s="1152">
        <v>0</v>
      </c>
      <c r="L111" s="2062"/>
      <c r="M111" s="1152">
        <v>0</v>
      </c>
      <c r="N111" s="2062"/>
      <c r="O111" s="1152">
        <v>0</v>
      </c>
      <c r="P111" s="2062"/>
      <c r="Q111" s="1152">
        <v>0</v>
      </c>
      <c r="R111" s="1138"/>
      <c r="S111" s="1153">
        <f>ROUND((SUM(C111)+SUM(G111)+SUM(K111)+SUM(O111)),0)</f>
        <v>1726130</v>
      </c>
      <c r="T111" s="1138"/>
      <c r="U111" s="1153">
        <f>ROUND((SUM(E111)+SUM(I111)+SUM(M111)+SUM(Q111)),0)</f>
        <v>1891359</v>
      </c>
      <c r="V111" s="1115"/>
      <c r="W111" s="1105"/>
      <c r="X111" s="1105"/>
    </row>
    <row r="112" spans="1:24" s="1128" customFormat="1" ht="25" customHeight="1">
      <c r="A112" s="7"/>
      <c r="B112" s="31"/>
      <c r="C112" s="1024"/>
      <c r="D112" s="1016"/>
      <c r="E112" s="1024"/>
      <c r="F112" s="1016"/>
      <c r="G112" s="1024"/>
      <c r="H112" s="1016"/>
      <c r="I112" s="1024"/>
      <c r="J112" s="1016"/>
      <c r="K112" s="1024"/>
      <c r="L112" s="1016"/>
      <c r="M112" s="1024"/>
      <c r="N112" s="1191"/>
      <c r="O112" s="1024"/>
      <c r="P112" s="1191"/>
      <c r="Q112" s="1024"/>
      <c r="R112" s="1041"/>
      <c r="S112" s="1192"/>
      <c r="T112" s="1041"/>
      <c r="U112" s="1192"/>
      <c r="V112" s="1132"/>
      <c r="W112" s="31"/>
      <c r="X112" s="31"/>
    </row>
    <row r="113" spans="1:24" s="1118" customFormat="1" ht="21.75" customHeight="1">
      <c r="A113" s="1117"/>
      <c r="B113" s="1083"/>
      <c r="C113" s="1139"/>
      <c r="D113" s="1140"/>
      <c r="E113" s="1139"/>
      <c r="F113" s="1139"/>
      <c r="G113" s="1139"/>
      <c r="H113" s="1139"/>
      <c r="I113" s="1139"/>
      <c r="J113" s="1139"/>
      <c r="K113" s="1139"/>
      <c r="L113" s="1139"/>
      <c r="M113" s="1139"/>
      <c r="N113" s="1139"/>
      <c r="O113" s="1139"/>
      <c r="P113" s="1139"/>
      <c r="Q113" s="1139"/>
      <c r="R113" s="1143"/>
      <c r="S113" s="1143"/>
      <c r="T113" s="1143"/>
      <c r="U113" s="1143"/>
      <c r="V113" s="797"/>
      <c r="W113" s="1083"/>
      <c r="X113" s="1083"/>
    </row>
    <row r="114" spans="1:24" s="1118" customFormat="1" ht="12.75" customHeight="1">
      <c r="A114" s="1117"/>
      <c r="B114" s="1083"/>
      <c r="C114" s="1139"/>
      <c r="D114" s="1140"/>
      <c r="E114" s="1139"/>
      <c r="F114" s="1139"/>
      <c r="G114" s="1139"/>
      <c r="H114" s="1139"/>
      <c r="I114" s="1139"/>
      <c r="J114" s="1139"/>
      <c r="K114" s="1139"/>
      <c r="L114" s="1139"/>
      <c r="M114" s="1139"/>
      <c r="N114" s="1139"/>
      <c r="O114" s="1139"/>
      <c r="P114" s="1139"/>
      <c r="Q114" s="1139"/>
      <c r="R114" s="1143"/>
      <c r="S114" s="1143"/>
      <c r="T114" s="1143"/>
      <c r="U114" s="1143"/>
      <c r="V114" s="797"/>
      <c r="W114" s="1083"/>
      <c r="X114" s="1083"/>
    </row>
    <row r="115" spans="1:24" s="1096" customFormat="1" ht="25" customHeight="1" thickBot="1">
      <c r="A115" s="1134" t="s">
        <v>1188</v>
      </c>
      <c r="B115" s="55" t="s">
        <v>5</v>
      </c>
      <c r="C115" s="1193">
        <f>ROUND(SUM(C111+C107+C103+C88+C84+C80+C58+C54+C46+C42+C30+C21),0)</f>
        <v>3586046</v>
      </c>
      <c r="D115" s="1194"/>
      <c r="E115" s="1193">
        <f>ROUND(SUM(E111+E107+E103+E88+E84+E80+E58+E54+E46+E42+E30+E21),0)</f>
        <v>3128837</v>
      </c>
      <c r="F115" s="1194"/>
      <c r="G115" s="1193">
        <f>ROUND(SUM(G111+G107+G103+G88+G84+G80+G58+G54+G46+G42+G30+G21),0)</f>
        <v>19668210</v>
      </c>
      <c r="H115" s="1194"/>
      <c r="I115" s="1193">
        <f>ROUND(SUM(I111+I107+I103+I88+I84+I80+I58+I54+I46+I42+I30+I21),0)-1</f>
        <v>17932536</v>
      </c>
      <c r="J115" s="1194"/>
      <c r="K115" s="1193">
        <f>ROUND(SUM(K111+K107+K103+K88+K84+K80+K58+K54+K46+K42+K30+K21),0)</f>
        <v>433402</v>
      </c>
      <c r="L115" s="1194"/>
      <c r="M115" s="1193">
        <f>ROUND(SUM(M111+M107+M103+M88+M84+M80+M58+M54+M46+M42+M30+M21),0)</f>
        <v>471140</v>
      </c>
      <c r="N115" s="1194"/>
      <c r="O115" s="1193">
        <f>ROUND(SUM(O111+O107+O103+O88+O84+O80+O58+O54+O46+O42+O30+O21),0)</f>
        <v>7497032</v>
      </c>
      <c r="P115" s="1194"/>
      <c r="Q115" s="1193">
        <f>ROUND(SUM(Q111+Q107+Q103+Q88+Q84+Q80+Q58+Q54+Q46+Q42+Q30+Q21),0)</f>
        <v>5729387</v>
      </c>
      <c r="R115" s="1195"/>
      <c r="S115" s="1193">
        <f>ROUND(SUM(S111+S107+S103+S88+S84+S80+S58+S54+S46+S42+S30+S21),0)</f>
        <v>31184690</v>
      </c>
      <c r="T115" s="1195"/>
      <c r="U115" s="1193">
        <f>ROUND(SUM(U111+U107+U103+U88+U84+U80+U58+U54+U46+U42+U30+U21),0)</f>
        <v>27261900</v>
      </c>
      <c r="V115" s="1115"/>
      <c r="W115" s="1105"/>
      <c r="X115" s="1105"/>
    </row>
    <row r="116" spans="1:24" s="1128" customFormat="1" ht="25" customHeight="1" thickTop="1">
      <c r="A116" s="7"/>
      <c r="B116" s="31"/>
      <c r="C116" s="1129"/>
      <c r="D116" s="1130"/>
      <c r="E116" s="1129"/>
      <c r="F116" s="1130"/>
      <c r="G116" s="1129"/>
      <c r="H116" s="1130"/>
      <c r="I116" s="1129"/>
      <c r="J116" s="1130"/>
      <c r="K116" s="1129"/>
      <c r="L116" s="1130"/>
      <c r="M116" s="1129"/>
      <c r="N116" s="1131"/>
      <c r="O116" s="1129"/>
      <c r="P116" s="1131"/>
      <c r="Q116" s="1129"/>
      <c r="R116" s="1132"/>
      <c r="S116" s="1133"/>
      <c r="T116" s="1132"/>
      <c r="U116" s="1133"/>
      <c r="V116" s="1132"/>
      <c r="W116" s="31"/>
      <c r="X116" s="31"/>
    </row>
    <row r="117" spans="1:24" s="1128" customFormat="1" ht="25" customHeight="1">
      <c r="A117" s="7"/>
      <c r="B117" s="31"/>
      <c r="C117" s="1129"/>
      <c r="D117" s="1130"/>
      <c r="E117" s="1129"/>
      <c r="F117" s="1130"/>
      <c r="G117" s="1129"/>
      <c r="H117" s="1130"/>
      <c r="I117" s="1129"/>
      <c r="J117" s="1130"/>
      <c r="K117" s="1129"/>
      <c r="L117" s="1130"/>
      <c r="M117" s="1129"/>
      <c r="N117" s="1131"/>
      <c r="O117" s="1129"/>
      <c r="P117" s="1131"/>
      <c r="Q117" s="1129"/>
      <c r="R117" s="1132"/>
      <c r="S117" s="1133"/>
      <c r="T117" s="1132"/>
      <c r="U117" s="1133"/>
      <c r="V117" s="1132"/>
      <c r="W117" s="31"/>
      <c r="X117" s="31"/>
    </row>
  </sheetData>
  <customSheetViews>
    <customSheetView guid="{2B65B3C9-192A-406F-81D0-33ACDA28F496}" scale="60" showPageBreaks="1" showGridLines="0" outlineSymbols="0" printArea="1">
      <selection activeCell="A64" sqref="A64"/>
      <rowBreaks count="1" manualBreakCount="1">
        <brk id="58" max="21" man="1"/>
      </rowBreaks>
      <pageMargins left="0.4" right="0.5" top="0.75" bottom="0.25" header="0.3" footer="0.25"/>
      <pageSetup scale="40" firstPageNumber="66" fitToHeight="2" orientation="landscape" useFirstPageNumber="1" r:id="rId1"/>
      <headerFooter scaleWithDoc="0">
        <oddFooter>&amp;R&amp;8&amp;P</oddFooter>
      </headerFooter>
    </customSheetView>
    <customSheetView guid="{0CC7DE5F-1794-42F9-A27A-C86EF3A9D6CB}" scale="50" showGridLines="0" outlineSymbols="0" topLeftCell="A34">
      <selection activeCell="D24" sqref="D24"/>
      <rowBreaks count="1" manualBreakCount="1">
        <brk id="58" max="21" man="1"/>
      </rowBreaks>
      <pageMargins left="0.4" right="0.5" top="0.75" bottom="0.25" header="0.3" footer="0.25"/>
      <pageSetup scale="40" firstPageNumber="66" fitToHeight="2" orientation="landscape" useFirstPageNumber="1" r:id="rId2"/>
      <headerFooter scaleWithDoc="0">
        <oddFooter>&amp;R&amp;8&amp;P</oddFooter>
      </headerFooter>
    </customSheetView>
    <customSheetView guid="{93806141-9DF1-4420-AFF4-7FE0DD0F8BC6}" scale="60" showPageBreaks="1" showGridLines="0" outlineSymbols="0" printArea="1">
      <selection activeCell="A64" sqref="A64"/>
      <rowBreaks count="1" manualBreakCount="1">
        <brk id="58" max="21" man="1"/>
      </rowBreaks>
      <pageMargins left="0.4" right="0.5" top="0.75" bottom="0.25" header="0.3" footer="0.25"/>
      <pageSetup scale="40" firstPageNumber="66" fitToHeight="2" orientation="landscape" useFirstPageNumber="1" r:id="rId3"/>
      <headerFooter scaleWithDoc="0">
        <oddFooter>&amp;R&amp;8&amp;P</oddFooter>
      </headerFooter>
    </customSheetView>
    <customSheetView guid="{BB82FA49-60D3-40FE-AF8E-B650FBF593CD}" scale="50" showPageBreaks="1" showGridLines="0" outlineSymbols="0" printArea="1" topLeftCell="A91">
      <selection activeCell="O59" sqref="O59"/>
      <rowBreaks count="1" manualBreakCount="1">
        <brk id="58" max="21" man="1"/>
      </rowBreaks>
      <pageMargins left="0.4" right="0.5" top="0.75" bottom="0.25" header="0.3" footer="0.25"/>
      <pageSetup scale="40" firstPageNumber="66" fitToHeight="2" orientation="landscape" useFirstPageNumber="1" r:id="rId4"/>
      <headerFooter scaleWithDoc="0">
        <oddFooter>&amp;R&amp;8&amp;P</oddFooter>
      </headerFooter>
    </customSheetView>
    <customSheetView guid="{3F05455D-E716-4339-B764-ED03EAF4C363}" scale="50" showPageBreaks="1" showGridLines="0" outlineSymbols="0" printArea="1" topLeftCell="A91">
      <selection activeCell="O59" sqref="O59"/>
      <rowBreaks count="1" manualBreakCount="1">
        <brk id="58" max="21" man="1"/>
      </rowBreaks>
      <pageMargins left="0.4" right="0.5" top="0.75" bottom="0.25" header="0.3" footer="0.25"/>
      <pageSetup scale="40" firstPageNumber="66" fitToHeight="2" orientation="landscape" useFirstPageNumber="1" r:id="rId5"/>
      <headerFooter scaleWithDoc="0">
        <oddFooter>&amp;R&amp;8&amp;P</oddFooter>
      </headerFooter>
    </customSheetView>
  </customSheetViews>
  <pageMargins left="0.4" right="0.5" top="0.75" bottom="0.25" header="0.3" footer="0.25"/>
  <pageSetup scale="40" firstPageNumber="69" fitToHeight="2" orientation="landscape" useFirstPageNumber="1" r:id="rId6"/>
  <headerFooter scaleWithDoc="0">
    <oddFooter>&amp;R&amp;8&amp;P</oddFooter>
  </headerFooter>
  <rowBreaks count="1" manualBreakCount="1">
    <brk id="58" max="20" man="1"/>
  </rowBreaks>
  <customProperties>
    <customPr name="SheetOptions" r:id="rId7"/>
  </customProperties>
  <ignoredErrors>
    <ignoredError sqref="C21:U25 C42:U45 D40 F40 D39 D37 R37:U37 C47:U50 D46 R46:T46 C85:U87 D84 C89:U92 D88 J88 C103:U106 D102 F102 C108:U110 D107 F107 J107 R107:U107 L107 D19 H88 D101 H101 D115:F115 H115 T115:U115 D41 P41 P46 P84 T19:U19 C80:U83 D79 T79 T84 D20 C30:U34 D26 D27 D28 D29 D36 D35 D38 C54:U57 D51 D52 D53 C59:U75 D58 D78 D76 D77 D100 D93 D94 D96 D97 D98 D99 C112:U114 D111 H19 H20 H26 H27 H28 H29 H35 H36 H37 H38 H39 H40 H41 H46 H51 H52 H53 H58 H76 H77 H78 H79 H84 H93 H94 H96 H97 H98 H99 H100 H102 H107 H111 L19 L20 L26 L27 L28 L29 L35 L36 L37 L38 L39 L40 L41 L46 L51 L52 L53 L58 L76 L77 L78 L79 L84 L88 L93 L94 L96 L97 L98 L99 L100 L101 L102 L111 P19 P20 P26 P27 P28 P29 P35 P36 P37 P38 P39 P40 P51 P52 P53 P58 P76 P77 P78 P79 P88 P93 P94 P96 P97 P98 P99 P100 P101 P102 P107 P111 F19 F20 F26 F27 F28 F29 F35 F36 F37 F38 F39 F41 F46 F51 F52 F53 F58 F76 F77 F78 F79 F84 F88 F93 F94 F96 F97 F98 F99 F100 F101 F111 J19 J20 J26 J27 J28 J29 J35 J36 J37 J38 J39 J40 J41 J46 J51 J52 J53 J58 J76 J77 J78 J79 J84 J93 J94 J96 J97 J98 J99 J100 J101 J102 J111 N19 N20 N26 N27 N28 N29 N35 N36 N37 N38 N39 N40 N41 N46 N51 N52 N53 N58 N76 N77 N78 N79 N84 N88 N93 N94 N96 N97 N98 N99 N100 N101 N102 N107 N111 R19 R20:U20 R26:U26 R27:U27 R28:U28 R29:U29 R35:U35 R36:U36 R38:U38 R39:U39 R40:U40 R41:U41 R51:U51 R52:U52 R53:U53 R58:U58 R76:U76 R77:U77 R78:U78 R79 R84 R88:U88 R93:U93 R94:U94 R96:U96 R97:U97 R98:U98 R99:U99 R100:U100 R101:U101 R102:U102 R111:U111 J115 L115:N115 P115:R115" evalError="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4"/>
  <sheetViews>
    <sheetView showGridLines="0" zoomScale="80" zoomScaleNormal="80" zoomScaleSheetLayoutView="75" workbookViewId="0"/>
  </sheetViews>
  <sheetFormatPr defaultColWidth="8.84375" defaultRowHeight="15.5"/>
  <cols>
    <col min="1" max="1" width="2.53515625" style="958" customWidth="1"/>
    <col min="2" max="2" width="63.23046875" style="955" customWidth="1"/>
    <col min="3" max="3" width="0.84375" style="955" customWidth="1"/>
    <col min="4" max="4" width="3.23046875" style="955" customWidth="1"/>
    <col min="5" max="5" width="13.765625" style="955" customWidth="1"/>
    <col min="6" max="6" width="3.23046875" style="955" customWidth="1"/>
    <col min="7" max="7" width="13.765625" style="955" customWidth="1"/>
    <col min="8" max="8" width="3.23046875" style="955" customWidth="1"/>
    <col min="9" max="9" width="13.765625" style="955" customWidth="1"/>
    <col min="10" max="10" width="3.23046875" style="955" customWidth="1"/>
    <col min="11" max="11" width="13.765625" style="955" bestFit="1" customWidth="1"/>
    <col min="12" max="16384" width="8.84375" style="955"/>
  </cols>
  <sheetData>
    <row r="1" spans="1:11">
      <c r="A1" s="1237" t="s">
        <v>1234</v>
      </c>
    </row>
    <row r="3" spans="1:11">
      <c r="A3" s="644" t="s">
        <v>0</v>
      </c>
      <c r="B3" s="1452"/>
      <c r="C3" s="641"/>
      <c r="D3" s="641"/>
      <c r="E3" s="641"/>
      <c r="F3" s="641"/>
      <c r="G3" s="641"/>
      <c r="H3" s="641"/>
      <c r="I3" s="641"/>
      <c r="J3" s="641"/>
      <c r="K3" s="1226" t="s">
        <v>1036</v>
      </c>
    </row>
    <row r="4" spans="1:11">
      <c r="A4" s="1453" t="s">
        <v>1052</v>
      </c>
      <c r="B4" s="1452"/>
      <c r="C4" s="655"/>
      <c r="D4" s="655"/>
      <c r="E4" s="655"/>
      <c r="F4" s="655"/>
      <c r="G4" s="655"/>
      <c r="H4" s="655"/>
      <c r="I4" s="655"/>
      <c r="J4" s="641"/>
      <c r="K4" s="1226"/>
    </row>
    <row r="5" spans="1:11">
      <c r="A5" s="1454" t="s">
        <v>2362</v>
      </c>
      <c r="B5" s="1452"/>
      <c r="C5" s="1454"/>
      <c r="D5" s="1454"/>
      <c r="E5" s="1454"/>
      <c r="F5" s="1454"/>
      <c r="G5" s="1454"/>
      <c r="H5" s="1454"/>
      <c r="I5" s="1454"/>
      <c r="J5" s="641"/>
      <c r="K5" s="641"/>
    </row>
    <row r="6" spans="1:11">
      <c r="A6" s="1454"/>
      <c r="B6" s="1452"/>
      <c r="C6" s="1454"/>
      <c r="D6" s="1454"/>
      <c r="E6" s="1454"/>
      <c r="F6" s="1454"/>
      <c r="G6" s="1454"/>
      <c r="H6" s="1454"/>
      <c r="I6" s="1454"/>
      <c r="J6" s="641"/>
      <c r="K6" s="641"/>
    </row>
    <row r="7" spans="1:11" ht="61.5" customHeight="1">
      <c r="A7" s="2368" t="s">
        <v>2354</v>
      </c>
      <c r="B7" s="2369"/>
      <c r="C7" s="2369"/>
      <c r="D7" s="2369"/>
      <c r="E7" s="2369"/>
      <c r="F7" s="2369"/>
      <c r="G7" s="2369"/>
      <c r="H7" s="2369"/>
      <c r="I7" s="2369"/>
      <c r="J7" s="2369"/>
      <c r="K7" s="2369"/>
    </row>
    <row r="8" spans="1:11" s="957" customFormat="1" ht="6.75" customHeight="1">
      <c r="A8" s="1455"/>
      <c r="B8" s="642"/>
      <c r="C8" s="642"/>
      <c r="D8" s="642"/>
      <c r="E8" s="642"/>
      <c r="F8" s="642"/>
      <c r="G8" s="642"/>
      <c r="H8" s="642"/>
      <c r="I8" s="642"/>
      <c r="J8" s="642"/>
      <c r="K8" s="642"/>
    </row>
    <row r="9" spans="1:11" s="957" customFormat="1">
      <c r="A9" s="1456"/>
      <c r="B9" s="1457"/>
      <c r="C9" s="642"/>
      <c r="D9" s="642"/>
      <c r="E9" s="642" t="s">
        <v>1053</v>
      </c>
      <c r="F9" s="642"/>
      <c r="G9" s="642"/>
      <c r="H9" s="642"/>
      <c r="I9" s="642"/>
      <c r="J9" s="642"/>
      <c r="K9" s="642" t="s">
        <v>252</v>
      </c>
    </row>
    <row r="10" spans="1:11" s="957" customFormat="1">
      <c r="A10" s="1458" t="s">
        <v>1054</v>
      </c>
      <c r="B10" s="1643"/>
      <c r="C10" s="642"/>
      <c r="D10" s="642"/>
      <c r="E10" s="1814" t="s">
        <v>1055</v>
      </c>
      <c r="F10" s="642"/>
      <c r="G10" s="1814" t="s">
        <v>1056</v>
      </c>
      <c r="H10" s="642"/>
      <c r="I10" s="1460" t="s">
        <v>1057</v>
      </c>
      <c r="J10" s="1461"/>
      <c r="K10" s="1814" t="s">
        <v>486</v>
      </c>
    </row>
    <row r="11" spans="1:11">
      <c r="A11" s="1644"/>
      <c r="B11" s="1378"/>
      <c r="C11" s="1378"/>
      <c r="D11" s="1378"/>
      <c r="E11" s="1378"/>
      <c r="F11" s="1378"/>
      <c r="G11" s="1378"/>
      <c r="H11" s="1378"/>
      <c r="I11" s="1378"/>
      <c r="J11" s="1378"/>
      <c r="K11" s="1378"/>
    </row>
    <row r="12" spans="1:11">
      <c r="A12" s="641" t="s">
        <v>1944</v>
      </c>
      <c r="B12" s="641"/>
      <c r="C12" s="2174" t="s">
        <v>253</v>
      </c>
      <c r="D12" s="2175"/>
      <c r="E12" s="2176">
        <v>4000</v>
      </c>
      <c r="F12" s="2177"/>
      <c r="G12" s="2178">
        <v>0</v>
      </c>
      <c r="H12" s="2177"/>
      <c r="I12" s="2178">
        <v>0</v>
      </c>
      <c r="J12" s="2177"/>
      <c r="K12" s="1646">
        <f>ROUND(SUM(E12:I12),0)</f>
        <v>4000</v>
      </c>
    </row>
    <row r="13" spans="1:11">
      <c r="A13" s="2007"/>
      <c r="B13" s="641"/>
      <c r="C13" s="2174"/>
      <c r="D13" s="649"/>
      <c r="E13" s="2179"/>
      <c r="F13" s="2180"/>
      <c r="G13" s="2181"/>
      <c r="H13" s="2180"/>
      <c r="I13" s="2178"/>
      <c r="J13" s="2180"/>
      <c r="K13" s="1647"/>
    </row>
    <row r="14" spans="1:11">
      <c r="A14" s="2182" t="s">
        <v>1058</v>
      </c>
      <c r="B14" s="641"/>
      <c r="C14" s="2174"/>
      <c r="D14" s="2174"/>
      <c r="E14" s="455"/>
      <c r="F14" s="455"/>
      <c r="G14" s="2018"/>
      <c r="H14" s="455"/>
      <c r="I14" s="2183"/>
      <c r="J14" s="455"/>
      <c r="K14" s="1647"/>
    </row>
    <row r="15" spans="1:11">
      <c r="A15" s="649"/>
      <c r="B15" s="641" t="s">
        <v>1945</v>
      </c>
      <c r="C15" s="2174" t="s">
        <v>253</v>
      </c>
      <c r="D15" s="641"/>
      <c r="E15" s="2184">
        <v>10000</v>
      </c>
      <c r="F15" s="469"/>
      <c r="G15" s="2183">
        <v>0</v>
      </c>
      <c r="H15" s="469"/>
      <c r="I15" s="2183">
        <v>0</v>
      </c>
      <c r="J15" s="455"/>
      <c r="K15" s="1647">
        <f>ROUND(SUM(E15:I15),0)</f>
        <v>10000</v>
      </c>
    </row>
    <row r="16" spans="1:11">
      <c r="A16" s="649"/>
      <c r="B16" s="641" t="s">
        <v>1946</v>
      </c>
      <c r="C16" s="2174" t="s">
        <v>253</v>
      </c>
      <c r="D16" s="2174"/>
      <c r="E16" s="2184">
        <v>2000</v>
      </c>
      <c r="F16" s="469"/>
      <c r="G16" s="2183">
        <v>0</v>
      </c>
      <c r="H16" s="469"/>
      <c r="I16" s="2183">
        <v>0</v>
      </c>
      <c r="J16" s="455"/>
      <c r="K16" s="1647">
        <f>ROUND(SUM(E16:I16),0)</f>
        <v>2000</v>
      </c>
    </row>
    <row r="17" spans="1:11">
      <c r="A17" s="649"/>
      <c r="B17" s="641"/>
      <c r="C17" s="2174"/>
      <c r="D17" s="2174"/>
      <c r="E17" s="455"/>
      <c r="F17" s="455"/>
      <c r="G17" s="455"/>
      <c r="H17" s="455"/>
      <c r="I17" s="2183"/>
      <c r="J17" s="455"/>
      <c r="K17" s="1647"/>
    </row>
    <row r="18" spans="1:11">
      <c r="A18" s="641" t="s">
        <v>1947</v>
      </c>
      <c r="B18" s="641"/>
      <c r="C18" s="2174" t="s">
        <v>253</v>
      </c>
      <c r="D18" s="649"/>
      <c r="E18" s="455">
        <v>0</v>
      </c>
      <c r="F18" s="516"/>
      <c r="G18" s="2018">
        <v>0</v>
      </c>
      <c r="H18" s="516"/>
      <c r="I18" s="2018">
        <v>2000</v>
      </c>
      <c r="J18" s="516"/>
      <c r="K18" s="1647">
        <f>ROUND(SUM(E18:I18),0)</f>
        <v>2000</v>
      </c>
    </row>
    <row r="19" spans="1:11">
      <c r="A19" s="649"/>
      <c r="B19" s="641"/>
      <c r="C19" s="2174"/>
      <c r="D19" s="2174"/>
      <c r="E19" s="455"/>
      <c r="F19" s="455"/>
      <c r="G19" s="455"/>
      <c r="H19" s="455"/>
      <c r="I19" s="2183"/>
      <c r="J19" s="455"/>
      <c r="K19" s="1647"/>
    </row>
    <row r="20" spans="1:11">
      <c r="A20" s="641" t="s">
        <v>1059</v>
      </c>
      <c r="B20" s="641"/>
      <c r="C20" s="641"/>
      <c r="D20" s="641"/>
      <c r="E20" s="455"/>
      <c r="F20" s="455"/>
      <c r="G20" s="455"/>
      <c r="H20" s="455"/>
      <c r="I20" s="455"/>
      <c r="J20" s="455"/>
      <c r="K20" s="1647"/>
    </row>
    <row r="21" spans="1:11">
      <c r="A21" s="649"/>
      <c r="B21" s="641" t="s">
        <v>1948</v>
      </c>
      <c r="C21" s="2174" t="s">
        <v>253</v>
      </c>
      <c r="D21" s="2174"/>
      <c r="E21" s="2184">
        <v>2800</v>
      </c>
      <c r="F21" s="469"/>
      <c r="G21" s="2183">
        <v>0</v>
      </c>
      <c r="H21" s="469"/>
      <c r="I21" s="2183">
        <v>0</v>
      </c>
      <c r="J21" s="516"/>
      <c r="K21" s="1647">
        <f>ROUND(SUM(E21:I21),0)</f>
        <v>2800</v>
      </c>
    </row>
    <row r="22" spans="1:11">
      <c r="A22" s="649"/>
      <c r="B22" s="641" t="s">
        <v>1949</v>
      </c>
      <c r="C22" s="2174" t="s">
        <v>253</v>
      </c>
      <c r="D22" s="641"/>
      <c r="E22" s="2184">
        <v>1500</v>
      </c>
      <c r="F22" s="469"/>
      <c r="G22" s="2183">
        <v>0</v>
      </c>
      <c r="H22" s="469"/>
      <c r="I22" s="2183">
        <v>0</v>
      </c>
      <c r="J22" s="455"/>
      <c r="K22" s="1647">
        <f>ROUND(SUM(E22:I22),0)</f>
        <v>1500</v>
      </c>
    </row>
    <row r="23" spans="1:11">
      <c r="A23" s="642"/>
      <c r="B23" s="641"/>
      <c r="C23" s="2174"/>
      <c r="D23" s="641"/>
      <c r="E23" s="2018"/>
      <c r="F23" s="456"/>
      <c r="G23" s="2018"/>
      <c r="H23" s="456"/>
      <c r="I23" s="2183"/>
      <c r="J23" s="455"/>
      <c r="K23" s="1647"/>
    </row>
    <row r="24" spans="1:11">
      <c r="A24" s="641" t="s">
        <v>1952</v>
      </c>
      <c r="B24" s="641"/>
      <c r="C24" s="2174" t="s">
        <v>253</v>
      </c>
      <c r="D24" s="2174"/>
      <c r="E24" s="2184">
        <v>5000</v>
      </c>
      <c r="F24" s="469"/>
      <c r="G24" s="2183">
        <v>0</v>
      </c>
      <c r="H24" s="469"/>
      <c r="I24" s="2183">
        <v>0</v>
      </c>
      <c r="J24" s="455"/>
      <c r="K24" s="1647">
        <f>ROUND(SUM(E24:I24),0)</f>
        <v>5000</v>
      </c>
    </row>
    <row r="25" spans="1:11">
      <c r="A25" s="2007"/>
      <c r="B25" s="641"/>
      <c r="C25" s="2174"/>
      <c r="D25" s="2174"/>
      <c r="E25" s="2018"/>
      <c r="F25" s="455"/>
      <c r="G25" s="455"/>
      <c r="H25" s="455"/>
      <c r="I25" s="2183"/>
      <c r="J25" s="455"/>
      <c r="K25" s="1647"/>
    </row>
    <row r="26" spans="1:11">
      <c r="A26" s="641" t="s">
        <v>1953</v>
      </c>
      <c r="B26" s="641"/>
      <c r="C26" s="2174" t="s">
        <v>253</v>
      </c>
      <c r="D26" s="2175"/>
      <c r="E26" s="2184"/>
      <c r="F26" s="469"/>
      <c r="G26" s="2183"/>
      <c r="H26" s="469"/>
      <c r="I26" s="2183"/>
      <c r="J26" s="469"/>
      <c r="K26" s="1647" t="s">
        <v>5</v>
      </c>
    </row>
    <row r="27" spans="1:11">
      <c r="A27" s="2007"/>
      <c r="B27" s="641" t="s">
        <v>2444</v>
      </c>
      <c r="C27" s="2174" t="s">
        <v>253</v>
      </c>
      <c r="D27" s="2174"/>
      <c r="E27" s="2184">
        <v>27650</v>
      </c>
      <c r="F27" s="469"/>
      <c r="G27" s="2183">
        <v>0</v>
      </c>
      <c r="H27" s="469"/>
      <c r="I27" s="2183">
        <v>54400</v>
      </c>
      <c r="J27" s="455"/>
      <c r="K27" s="1647">
        <f t="shared" ref="K27:K28" si="0">ROUND(SUM(E27:I27),0)</f>
        <v>82050</v>
      </c>
    </row>
    <row r="28" spans="1:11">
      <c r="A28" s="2007"/>
      <c r="B28" s="641" t="s">
        <v>2445</v>
      </c>
      <c r="C28" s="2174" t="s">
        <v>253</v>
      </c>
      <c r="D28" s="2174"/>
      <c r="E28" s="2184">
        <v>500</v>
      </c>
      <c r="F28" s="469"/>
      <c r="G28" s="2183">
        <v>0</v>
      </c>
      <c r="H28" s="469"/>
      <c r="I28" s="2183">
        <v>0</v>
      </c>
      <c r="J28" s="455"/>
      <c r="K28" s="1647">
        <f t="shared" si="0"/>
        <v>500</v>
      </c>
    </row>
    <row r="29" spans="1:11">
      <c r="A29" s="649"/>
      <c r="B29" s="641"/>
      <c r="C29" s="2174"/>
      <c r="D29" s="2175"/>
      <c r="E29" s="455"/>
      <c r="F29" s="469"/>
      <c r="G29" s="2018"/>
      <c r="H29" s="469"/>
      <c r="I29" s="455"/>
      <c r="J29" s="469"/>
      <c r="K29" s="1647" t="s">
        <v>5</v>
      </c>
    </row>
    <row r="30" spans="1:11">
      <c r="A30" s="641" t="s">
        <v>1060</v>
      </c>
      <c r="B30" s="641"/>
      <c r="C30" s="2174"/>
      <c r="D30" s="2174"/>
      <c r="E30" s="2018"/>
      <c r="F30" s="456"/>
      <c r="G30" s="2018"/>
      <c r="H30" s="456"/>
      <c r="I30" s="2183"/>
      <c r="J30" s="455"/>
      <c r="K30" s="1647" t="s">
        <v>5</v>
      </c>
    </row>
    <row r="31" spans="1:11">
      <c r="A31" s="2007"/>
      <c r="B31" s="641" t="s">
        <v>1954</v>
      </c>
      <c r="C31" s="2174" t="s">
        <v>253</v>
      </c>
      <c r="D31" s="2174"/>
      <c r="E31" s="2184">
        <v>5500</v>
      </c>
      <c r="F31" s="469"/>
      <c r="G31" s="2183">
        <v>0</v>
      </c>
      <c r="H31" s="469"/>
      <c r="I31" s="2183">
        <v>0</v>
      </c>
      <c r="J31" s="455"/>
      <c r="K31" s="1647">
        <f t="shared" ref="K31:K38" si="1">ROUND(SUM(E31:I31),0)</f>
        <v>5500</v>
      </c>
    </row>
    <row r="32" spans="1:11">
      <c r="A32" s="2007"/>
      <c r="B32" s="641" t="s">
        <v>1955</v>
      </c>
      <c r="C32" s="2174" t="s">
        <v>253</v>
      </c>
      <c r="D32" s="2174"/>
      <c r="E32" s="2184">
        <v>55000</v>
      </c>
      <c r="F32" s="469"/>
      <c r="G32" s="2183">
        <v>0</v>
      </c>
      <c r="H32" s="469"/>
      <c r="I32" s="2183">
        <v>0</v>
      </c>
      <c r="J32" s="455"/>
      <c r="K32" s="1647">
        <f t="shared" si="1"/>
        <v>55000</v>
      </c>
    </row>
    <row r="33" spans="1:11">
      <c r="A33" s="2007"/>
      <c r="B33" s="641" t="s">
        <v>1956</v>
      </c>
      <c r="C33" s="2174" t="s">
        <v>253</v>
      </c>
      <c r="D33" s="649"/>
      <c r="E33" s="2184">
        <v>18700</v>
      </c>
      <c r="F33" s="469"/>
      <c r="G33" s="2183">
        <v>0</v>
      </c>
      <c r="H33" s="469"/>
      <c r="I33" s="2183">
        <v>0</v>
      </c>
      <c r="J33" s="516"/>
      <c r="K33" s="1647">
        <f t="shared" si="1"/>
        <v>18700</v>
      </c>
    </row>
    <row r="34" spans="1:11">
      <c r="A34" s="2007"/>
      <c r="B34" s="641" t="s">
        <v>1957</v>
      </c>
      <c r="C34" s="2174" t="s">
        <v>253</v>
      </c>
      <c r="D34" s="2174"/>
      <c r="E34" s="2184">
        <v>5000</v>
      </c>
      <c r="F34" s="469"/>
      <c r="G34" s="2183">
        <v>0</v>
      </c>
      <c r="H34" s="469"/>
      <c r="I34" s="2183">
        <v>0</v>
      </c>
      <c r="J34" s="455"/>
      <c r="K34" s="1647">
        <f t="shared" si="1"/>
        <v>5000</v>
      </c>
    </row>
    <row r="35" spans="1:11">
      <c r="A35" s="2007"/>
      <c r="B35" s="641" t="s">
        <v>1958</v>
      </c>
      <c r="C35" s="2174" t="s">
        <v>253</v>
      </c>
      <c r="D35" s="649"/>
      <c r="E35" s="2184">
        <v>5000</v>
      </c>
      <c r="F35" s="469"/>
      <c r="G35" s="2183">
        <v>0</v>
      </c>
      <c r="H35" s="469"/>
      <c r="I35" s="2183">
        <v>0</v>
      </c>
      <c r="J35" s="516"/>
      <c r="K35" s="1647">
        <f t="shared" si="1"/>
        <v>5000</v>
      </c>
    </row>
    <row r="36" spans="1:11">
      <c r="A36" s="2007"/>
      <c r="B36" s="641" t="s">
        <v>1959</v>
      </c>
      <c r="C36" s="2174" t="s">
        <v>253</v>
      </c>
      <c r="D36" s="2174"/>
      <c r="E36" s="2184">
        <v>5000</v>
      </c>
      <c r="F36" s="469"/>
      <c r="G36" s="2183">
        <v>0</v>
      </c>
      <c r="H36" s="469"/>
      <c r="I36" s="2183">
        <v>0</v>
      </c>
      <c r="J36" s="455"/>
      <c r="K36" s="1647">
        <f t="shared" si="1"/>
        <v>5000</v>
      </c>
    </row>
    <row r="37" spans="1:11">
      <c r="A37" s="2007"/>
      <c r="B37" s="641" t="s">
        <v>1960</v>
      </c>
      <c r="C37" s="2174" t="s">
        <v>253</v>
      </c>
      <c r="D37" s="2174"/>
      <c r="E37" s="2184">
        <v>30000</v>
      </c>
      <c r="F37" s="469"/>
      <c r="G37" s="2183">
        <v>0</v>
      </c>
      <c r="H37" s="469"/>
      <c r="I37" s="2183">
        <v>0</v>
      </c>
      <c r="J37" s="456"/>
      <c r="K37" s="1647">
        <f t="shared" si="1"/>
        <v>30000</v>
      </c>
    </row>
    <row r="38" spans="1:11">
      <c r="A38" s="2007"/>
      <c r="B38" s="641" t="s">
        <v>1961</v>
      </c>
      <c r="C38" s="2174" t="s">
        <v>253</v>
      </c>
      <c r="D38" s="649"/>
      <c r="E38" s="2184">
        <v>13000</v>
      </c>
      <c r="F38" s="469"/>
      <c r="G38" s="2183">
        <v>0</v>
      </c>
      <c r="H38" s="469"/>
      <c r="I38" s="2183">
        <v>0</v>
      </c>
      <c r="J38" s="516"/>
      <c r="K38" s="1647">
        <f t="shared" si="1"/>
        <v>13000</v>
      </c>
    </row>
    <row r="39" spans="1:11">
      <c r="A39" s="2007"/>
      <c r="B39" s="641" t="s">
        <v>1962</v>
      </c>
      <c r="C39" s="2174" t="s">
        <v>253</v>
      </c>
      <c r="D39" s="2174"/>
      <c r="E39" s="2184">
        <v>10500</v>
      </c>
      <c r="F39" s="469"/>
      <c r="G39" s="2183">
        <v>0</v>
      </c>
      <c r="H39" s="469"/>
      <c r="I39" s="2183">
        <v>0</v>
      </c>
      <c r="J39" s="455"/>
      <c r="K39" s="1647">
        <f>ROUND(SUM(E39:I39),0)</f>
        <v>10500</v>
      </c>
    </row>
    <row r="40" spans="1:11">
      <c r="A40" s="2007"/>
      <c r="B40" s="641"/>
      <c r="C40" s="2174"/>
      <c r="D40" s="2174"/>
      <c r="E40" s="2018"/>
      <c r="F40" s="456"/>
      <c r="G40" s="2018"/>
      <c r="H40" s="456"/>
      <c r="I40" s="2018"/>
      <c r="J40" s="455"/>
      <c r="K40" s="1647"/>
    </row>
    <row r="41" spans="1:11">
      <c r="A41" s="641" t="s">
        <v>1963</v>
      </c>
      <c r="B41" s="641"/>
      <c r="C41" s="2174" t="s">
        <v>253</v>
      </c>
      <c r="D41" s="2174"/>
      <c r="E41" s="2184">
        <v>3000</v>
      </c>
      <c r="F41" s="469"/>
      <c r="G41" s="2183">
        <v>0</v>
      </c>
      <c r="H41" s="469"/>
      <c r="I41" s="2183">
        <v>0</v>
      </c>
      <c r="J41" s="455"/>
      <c r="K41" s="1647">
        <f>ROUND(SUM(E41:I41),0)</f>
        <v>3000</v>
      </c>
    </row>
    <row r="42" spans="1:11">
      <c r="A42" s="2007"/>
      <c r="B42" s="641"/>
      <c r="C42" s="2174"/>
      <c r="D42" s="2174"/>
      <c r="E42" s="2018"/>
      <c r="F42" s="456"/>
      <c r="G42" s="2018"/>
      <c r="H42" s="456"/>
      <c r="I42" s="2018"/>
      <c r="J42" s="455"/>
      <c r="K42" s="1647"/>
    </row>
    <row r="43" spans="1:11">
      <c r="A43" s="641" t="s">
        <v>1964</v>
      </c>
      <c r="B43" s="641"/>
      <c r="C43" s="2174" t="s">
        <v>253</v>
      </c>
      <c r="D43" s="2174"/>
      <c r="E43" s="2184">
        <v>2000</v>
      </c>
      <c r="F43" s="469"/>
      <c r="G43" s="2183">
        <v>0</v>
      </c>
      <c r="H43" s="469"/>
      <c r="I43" s="2183">
        <v>0</v>
      </c>
      <c r="J43" s="455"/>
      <c r="K43" s="1647">
        <f>ROUND(SUM(E43:I43),0)</f>
        <v>2000</v>
      </c>
    </row>
    <row r="44" spans="1:11">
      <c r="A44" s="641"/>
      <c r="B44" s="641"/>
      <c r="C44" s="2174" t="s">
        <v>253</v>
      </c>
      <c r="D44" s="2174"/>
      <c r="E44" s="2018"/>
      <c r="F44" s="455"/>
      <c r="G44" s="2018"/>
      <c r="H44" s="455"/>
      <c r="I44" s="2183"/>
      <c r="J44" s="455"/>
      <c r="K44" s="1647" t="s">
        <v>5</v>
      </c>
    </row>
    <row r="45" spans="1:11">
      <c r="A45" s="641" t="s">
        <v>2281</v>
      </c>
      <c r="B45" s="956"/>
      <c r="C45" s="2174" t="s">
        <v>253</v>
      </c>
      <c r="D45" s="2174"/>
      <c r="E45" s="2184">
        <v>1500</v>
      </c>
      <c r="F45" s="469"/>
      <c r="G45" s="2183">
        <v>0</v>
      </c>
      <c r="H45" s="469"/>
      <c r="I45" s="2183">
        <v>0</v>
      </c>
      <c r="J45" s="455"/>
      <c r="K45" s="1647">
        <f t="shared" ref="K45" si="2">ROUND(SUM(E45:I45),0)</f>
        <v>1500</v>
      </c>
    </row>
    <row r="46" spans="1:11">
      <c r="A46" s="2007"/>
      <c r="B46" s="641"/>
      <c r="C46" s="2174"/>
      <c r="D46" s="2174"/>
      <c r="E46" s="2018"/>
      <c r="F46" s="456"/>
      <c r="G46" s="2018"/>
      <c r="H46" s="456"/>
      <c r="I46" s="2018"/>
      <c r="J46" s="455"/>
      <c r="K46" s="1647" t="s">
        <v>5</v>
      </c>
    </row>
    <row r="47" spans="1:11">
      <c r="A47" s="641" t="s">
        <v>1061</v>
      </c>
      <c r="B47" s="641"/>
      <c r="C47" s="2174" t="s">
        <v>253</v>
      </c>
      <c r="D47" s="2174"/>
      <c r="E47" s="455"/>
      <c r="F47" s="455"/>
      <c r="G47" s="455"/>
      <c r="H47" s="455"/>
      <c r="I47" s="455"/>
      <c r="J47" s="455"/>
      <c r="K47" s="1647" t="s">
        <v>5</v>
      </c>
    </row>
    <row r="48" spans="1:11">
      <c r="A48" s="2007"/>
      <c r="B48" s="641" t="s">
        <v>1965</v>
      </c>
      <c r="C48" s="2174" t="s">
        <v>253</v>
      </c>
      <c r="D48" s="2174"/>
      <c r="E48" s="2184">
        <v>500</v>
      </c>
      <c r="F48" s="469"/>
      <c r="G48" s="2183">
        <v>250</v>
      </c>
      <c r="H48" s="469"/>
      <c r="I48" s="2183">
        <v>100</v>
      </c>
      <c r="J48" s="455"/>
      <c r="K48" s="1647">
        <f>ROUND(SUM(E48:I48),0)</f>
        <v>850</v>
      </c>
    </row>
    <row r="49" spans="1:11">
      <c r="A49" s="2007"/>
      <c r="B49" s="641" t="s">
        <v>1966</v>
      </c>
      <c r="C49" s="2174" t="s">
        <v>253</v>
      </c>
      <c r="D49" s="2174"/>
      <c r="E49" s="2184">
        <v>2000</v>
      </c>
      <c r="F49" s="469"/>
      <c r="G49" s="2183">
        <v>500</v>
      </c>
      <c r="H49" s="469"/>
      <c r="I49" s="2183">
        <v>2700</v>
      </c>
      <c r="J49" s="455"/>
      <c r="K49" s="1815">
        <f>ROUND(SUM(E49:I49),0)</f>
        <v>5200</v>
      </c>
    </row>
    <row r="50" spans="1:11">
      <c r="A50" s="1453" t="s">
        <v>0</v>
      </c>
      <c r="B50" s="1378"/>
      <c r="C50" s="1867"/>
      <c r="D50" s="1867"/>
      <c r="E50" s="1867"/>
      <c r="F50" s="1867"/>
      <c r="G50" s="1867"/>
      <c r="H50" s="1867"/>
      <c r="I50" s="1867"/>
      <c r="J50" s="1378"/>
      <c r="K50" s="1226" t="s">
        <v>1036</v>
      </c>
    </row>
    <row r="51" spans="1:11">
      <c r="A51" s="520" t="s">
        <v>1052</v>
      </c>
      <c r="B51" s="1378"/>
      <c r="C51" s="480"/>
      <c r="D51" s="480"/>
      <c r="E51" s="480"/>
      <c r="F51" s="480"/>
      <c r="G51" s="480"/>
      <c r="H51" s="480"/>
      <c r="I51" s="480"/>
      <c r="J51" s="1378"/>
      <c r="K51" s="1869" t="s">
        <v>121</v>
      </c>
    </row>
    <row r="52" spans="1:11">
      <c r="A52" s="1454" t="s">
        <v>2362</v>
      </c>
      <c r="B52" s="1867"/>
      <c r="C52" s="1454"/>
      <c r="D52" s="1454"/>
      <c r="E52" s="1454"/>
      <c r="F52" s="1454"/>
      <c r="G52" s="1454"/>
      <c r="H52" s="1454"/>
      <c r="I52" s="1454"/>
      <c r="J52" s="1867"/>
      <c r="K52" s="1867"/>
    </row>
    <row r="53" spans="1:11">
      <c r="A53" s="1870"/>
      <c r="B53" s="643"/>
      <c r="C53" s="642"/>
      <c r="D53" s="642"/>
      <c r="E53" s="642"/>
      <c r="F53" s="642"/>
      <c r="G53" s="642"/>
      <c r="H53" s="642"/>
      <c r="I53" s="642"/>
      <c r="J53" s="642"/>
      <c r="K53" s="642"/>
    </row>
    <row r="54" spans="1:11">
      <c r="A54" s="1456"/>
      <c r="B54" s="1457"/>
      <c r="C54" s="642"/>
      <c r="D54" s="642"/>
      <c r="E54" s="643" t="s">
        <v>1053</v>
      </c>
      <c r="F54" s="642"/>
      <c r="G54" s="643"/>
      <c r="H54" s="642"/>
      <c r="I54" s="1871"/>
      <c r="J54" s="1871"/>
      <c r="K54" s="643" t="s">
        <v>252</v>
      </c>
    </row>
    <row r="55" spans="1:11">
      <c r="A55" s="1458" t="s">
        <v>1054</v>
      </c>
      <c r="B55" s="1459"/>
      <c r="C55" s="642"/>
      <c r="D55" s="642"/>
      <c r="E55" s="1814" t="s">
        <v>1055</v>
      </c>
      <c r="F55" s="642"/>
      <c r="G55" s="1814" t="s">
        <v>1056</v>
      </c>
      <c r="H55" s="642"/>
      <c r="I55" s="1460" t="s">
        <v>1057</v>
      </c>
      <c r="J55" s="1461"/>
      <c r="K55" s="1814" t="s">
        <v>486</v>
      </c>
    </row>
    <row r="56" spans="1:11">
      <c r="A56" s="1872"/>
      <c r="B56" s="1873"/>
      <c r="C56" s="1874"/>
      <c r="D56" s="1874"/>
      <c r="E56" s="1875"/>
      <c r="F56" s="1876"/>
      <c r="G56" s="1876"/>
      <c r="H56" s="1876"/>
      <c r="I56" s="1877"/>
      <c r="J56" s="1878"/>
      <c r="K56" s="1876"/>
    </row>
    <row r="57" spans="1:11">
      <c r="A57" s="2007"/>
      <c r="B57" s="641" t="s">
        <v>1967</v>
      </c>
      <c r="C57" s="2174" t="s">
        <v>253</v>
      </c>
      <c r="D57" s="649"/>
      <c r="E57" s="2184">
        <v>2500</v>
      </c>
      <c r="F57" s="469"/>
      <c r="G57" s="2183">
        <v>600</v>
      </c>
      <c r="H57" s="469"/>
      <c r="I57" s="2183">
        <v>200</v>
      </c>
      <c r="J57" s="1333"/>
      <c r="K57" s="1647">
        <f t="shared" ref="K57:K64" si="3">ROUND(SUM(E57:I57),0)</f>
        <v>3300</v>
      </c>
    </row>
    <row r="58" spans="1:11">
      <c r="A58" s="2007"/>
      <c r="B58" s="641" t="s">
        <v>1968</v>
      </c>
      <c r="C58" s="2174" t="s">
        <v>253</v>
      </c>
      <c r="D58" s="2174"/>
      <c r="E58" s="2184">
        <v>1500</v>
      </c>
      <c r="F58" s="469"/>
      <c r="G58" s="2183">
        <v>500</v>
      </c>
      <c r="H58" s="469"/>
      <c r="I58" s="2183">
        <v>200</v>
      </c>
      <c r="J58" s="1815"/>
      <c r="K58" s="1647">
        <f t="shared" si="3"/>
        <v>2200</v>
      </c>
    </row>
    <row r="59" spans="1:11">
      <c r="A59" s="2007"/>
      <c r="B59" s="641" t="s">
        <v>1969</v>
      </c>
      <c r="C59" s="2174" t="s">
        <v>253</v>
      </c>
      <c r="D59" s="2175"/>
      <c r="E59" s="2184">
        <v>4000</v>
      </c>
      <c r="F59" s="469"/>
      <c r="G59" s="2183">
        <v>1000</v>
      </c>
      <c r="H59" s="469"/>
      <c r="I59" s="2183">
        <v>250</v>
      </c>
      <c r="J59" s="1647"/>
      <c r="K59" s="1647">
        <f t="shared" si="3"/>
        <v>5250</v>
      </c>
    </row>
    <row r="60" spans="1:11">
      <c r="A60" s="2007"/>
      <c r="B60" s="641" t="s">
        <v>1970</v>
      </c>
      <c r="C60" s="2174" t="s">
        <v>253</v>
      </c>
      <c r="D60" s="641"/>
      <c r="E60" s="2184">
        <v>1500</v>
      </c>
      <c r="F60" s="469"/>
      <c r="G60" s="2183">
        <v>500</v>
      </c>
      <c r="H60" s="469"/>
      <c r="I60" s="2183">
        <v>500</v>
      </c>
      <c r="J60" s="1647"/>
      <c r="K60" s="1647">
        <f t="shared" si="3"/>
        <v>2500</v>
      </c>
    </row>
    <row r="61" spans="1:11">
      <c r="A61" s="2007"/>
      <c r="B61" s="641" t="s">
        <v>1971</v>
      </c>
      <c r="C61" s="2174" t="s">
        <v>253</v>
      </c>
      <c r="D61" s="2174"/>
      <c r="E61" s="2184">
        <v>5000</v>
      </c>
      <c r="F61" s="469"/>
      <c r="G61" s="2183">
        <v>250</v>
      </c>
      <c r="H61" s="469"/>
      <c r="I61" s="2183">
        <v>500</v>
      </c>
      <c r="J61" s="1647"/>
      <c r="K61" s="1647">
        <f t="shared" si="3"/>
        <v>5750</v>
      </c>
    </row>
    <row r="62" spans="1:11">
      <c r="A62" s="2007"/>
      <c r="B62" s="641" t="s">
        <v>1972</v>
      </c>
      <c r="C62" s="2174" t="s">
        <v>253</v>
      </c>
      <c r="D62" s="2174"/>
      <c r="E62" s="2184">
        <v>1000</v>
      </c>
      <c r="F62" s="469"/>
      <c r="G62" s="2183">
        <v>1000</v>
      </c>
      <c r="H62" s="469"/>
      <c r="I62" s="2183">
        <v>500</v>
      </c>
      <c r="J62" s="1647"/>
      <c r="K62" s="1647">
        <f t="shared" si="3"/>
        <v>2500</v>
      </c>
    </row>
    <row r="63" spans="1:11">
      <c r="A63" s="2007"/>
      <c r="B63" s="641" t="s">
        <v>1973</v>
      </c>
      <c r="C63" s="2174" t="s">
        <v>253</v>
      </c>
      <c r="D63" s="2174"/>
      <c r="E63" s="2184">
        <v>1500</v>
      </c>
      <c r="F63" s="469"/>
      <c r="G63" s="2183">
        <v>100</v>
      </c>
      <c r="H63" s="469"/>
      <c r="I63" s="2183">
        <v>300</v>
      </c>
      <c r="J63" s="1815"/>
      <c r="K63" s="1647">
        <f t="shared" si="3"/>
        <v>1900</v>
      </c>
    </row>
    <row r="64" spans="1:11">
      <c r="A64" s="2007"/>
      <c r="B64" s="641" t="s">
        <v>1974</v>
      </c>
      <c r="C64" s="2174" t="s">
        <v>253</v>
      </c>
      <c r="D64" s="2174"/>
      <c r="E64" s="2184">
        <v>1000</v>
      </c>
      <c r="F64" s="469"/>
      <c r="G64" s="2183">
        <v>0</v>
      </c>
      <c r="H64" s="469"/>
      <c r="I64" s="2183">
        <v>0</v>
      </c>
      <c r="J64" s="1647"/>
      <c r="K64" s="1647">
        <f t="shared" si="3"/>
        <v>1000</v>
      </c>
    </row>
    <row r="65" spans="1:11">
      <c r="A65" s="2007"/>
      <c r="B65" s="641" t="s">
        <v>1975</v>
      </c>
      <c r="C65" s="2174" t="s">
        <v>253</v>
      </c>
      <c r="D65" s="2174"/>
      <c r="E65" s="2184">
        <v>10500</v>
      </c>
      <c r="F65" s="469"/>
      <c r="G65" s="2183">
        <v>3000</v>
      </c>
      <c r="H65" s="469"/>
      <c r="I65" s="2183">
        <v>500</v>
      </c>
      <c r="J65" s="1647"/>
      <c r="K65" s="1647">
        <f t="shared" ref="K65:K97" si="4">ROUND(SUM(E65:I65),0)</f>
        <v>14000</v>
      </c>
    </row>
    <row r="66" spans="1:11">
      <c r="A66" s="2007"/>
      <c r="B66" s="641" t="s">
        <v>1976</v>
      </c>
      <c r="C66" s="2174" t="s">
        <v>253</v>
      </c>
      <c r="D66" s="2174"/>
      <c r="E66" s="2184">
        <v>2500</v>
      </c>
      <c r="F66" s="469"/>
      <c r="G66" s="2183">
        <v>500</v>
      </c>
      <c r="H66" s="469"/>
      <c r="I66" s="2183">
        <v>500</v>
      </c>
      <c r="J66" s="1647"/>
      <c r="K66" s="1647">
        <f t="shared" si="4"/>
        <v>3500</v>
      </c>
    </row>
    <row r="67" spans="1:11">
      <c r="A67" s="2007"/>
      <c r="B67" s="641" t="s">
        <v>1977</v>
      </c>
      <c r="C67" s="2174" t="s">
        <v>253</v>
      </c>
      <c r="D67" s="2174"/>
      <c r="E67" s="2184">
        <v>2000</v>
      </c>
      <c r="F67" s="469"/>
      <c r="G67" s="2183">
        <v>0</v>
      </c>
      <c r="H67" s="469"/>
      <c r="I67" s="2183">
        <v>700</v>
      </c>
      <c r="J67" s="1647"/>
      <c r="K67" s="1647">
        <f t="shared" si="4"/>
        <v>2700</v>
      </c>
    </row>
    <row r="68" spans="1:11">
      <c r="A68" s="2007"/>
      <c r="B68" s="641" t="s">
        <v>1978</v>
      </c>
      <c r="C68" s="2174" t="s">
        <v>253</v>
      </c>
      <c r="D68" s="2174"/>
      <c r="E68" s="2184">
        <v>1700</v>
      </c>
      <c r="F68" s="469"/>
      <c r="G68" s="2183">
        <v>100</v>
      </c>
      <c r="H68" s="469"/>
      <c r="I68" s="2183">
        <v>1000</v>
      </c>
      <c r="J68" s="1647"/>
      <c r="K68" s="1647">
        <f t="shared" si="4"/>
        <v>2800</v>
      </c>
    </row>
    <row r="69" spans="1:11">
      <c r="A69" s="2007"/>
      <c r="B69" s="641" t="s">
        <v>2199</v>
      </c>
      <c r="C69" s="2174" t="s">
        <v>253</v>
      </c>
      <c r="D69" s="2174"/>
      <c r="E69" s="2184">
        <v>2500</v>
      </c>
      <c r="F69" s="469"/>
      <c r="G69" s="2183">
        <v>300</v>
      </c>
      <c r="H69" s="469"/>
      <c r="I69" s="2183">
        <v>50</v>
      </c>
      <c r="J69" s="1647"/>
      <c r="K69" s="1647">
        <f t="shared" si="4"/>
        <v>2850</v>
      </c>
    </row>
    <row r="70" spans="1:11">
      <c r="A70" s="2007"/>
      <c r="B70" s="641" t="s">
        <v>1979</v>
      </c>
      <c r="C70" s="2174" t="s">
        <v>253</v>
      </c>
      <c r="D70" s="2174"/>
      <c r="E70" s="2184">
        <v>1000</v>
      </c>
      <c r="F70" s="469"/>
      <c r="G70" s="2183">
        <v>100</v>
      </c>
      <c r="H70" s="469"/>
      <c r="I70" s="2183">
        <v>500</v>
      </c>
      <c r="J70" s="1647"/>
      <c r="K70" s="1647">
        <f t="shared" si="4"/>
        <v>1600</v>
      </c>
    </row>
    <row r="71" spans="1:11">
      <c r="A71" s="2007"/>
      <c r="B71" s="2185" t="s">
        <v>1980</v>
      </c>
      <c r="C71" s="2174" t="s">
        <v>253</v>
      </c>
      <c r="D71" s="2174"/>
      <c r="E71" s="2184">
        <v>2000</v>
      </c>
      <c r="F71" s="469"/>
      <c r="G71" s="2183">
        <v>300</v>
      </c>
      <c r="H71" s="469"/>
      <c r="I71" s="2183">
        <v>650</v>
      </c>
      <c r="J71" s="1815"/>
      <c r="K71" s="1647">
        <f t="shared" si="4"/>
        <v>2950</v>
      </c>
    </row>
    <row r="72" spans="1:11">
      <c r="A72" s="2007"/>
      <c r="B72" s="2185" t="s">
        <v>1981</v>
      </c>
      <c r="C72" s="2174" t="s">
        <v>253</v>
      </c>
      <c r="D72" s="2174"/>
      <c r="E72" s="2184">
        <v>1000</v>
      </c>
      <c r="F72" s="469"/>
      <c r="G72" s="2183">
        <v>1000</v>
      </c>
      <c r="H72" s="469"/>
      <c r="I72" s="2183">
        <v>3500</v>
      </c>
      <c r="J72" s="1647"/>
      <c r="K72" s="1647">
        <f t="shared" si="4"/>
        <v>5500</v>
      </c>
    </row>
    <row r="73" spans="1:11">
      <c r="A73" s="2007"/>
      <c r="B73" s="641" t="s">
        <v>1982</v>
      </c>
      <c r="C73" s="2174" t="s">
        <v>253</v>
      </c>
      <c r="D73" s="2174"/>
      <c r="E73" s="2184">
        <v>500</v>
      </c>
      <c r="F73" s="469"/>
      <c r="G73" s="2183">
        <v>500</v>
      </c>
      <c r="H73" s="469"/>
      <c r="I73" s="2183">
        <v>250</v>
      </c>
      <c r="J73" s="1815"/>
      <c r="K73" s="1647">
        <f t="shared" si="4"/>
        <v>1250</v>
      </c>
    </row>
    <row r="74" spans="1:11">
      <c r="A74" s="2007"/>
      <c r="B74" s="2185" t="s">
        <v>1983</v>
      </c>
      <c r="C74" s="2174" t="s">
        <v>253</v>
      </c>
      <c r="D74" s="2174"/>
      <c r="E74" s="2184">
        <v>4500</v>
      </c>
      <c r="F74" s="469"/>
      <c r="G74" s="2183">
        <v>300</v>
      </c>
      <c r="H74" s="469"/>
      <c r="I74" s="2183">
        <v>1000</v>
      </c>
      <c r="J74" s="1863"/>
      <c r="K74" s="1647">
        <f t="shared" si="4"/>
        <v>5800</v>
      </c>
    </row>
    <row r="75" spans="1:11">
      <c r="A75" s="2007"/>
      <c r="B75" s="641" t="s">
        <v>1062</v>
      </c>
      <c r="C75" s="2174" t="s">
        <v>253</v>
      </c>
      <c r="D75" s="2174"/>
      <c r="E75" s="2184">
        <v>1000</v>
      </c>
      <c r="F75" s="469"/>
      <c r="G75" s="2183">
        <v>250</v>
      </c>
      <c r="H75" s="469"/>
      <c r="I75" s="2183">
        <v>500</v>
      </c>
      <c r="J75" s="1647"/>
      <c r="K75" s="1647">
        <f t="shared" si="4"/>
        <v>1750</v>
      </c>
    </row>
    <row r="76" spans="1:11">
      <c r="A76" s="2007"/>
      <c r="B76" s="641" t="s">
        <v>1063</v>
      </c>
      <c r="C76" s="2174" t="s">
        <v>253</v>
      </c>
      <c r="D76" s="649"/>
      <c r="E76" s="2184">
        <v>2200</v>
      </c>
      <c r="F76" s="469"/>
      <c r="G76" s="2183">
        <v>500</v>
      </c>
      <c r="H76" s="469"/>
      <c r="I76" s="2183">
        <v>200</v>
      </c>
      <c r="J76" s="1647"/>
      <c r="K76" s="1647">
        <f t="shared" si="4"/>
        <v>2900</v>
      </c>
    </row>
    <row r="77" spans="1:11">
      <c r="A77" s="2007"/>
      <c r="B77" s="641" t="s">
        <v>1064</v>
      </c>
      <c r="C77" s="2174" t="s">
        <v>253</v>
      </c>
      <c r="D77" s="2174"/>
      <c r="E77" s="2184">
        <v>5500</v>
      </c>
      <c r="F77" s="469"/>
      <c r="G77" s="2183">
        <v>500</v>
      </c>
      <c r="H77" s="469"/>
      <c r="I77" s="2183">
        <v>300</v>
      </c>
      <c r="J77" s="1647"/>
      <c r="K77" s="1647">
        <f t="shared" si="4"/>
        <v>6300</v>
      </c>
    </row>
    <row r="78" spans="1:11">
      <c r="A78" s="2007"/>
      <c r="B78" s="641" t="s">
        <v>1985</v>
      </c>
      <c r="C78" s="2174" t="s">
        <v>253</v>
      </c>
      <c r="D78" s="2174"/>
      <c r="E78" s="2184">
        <v>2000</v>
      </c>
      <c r="F78" s="469"/>
      <c r="G78" s="2183">
        <v>500</v>
      </c>
      <c r="H78" s="469"/>
      <c r="I78" s="2183">
        <v>300</v>
      </c>
      <c r="J78"/>
      <c r="K78" s="1647">
        <f t="shared" si="4"/>
        <v>2800</v>
      </c>
    </row>
    <row r="79" spans="1:11">
      <c r="A79" s="2007"/>
      <c r="B79" s="641" t="s">
        <v>1984</v>
      </c>
      <c r="C79" s="2174" t="s">
        <v>253</v>
      </c>
      <c r="D79" s="2174"/>
      <c r="E79" s="2184">
        <v>1000</v>
      </c>
      <c r="F79" s="469"/>
      <c r="G79" s="2183">
        <v>500</v>
      </c>
      <c r="H79" s="469"/>
      <c r="I79" s="2183">
        <v>1000</v>
      </c>
      <c r="J79" s="1866"/>
      <c r="K79" s="1647">
        <f t="shared" si="4"/>
        <v>2500</v>
      </c>
    </row>
    <row r="80" spans="1:11">
      <c r="A80" s="2007"/>
      <c r="B80" s="641" t="s">
        <v>1986</v>
      </c>
      <c r="C80" s="2174" t="s">
        <v>253</v>
      </c>
      <c r="D80" s="2175"/>
      <c r="E80" s="2184">
        <v>2000</v>
      </c>
      <c r="F80" s="469"/>
      <c r="G80" s="2183">
        <v>100</v>
      </c>
      <c r="H80" s="469"/>
      <c r="I80" s="2183">
        <v>400</v>
      </c>
      <c r="J80" s="1647"/>
      <c r="K80" s="1647">
        <f t="shared" si="4"/>
        <v>2500</v>
      </c>
    </row>
    <row r="81" spans="1:11">
      <c r="A81" s="2007"/>
      <c r="B81" s="641" t="s">
        <v>1987</v>
      </c>
      <c r="C81" s="2174" t="s">
        <v>253</v>
      </c>
      <c r="D81" s="2175"/>
      <c r="E81" s="2184">
        <v>650</v>
      </c>
      <c r="F81" s="469"/>
      <c r="G81" s="2183">
        <v>250</v>
      </c>
      <c r="H81" s="469"/>
      <c r="I81" s="2183">
        <v>25</v>
      </c>
      <c r="J81" s="1866"/>
      <c r="K81" s="1647">
        <f t="shared" si="4"/>
        <v>925</v>
      </c>
    </row>
    <row r="82" spans="1:11">
      <c r="A82" s="2007"/>
      <c r="B82" s="641" t="s">
        <v>1988</v>
      </c>
      <c r="C82" s="2174" t="s">
        <v>253</v>
      </c>
      <c r="D82" s="2174"/>
      <c r="E82" s="2184">
        <v>3000</v>
      </c>
      <c r="F82" s="469"/>
      <c r="G82" s="2183">
        <v>100</v>
      </c>
      <c r="H82" s="469"/>
      <c r="I82" s="2183">
        <v>1550</v>
      </c>
      <c r="J82" s="1866"/>
      <c r="K82" s="1647">
        <f t="shared" si="4"/>
        <v>4650</v>
      </c>
    </row>
    <row r="83" spans="1:11">
      <c r="A83" s="2007"/>
      <c r="B83" s="641" t="s">
        <v>1989</v>
      </c>
      <c r="C83" s="2174" t="s">
        <v>253</v>
      </c>
      <c r="D83" s="2175"/>
      <c r="E83" s="2184">
        <v>3000</v>
      </c>
      <c r="F83" s="469"/>
      <c r="G83" s="2183">
        <v>500</v>
      </c>
      <c r="H83" s="469"/>
      <c r="I83" s="2183">
        <v>200</v>
      </c>
      <c r="J83" s="1647"/>
      <c r="K83" s="1647">
        <f t="shared" si="4"/>
        <v>3700</v>
      </c>
    </row>
    <row r="84" spans="1:11">
      <c r="A84" s="2007"/>
      <c r="B84" s="641" t="s">
        <v>1990</v>
      </c>
      <c r="C84" s="2174" t="s">
        <v>253</v>
      </c>
      <c r="D84" s="2175"/>
      <c r="E84" s="2184">
        <v>1700</v>
      </c>
      <c r="F84" s="469"/>
      <c r="G84" s="2183">
        <v>0</v>
      </c>
      <c r="H84" s="469"/>
      <c r="I84" s="2183">
        <v>3200</v>
      </c>
      <c r="J84" s="1863"/>
      <c r="K84" s="1647">
        <f t="shared" si="4"/>
        <v>4900</v>
      </c>
    </row>
    <row r="85" spans="1:11">
      <c r="A85" s="2007"/>
      <c r="B85" s="641" t="s">
        <v>1991</v>
      </c>
      <c r="C85" s="2174" t="s">
        <v>253</v>
      </c>
      <c r="D85" s="2174"/>
      <c r="E85" s="2184">
        <v>2500</v>
      </c>
      <c r="F85" s="469"/>
      <c r="G85" s="2183">
        <v>1000</v>
      </c>
      <c r="H85" s="469"/>
      <c r="I85" s="2183">
        <v>0</v>
      </c>
      <c r="J85" s="1647"/>
      <c r="K85" s="1647">
        <f t="shared" si="4"/>
        <v>3500</v>
      </c>
    </row>
    <row r="86" spans="1:11">
      <c r="A86" s="2007"/>
      <c r="B86" s="641" t="s">
        <v>1992</v>
      </c>
      <c r="C86" s="2174" t="s">
        <v>253</v>
      </c>
      <c r="D86" s="649"/>
      <c r="E86" s="2184">
        <v>3500</v>
      </c>
      <c r="F86" s="469"/>
      <c r="G86" s="2183">
        <v>250</v>
      </c>
      <c r="H86" s="469"/>
      <c r="I86" s="2183">
        <v>500</v>
      </c>
      <c r="J86" s="1647"/>
      <c r="K86" s="1647">
        <f t="shared" si="4"/>
        <v>4250</v>
      </c>
    </row>
    <row r="87" spans="1:11">
      <c r="A87" s="2007"/>
      <c r="B87" s="641" t="s">
        <v>1993</v>
      </c>
      <c r="C87" s="2174" t="s">
        <v>253</v>
      </c>
      <c r="D87" s="2174"/>
      <c r="E87" s="2184">
        <v>1000</v>
      </c>
      <c r="F87" s="469"/>
      <c r="G87" s="2183">
        <v>600</v>
      </c>
      <c r="H87" s="469"/>
      <c r="I87" s="2183">
        <v>300</v>
      </c>
      <c r="J87" s="1647"/>
      <c r="K87" s="1647">
        <f t="shared" si="4"/>
        <v>1900</v>
      </c>
    </row>
    <row r="88" spans="1:11">
      <c r="A88" s="2007"/>
      <c r="B88" s="641" t="s">
        <v>1994</v>
      </c>
      <c r="C88" s="2174" t="s">
        <v>253</v>
      </c>
      <c r="D88" s="641"/>
      <c r="E88" s="2184">
        <v>2500</v>
      </c>
      <c r="F88" s="469"/>
      <c r="G88" s="2183">
        <v>100</v>
      </c>
      <c r="H88" s="469"/>
      <c r="I88" s="2183">
        <v>250</v>
      </c>
      <c r="J88" s="1647"/>
      <c r="K88" s="1647">
        <f t="shared" si="4"/>
        <v>2850</v>
      </c>
    </row>
    <row r="89" spans="1:11">
      <c r="A89" s="2007"/>
      <c r="B89" s="641" t="s">
        <v>2173</v>
      </c>
      <c r="C89" s="2174" t="s">
        <v>253</v>
      </c>
      <c r="D89" s="2174"/>
      <c r="E89" s="2184">
        <v>2000</v>
      </c>
      <c r="F89" s="469"/>
      <c r="G89" s="2183">
        <v>0</v>
      </c>
      <c r="H89" s="469"/>
      <c r="I89" s="2183">
        <v>0</v>
      </c>
      <c r="J89" s="1647"/>
      <c r="K89" s="1647">
        <f t="shared" si="4"/>
        <v>2000</v>
      </c>
    </row>
    <row r="90" spans="1:11">
      <c r="A90" s="2007"/>
      <c r="B90" s="641" t="s">
        <v>1995</v>
      </c>
      <c r="C90" s="2174" t="s">
        <v>253</v>
      </c>
      <c r="D90" s="2174"/>
      <c r="E90" s="2184">
        <v>5000</v>
      </c>
      <c r="F90" s="469"/>
      <c r="G90" s="2183">
        <v>750</v>
      </c>
      <c r="H90" s="469"/>
      <c r="I90" s="2183">
        <v>0</v>
      </c>
      <c r="J90" s="1647"/>
      <c r="K90" s="1647">
        <f t="shared" si="4"/>
        <v>5750</v>
      </c>
    </row>
    <row r="91" spans="1:11">
      <c r="A91" s="2007"/>
      <c r="B91" s="641" t="s">
        <v>1996</v>
      </c>
      <c r="C91" s="2174" t="s">
        <v>253</v>
      </c>
      <c r="D91" s="2174"/>
      <c r="E91" s="2184">
        <v>2500</v>
      </c>
      <c r="F91" s="469"/>
      <c r="G91" s="2183">
        <v>550</v>
      </c>
      <c r="H91" s="469"/>
      <c r="I91" s="2183">
        <v>250</v>
      </c>
      <c r="J91" s="1377"/>
      <c r="K91" s="1647">
        <f t="shared" si="4"/>
        <v>3300</v>
      </c>
    </row>
    <row r="92" spans="1:11">
      <c r="A92" s="641"/>
      <c r="B92" s="641" t="s">
        <v>1997</v>
      </c>
      <c r="C92" s="2174" t="s">
        <v>253</v>
      </c>
      <c r="D92" s="2174"/>
      <c r="E92" s="2184">
        <v>20000</v>
      </c>
      <c r="F92" s="469"/>
      <c r="G92" s="2183">
        <v>5000</v>
      </c>
      <c r="H92" s="469"/>
      <c r="I92" s="2183">
        <v>2500</v>
      </c>
      <c r="J92" s="1863"/>
      <c r="K92" s="1647">
        <f t="shared" si="4"/>
        <v>27500</v>
      </c>
    </row>
    <row r="93" spans="1:11">
      <c r="A93" s="2007"/>
      <c r="B93" s="641" t="s">
        <v>1998</v>
      </c>
      <c r="C93" s="2174" t="s">
        <v>253</v>
      </c>
      <c r="D93" s="2174"/>
      <c r="E93" s="2184">
        <v>3500</v>
      </c>
      <c r="F93" s="469"/>
      <c r="G93" s="2183">
        <v>250</v>
      </c>
      <c r="H93" s="469"/>
      <c r="I93" s="2183">
        <v>500</v>
      </c>
      <c r="J93" s="1647"/>
      <c r="K93" s="1647">
        <f t="shared" si="4"/>
        <v>4250</v>
      </c>
    </row>
    <row r="94" spans="1:11">
      <c r="A94" s="2007"/>
      <c r="B94" s="641" t="s">
        <v>1999</v>
      </c>
      <c r="C94" s="2174" t="s">
        <v>253</v>
      </c>
      <c r="D94" s="649"/>
      <c r="E94" s="2184">
        <v>1000</v>
      </c>
      <c r="F94" s="469"/>
      <c r="G94" s="2183">
        <v>0</v>
      </c>
      <c r="H94" s="469"/>
      <c r="I94" s="2183">
        <v>50</v>
      </c>
      <c r="J94" s="1647"/>
      <c r="K94" s="1647">
        <f t="shared" si="4"/>
        <v>1050</v>
      </c>
    </row>
    <row r="95" spans="1:11">
      <c r="A95" s="2007"/>
      <c r="B95" s="641" t="s">
        <v>2000</v>
      </c>
      <c r="C95" s="2174" t="s">
        <v>253</v>
      </c>
      <c r="D95" s="649"/>
      <c r="E95" s="2184">
        <v>2000</v>
      </c>
      <c r="F95" s="469"/>
      <c r="G95" s="2183">
        <v>1000</v>
      </c>
      <c r="H95" s="469"/>
      <c r="I95" s="2183">
        <v>5000</v>
      </c>
      <c r="J95" s="1647"/>
      <c r="K95" s="1815">
        <f t="shared" si="4"/>
        <v>8000</v>
      </c>
    </row>
    <row r="96" spans="1:11">
      <c r="A96" s="2007"/>
      <c r="B96" s="641" t="s">
        <v>2001</v>
      </c>
      <c r="C96" s="2174" t="s">
        <v>253</v>
      </c>
      <c r="D96" s="2174"/>
      <c r="E96" s="2184">
        <v>1000</v>
      </c>
      <c r="F96" s="469"/>
      <c r="G96" s="2183">
        <v>500</v>
      </c>
      <c r="H96" s="469"/>
      <c r="I96" s="2183">
        <v>0</v>
      </c>
      <c r="J96" s="1647"/>
      <c r="K96" s="1815">
        <f t="shared" si="4"/>
        <v>1500</v>
      </c>
    </row>
    <row r="97" spans="1:11">
      <c r="A97" s="2007"/>
      <c r="B97" s="641" t="s">
        <v>2002</v>
      </c>
      <c r="C97" s="2174" t="s">
        <v>253</v>
      </c>
      <c r="D97" s="2174"/>
      <c r="E97" s="2184">
        <v>1600</v>
      </c>
      <c r="F97" s="469"/>
      <c r="G97" s="2183">
        <v>0</v>
      </c>
      <c r="H97" s="469"/>
      <c r="I97" s="2183">
        <v>7000</v>
      </c>
      <c r="J97" s="1647"/>
      <c r="K97" s="1647">
        <f t="shared" si="4"/>
        <v>8600</v>
      </c>
    </row>
    <row r="98" spans="1:11">
      <c r="A98" s="1880"/>
    </row>
    <row r="99" spans="1:11">
      <c r="A99" s="644" t="s">
        <v>0</v>
      </c>
      <c r="B99" s="1867"/>
      <c r="C99" s="1867"/>
      <c r="D99" s="1867"/>
      <c r="E99" s="1867"/>
      <c r="F99" s="1867"/>
      <c r="G99" s="1867"/>
      <c r="H99" s="1867"/>
      <c r="I99" s="1867"/>
      <c r="J99" s="1867"/>
      <c r="K99" s="1226" t="s">
        <v>1036</v>
      </c>
    </row>
    <row r="100" spans="1:11">
      <c r="A100" s="1882" t="s">
        <v>1052</v>
      </c>
      <c r="B100" s="1883"/>
      <c r="C100" s="655"/>
      <c r="D100" s="655"/>
      <c r="E100" s="655"/>
      <c r="F100" s="655"/>
      <c r="G100" s="655"/>
      <c r="H100" s="655"/>
      <c r="I100" s="655"/>
      <c r="J100" s="1867"/>
      <c r="K100" s="1226" t="s">
        <v>121</v>
      </c>
    </row>
    <row r="101" spans="1:11">
      <c r="A101" s="1884" t="s">
        <v>2362</v>
      </c>
      <c r="B101" s="1883"/>
      <c r="C101" s="1454"/>
      <c r="D101" s="1454"/>
      <c r="E101" s="1884"/>
      <c r="F101" s="1454"/>
      <c r="G101" s="1884"/>
      <c r="H101" s="1454"/>
      <c r="I101" s="1884"/>
      <c r="J101" s="1885"/>
      <c r="K101" s="1883"/>
    </row>
    <row r="102" spans="1:11">
      <c r="A102" s="1870"/>
      <c r="B102" s="1870"/>
      <c r="C102" s="642"/>
      <c r="D102" s="642"/>
      <c r="E102" s="643"/>
      <c r="F102" s="642"/>
      <c r="G102" s="643"/>
      <c r="H102" s="642"/>
      <c r="I102" s="1871"/>
      <c r="J102" s="1871"/>
      <c r="K102" s="643"/>
    </row>
    <row r="103" spans="1:11">
      <c r="A103" s="1886"/>
      <c r="B103" s="646"/>
      <c r="C103" s="1874"/>
      <c r="D103" s="642"/>
      <c r="E103" s="1887" t="s">
        <v>1053</v>
      </c>
      <c r="F103" s="535"/>
      <c r="G103" s="1887"/>
      <c r="H103" s="535"/>
      <c r="I103" s="1887"/>
      <c r="J103" s="535"/>
      <c r="K103" s="1876" t="s">
        <v>252</v>
      </c>
    </row>
    <row r="104" spans="1:11">
      <c r="A104" s="1888" t="s">
        <v>1054</v>
      </c>
      <c r="B104" s="1889"/>
      <c r="C104" s="1874"/>
      <c r="D104" s="642"/>
      <c r="E104" s="1890" t="s">
        <v>1055</v>
      </c>
      <c r="F104" s="1891"/>
      <c r="G104" s="1892" t="s">
        <v>1056</v>
      </c>
      <c r="H104" s="1891"/>
      <c r="I104" s="1893" t="s">
        <v>1057</v>
      </c>
      <c r="J104" s="1894"/>
      <c r="K104" s="1890" t="s">
        <v>486</v>
      </c>
    </row>
    <row r="105" spans="1:11">
      <c r="A105" s="1895"/>
      <c r="B105" s="1873"/>
      <c r="C105" s="1874"/>
      <c r="D105" s="1874"/>
      <c r="E105" s="1875"/>
      <c r="F105" s="1876"/>
      <c r="G105" s="1876"/>
      <c r="H105" s="1876"/>
      <c r="I105" s="1878"/>
      <c r="J105" s="1878"/>
      <c r="K105" s="1876"/>
    </row>
    <row r="106" spans="1:11">
      <c r="A106" s="2007"/>
      <c r="B106" s="641" t="s">
        <v>2003</v>
      </c>
      <c r="C106" s="2174" t="s">
        <v>253</v>
      </c>
      <c r="D106" s="2174"/>
      <c r="E106" s="2184">
        <v>1200</v>
      </c>
      <c r="F106" s="469"/>
      <c r="G106" s="2183">
        <v>0</v>
      </c>
      <c r="H106" s="469"/>
      <c r="I106" s="2183">
        <v>100</v>
      </c>
      <c r="J106" s="1815"/>
      <c r="K106" s="1647">
        <f t="shared" ref="K106:K118" si="5">ROUND(SUM(E106:I106),0)</f>
        <v>1300</v>
      </c>
    </row>
    <row r="107" spans="1:11">
      <c r="A107" s="2007"/>
      <c r="B107" s="641" t="s">
        <v>2004</v>
      </c>
      <c r="C107" s="2174" t="s">
        <v>253</v>
      </c>
      <c r="D107" s="2174"/>
      <c r="E107" s="2184">
        <v>7000</v>
      </c>
      <c r="F107" s="469"/>
      <c r="G107" s="2183">
        <v>250</v>
      </c>
      <c r="H107" s="469"/>
      <c r="I107" s="2183">
        <v>500</v>
      </c>
      <c r="J107" s="1815"/>
      <c r="K107" s="1647">
        <f t="shared" si="5"/>
        <v>7750</v>
      </c>
    </row>
    <row r="108" spans="1:11">
      <c r="A108" s="2007"/>
      <c r="B108" s="641" t="s">
        <v>2005</v>
      </c>
      <c r="C108" s="2174" t="s">
        <v>253</v>
      </c>
      <c r="D108" s="2174"/>
      <c r="E108" s="2184">
        <v>500</v>
      </c>
      <c r="F108" s="469"/>
      <c r="G108" s="2183">
        <v>100</v>
      </c>
      <c r="H108" s="469"/>
      <c r="I108" s="2183">
        <v>200</v>
      </c>
      <c r="J108" s="1647"/>
      <c r="K108" s="1647">
        <f t="shared" si="5"/>
        <v>800</v>
      </c>
    </row>
    <row r="109" spans="1:11">
      <c r="A109" s="2007"/>
      <c r="B109" s="641" t="s">
        <v>2006</v>
      </c>
      <c r="C109" s="2174" t="s">
        <v>253</v>
      </c>
      <c r="D109" s="2174"/>
      <c r="E109" s="2184">
        <v>2000</v>
      </c>
      <c r="F109" s="469"/>
      <c r="G109" s="2183">
        <v>100</v>
      </c>
      <c r="H109" s="469"/>
      <c r="I109" s="2183">
        <v>250</v>
      </c>
      <c r="J109" s="1815"/>
      <c r="K109" s="1647">
        <f t="shared" si="5"/>
        <v>2350</v>
      </c>
    </row>
    <row r="110" spans="1:11">
      <c r="A110" s="2007"/>
      <c r="B110" s="641" t="s">
        <v>2007</v>
      </c>
      <c r="C110" s="2174" t="s">
        <v>253</v>
      </c>
      <c r="D110" s="2174"/>
      <c r="E110" s="2184">
        <v>3000</v>
      </c>
      <c r="F110" s="469"/>
      <c r="G110" s="2183">
        <v>700</v>
      </c>
      <c r="H110" s="469"/>
      <c r="I110" s="2183">
        <v>500</v>
      </c>
      <c r="J110" s="1647"/>
      <c r="K110" s="1647">
        <f t="shared" si="5"/>
        <v>4200</v>
      </c>
    </row>
    <row r="111" spans="1:11">
      <c r="A111" s="2007"/>
      <c r="B111" s="641" t="s">
        <v>2008</v>
      </c>
      <c r="C111" s="2174" t="s">
        <v>253</v>
      </c>
      <c r="D111" s="2174"/>
      <c r="E111" s="2184">
        <v>600</v>
      </c>
      <c r="F111" s="469"/>
      <c r="G111" s="2183">
        <v>0</v>
      </c>
      <c r="H111" s="469"/>
      <c r="I111" s="2183">
        <v>1000</v>
      </c>
      <c r="J111" s="1863"/>
      <c r="K111" s="1647">
        <f t="shared" si="5"/>
        <v>1600</v>
      </c>
    </row>
    <row r="112" spans="1:11">
      <c r="A112" s="2007"/>
      <c r="B112" s="641" t="s">
        <v>2009</v>
      </c>
      <c r="C112" s="2174" t="s">
        <v>253</v>
      </c>
      <c r="D112" s="2174"/>
      <c r="E112" s="2184">
        <v>1600</v>
      </c>
      <c r="F112" s="469"/>
      <c r="G112" s="2183">
        <v>500</v>
      </c>
      <c r="H112" s="469"/>
      <c r="I112" s="2183">
        <v>500</v>
      </c>
      <c r="J112" s="1863"/>
      <c r="K112" s="1647">
        <f t="shared" si="5"/>
        <v>2600</v>
      </c>
    </row>
    <row r="113" spans="1:11">
      <c r="A113" s="2007"/>
      <c r="B113" s="641" t="s">
        <v>2010</v>
      </c>
      <c r="C113" s="2174" t="s">
        <v>253</v>
      </c>
      <c r="D113" s="2174"/>
      <c r="E113" s="2184">
        <v>1000</v>
      </c>
      <c r="F113" s="469"/>
      <c r="G113" s="2183">
        <v>250</v>
      </c>
      <c r="H113" s="469"/>
      <c r="I113" s="2183">
        <v>300</v>
      </c>
      <c r="J113" s="1863"/>
      <c r="K113" s="1647">
        <f t="shared" si="5"/>
        <v>1550</v>
      </c>
    </row>
    <row r="114" spans="1:11">
      <c r="A114" s="2186"/>
      <c r="B114" s="641" t="s">
        <v>2011</v>
      </c>
      <c r="C114" s="2174" t="s">
        <v>253</v>
      </c>
      <c r="D114" s="649"/>
      <c r="E114" s="2184">
        <v>2000</v>
      </c>
      <c r="F114" s="469"/>
      <c r="G114" s="2183">
        <v>250</v>
      </c>
      <c r="H114" s="469"/>
      <c r="I114" s="2183">
        <v>200</v>
      </c>
      <c r="J114" s="1647"/>
      <c r="K114" s="1647">
        <f t="shared" si="5"/>
        <v>2450</v>
      </c>
    </row>
    <row r="115" spans="1:11">
      <c r="A115" s="2007"/>
      <c r="B115" s="641" t="s">
        <v>2012</v>
      </c>
      <c r="C115" s="2174" t="s">
        <v>253</v>
      </c>
      <c r="D115" s="649"/>
      <c r="E115" s="2184">
        <v>1000</v>
      </c>
      <c r="F115" s="469"/>
      <c r="G115" s="2183">
        <v>1500</v>
      </c>
      <c r="H115" s="469"/>
      <c r="I115" s="2183">
        <v>500</v>
      </c>
      <c r="J115" s="1647"/>
      <c r="K115" s="1647">
        <f t="shared" si="5"/>
        <v>3000</v>
      </c>
    </row>
    <row r="116" spans="1:11">
      <c r="A116" s="2007"/>
      <c r="B116" s="641" t="s">
        <v>2013</v>
      </c>
      <c r="C116" s="2174" t="s">
        <v>253</v>
      </c>
      <c r="D116" s="2174"/>
      <c r="E116" s="2184">
        <v>2500</v>
      </c>
      <c r="F116" s="469"/>
      <c r="G116" s="2183">
        <v>1000</v>
      </c>
      <c r="H116" s="469"/>
      <c r="I116" s="2183">
        <v>250</v>
      </c>
      <c r="J116" s="1815"/>
      <c r="K116" s="1647">
        <f t="shared" si="5"/>
        <v>3750</v>
      </c>
    </row>
    <row r="117" spans="1:11">
      <c r="A117" s="2007"/>
      <c r="B117" s="641" t="s">
        <v>2014</v>
      </c>
      <c r="C117" s="2174" t="s">
        <v>253</v>
      </c>
      <c r="D117" s="2174"/>
      <c r="E117" s="2184">
        <v>1000</v>
      </c>
      <c r="F117" s="469"/>
      <c r="G117" s="2183">
        <v>500</v>
      </c>
      <c r="H117" s="469"/>
      <c r="I117" s="2183">
        <v>300</v>
      </c>
      <c r="J117" s="1815"/>
      <c r="K117" s="1647">
        <f t="shared" si="5"/>
        <v>1800</v>
      </c>
    </row>
    <row r="118" spans="1:11">
      <c r="A118" s="2007"/>
      <c r="B118" s="641" t="s">
        <v>2015</v>
      </c>
      <c r="C118" s="2174" t="s">
        <v>253</v>
      </c>
      <c r="D118" s="2174"/>
      <c r="E118" s="2184">
        <v>1300</v>
      </c>
      <c r="F118" s="469"/>
      <c r="G118" s="2183">
        <v>200</v>
      </c>
      <c r="H118" s="469"/>
      <c r="I118" s="2183">
        <v>100</v>
      </c>
      <c r="J118" s="1647"/>
      <c r="K118" s="1647">
        <f t="shared" si="5"/>
        <v>1600</v>
      </c>
    </row>
    <row r="119" spans="1:11">
      <c r="A119" s="2007"/>
      <c r="B119" s="641" t="s">
        <v>2016</v>
      </c>
      <c r="C119" s="2174" t="s">
        <v>253</v>
      </c>
      <c r="D119" s="2174"/>
      <c r="E119" s="2184">
        <v>4300</v>
      </c>
      <c r="F119" s="469"/>
      <c r="G119" s="2183">
        <v>1000</v>
      </c>
      <c r="H119" s="469"/>
      <c r="I119" s="2183">
        <v>1000</v>
      </c>
      <c r="J119" s="1647"/>
      <c r="K119" s="1647">
        <f>ROUND(SUM(E119:I119),0)</f>
        <v>6300</v>
      </c>
    </row>
    <row r="120" spans="1:11">
      <c r="A120" s="1865"/>
      <c r="B120" s="1378"/>
      <c r="C120" s="1645" t="s">
        <v>253</v>
      </c>
      <c r="D120" s="1645"/>
      <c r="E120" s="1864"/>
      <c r="F120" s="1647"/>
      <c r="G120" s="1648"/>
      <c r="H120" s="1647"/>
      <c r="I120" s="1863"/>
      <c r="J120" s="1647"/>
      <c r="K120" s="1647" t="s">
        <v>5</v>
      </c>
    </row>
    <row r="121" spans="1:11">
      <c r="A121" s="641" t="s">
        <v>2017</v>
      </c>
      <c r="B121" s="641"/>
      <c r="C121" s="2174" t="s">
        <v>253</v>
      </c>
      <c r="D121" s="2174"/>
      <c r="E121" s="2184">
        <v>3000</v>
      </c>
      <c r="F121" s="469"/>
      <c r="G121" s="2183">
        <v>0</v>
      </c>
      <c r="H121" s="469"/>
      <c r="I121" s="2183">
        <v>0</v>
      </c>
      <c r="J121" s="1647"/>
      <c r="K121" s="1647">
        <f t="shared" ref="K121" si="6">ROUND(SUM(E121:I121),0)</f>
        <v>3000</v>
      </c>
    </row>
    <row r="122" spans="1:11">
      <c r="A122" s="641"/>
      <c r="B122" s="641"/>
      <c r="C122" s="2174" t="s">
        <v>253</v>
      </c>
      <c r="D122" s="2174"/>
      <c r="E122" s="455"/>
      <c r="F122" s="455"/>
      <c r="G122" s="2018"/>
      <c r="H122" s="455"/>
      <c r="I122" s="2018"/>
      <c r="J122" s="1866"/>
      <c r="K122" s="1647" t="s">
        <v>5</v>
      </c>
    </row>
    <row r="123" spans="1:11">
      <c r="A123" s="641" t="s">
        <v>2282</v>
      </c>
      <c r="B123" s="641"/>
      <c r="C123" s="2174" t="s">
        <v>253</v>
      </c>
      <c r="D123" s="2174"/>
      <c r="E123" s="455"/>
      <c r="F123" s="455"/>
      <c r="G123" s="2018"/>
      <c r="H123" s="455"/>
      <c r="I123" s="455"/>
      <c r="J123" s="1647"/>
      <c r="K123" s="1647" t="s">
        <v>5</v>
      </c>
    </row>
    <row r="124" spans="1:11">
      <c r="A124" s="2007"/>
      <c r="B124" s="641" t="s">
        <v>2018</v>
      </c>
      <c r="C124" s="2174" t="s">
        <v>253</v>
      </c>
      <c r="D124" s="2175"/>
      <c r="E124" s="2184">
        <v>4000</v>
      </c>
      <c r="F124" s="469"/>
      <c r="G124" s="2183">
        <v>0</v>
      </c>
      <c r="H124" s="469"/>
      <c r="I124" s="2183">
        <v>0</v>
      </c>
      <c r="J124" s="1647"/>
      <c r="K124" s="1647">
        <f>ROUND(SUM(E124:I124),0)</f>
        <v>4000</v>
      </c>
    </row>
    <row r="125" spans="1:11">
      <c r="A125" s="2007"/>
      <c r="B125" s="641" t="s">
        <v>2446</v>
      </c>
      <c r="C125" s="2174" t="s">
        <v>253</v>
      </c>
      <c r="D125" s="2174"/>
      <c r="E125" s="2184">
        <v>3000</v>
      </c>
      <c r="F125" s="469"/>
      <c r="G125" s="2183">
        <v>0</v>
      </c>
      <c r="H125" s="469"/>
      <c r="I125" s="2183">
        <v>297000</v>
      </c>
      <c r="J125" s="1647"/>
      <c r="K125" s="1647">
        <f>ROUND(SUM(E125:I125),0)</f>
        <v>300000</v>
      </c>
    </row>
    <row r="126" spans="1:11">
      <c r="A126" s="2007"/>
      <c r="B126" s="641" t="s">
        <v>2019</v>
      </c>
      <c r="C126" s="2174" t="s">
        <v>253</v>
      </c>
      <c r="D126" s="2174"/>
      <c r="E126" s="2184">
        <v>2000</v>
      </c>
      <c r="F126" s="469"/>
      <c r="G126" s="2183">
        <v>0</v>
      </c>
      <c r="H126" s="469"/>
      <c r="I126" s="2183">
        <v>0</v>
      </c>
      <c r="J126" s="1863"/>
      <c r="K126" s="1647">
        <f>ROUND(SUM(E126:I126),0)</f>
        <v>2000</v>
      </c>
    </row>
    <row r="127" spans="1:11">
      <c r="A127" s="2007"/>
      <c r="B127" s="641"/>
      <c r="C127" s="2174" t="s">
        <v>253</v>
      </c>
      <c r="D127" s="2174"/>
      <c r="E127" s="455"/>
      <c r="F127" s="455"/>
      <c r="G127" s="2018"/>
      <c r="H127" s="455"/>
      <c r="I127" s="455"/>
      <c r="J127" s="1647"/>
      <c r="K127" s="1647"/>
    </row>
    <row r="128" spans="1:11">
      <c r="A128" s="641" t="s">
        <v>2283</v>
      </c>
      <c r="B128" s="641"/>
      <c r="C128" s="2174" t="s">
        <v>253</v>
      </c>
      <c r="D128" s="649"/>
      <c r="E128" s="2184">
        <v>0</v>
      </c>
      <c r="F128" s="469"/>
      <c r="G128" s="2183">
        <v>0</v>
      </c>
      <c r="H128" s="469"/>
      <c r="I128" s="2183">
        <v>5000</v>
      </c>
      <c r="J128" s="1815"/>
      <c r="K128" s="1647">
        <f>ROUND(SUM(E128:I128),0)</f>
        <v>5000</v>
      </c>
    </row>
    <row r="129" spans="1:11">
      <c r="A129" s="2007"/>
      <c r="B129" s="641"/>
      <c r="C129" s="2174"/>
      <c r="D129" s="2174"/>
      <c r="E129" s="455"/>
      <c r="F129" s="455"/>
      <c r="G129" s="2018"/>
      <c r="H129" s="455"/>
      <c r="I129" s="455"/>
      <c r="J129" s="1815"/>
      <c r="K129" s="1647"/>
    </row>
    <row r="130" spans="1:11">
      <c r="A130" s="641" t="s">
        <v>2284</v>
      </c>
      <c r="B130" s="641"/>
      <c r="C130" s="2174" t="s">
        <v>253</v>
      </c>
      <c r="D130" s="2174"/>
      <c r="E130" s="2184">
        <v>2000</v>
      </c>
      <c r="F130" s="469"/>
      <c r="G130" s="2183">
        <v>0</v>
      </c>
      <c r="H130" s="469"/>
      <c r="I130" s="2183">
        <v>0</v>
      </c>
      <c r="J130" s="1813"/>
      <c r="K130" s="1647">
        <f>ROUND(SUM(E130:I130),0)</f>
        <v>2000</v>
      </c>
    </row>
    <row r="131" spans="1:11">
      <c r="A131" s="641"/>
      <c r="B131" s="641"/>
      <c r="C131" s="2174"/>
      <c r="D131" s="2174"/>
      <c r="E131" s="2018"/>
      <c r="F131" s="455"/>
      <c r="G131" s="2018"/>
      <c r="H131" s="455"/>
      <c r="I131" s="2018"/>
      <c r="J131" s="1647"/>
      <c r="K131" s="1647"/>
    </row>
    <row r="132" spans="1:11">
      <c r="A132" s="641" t="s">
        <v>2020</v>
      </c>
      <c r="B132" s="641"/>
      <c r="C132" s="2174" t="s">
        <v>253</v>
      </c>
      <c r="D132" s="2175"/>
      <c r="E132" s="2184">
        <v>30000</v>
      </c>
      <c r="F132" s="469"/>
      <c r="G132" s="2183">
        <v>0</v>
      </c>
      <c r="H132" s="469"/>
      <c r="I132" s="2183">
        <v>37000</v>
      </c>
      <c r="J132" s="1647"/>
      <c r="K132" s="1647">
        <f>ROUND(SUM(E132:I132),0)</f>
        <v>67000</v>
      </c>
    </row>
    <row r="133" spans="1:11">
      <c r="A133" s="641"/>
      <c r="B133" s="641"/>
      <c r="C133" s="2174" t="s">
        <v>253</v>
      </c>
      <c r="D133" s="641"/>
      <c r="E133" s="2018"/>
      <c r="F133" s="455"/>
      <c r="G133" s="2018"/>
      <c r="H133" s="455"/>
      <c r="I133" s="2018"/>
      <c r="J133" s="1647"/>
      <c r="K133" s="1647"/>
    </row>
    <row r="134" spans="1:11">
      <c r="A134" s="641" t="s">
        <v>2021</v>
      </c>
      <c r="B134" s="641"/>
      <c r="C134" s="2174" t="s">
        <v>253</v>
      </c>
      <c r="D134" s="2174"/>
      <c r="E134" s="2184">
        <v>750</v>
      </c>
      <c r="F134" s="469"/>
      <c r="G134" s="2183">
        <v>0</v>
      </c>
      <c r="H134" s="469"/>
      <c r="I134" s="2183">
        <v>0</v>
      </c>
      <c r="J134" s="1647"/>
      <c r="K134" s="1647">
        <f>ROUND(SUM(E134:I134),0)</f>
        <v>750</v>
      </c>
    </row>
    <row r="135" spans="1:11">
      <c r="A135" s="641"/>
      <c r="B135" s="641"/>
      <c r="C135" s="2174" t="s">
        <v>253</v>
      </c>
      <c r="D135" s="2174"/>
      <c r="E135" s="2018"/>
      <c r="F135" s="455"/>
      <c r="G135" s="455"/>
      <c r="H135" s="455"/>
      <c r="I135" s="2183"/>
      <c r="J135" s="1647"/>
      <c r="K135" s="1647" t="s">
        <v>5</v>
      </c>
    </row>
    <row r="136" spans="1:11">
      <c r="A136" s="641" t="s">
        <v>2022</v>
      </c>
      <c r="B136" s="641"/>
      <c r="C136" s="2174" t="s">
        <v>253</v>
      </c>
      <c r="D136" s="641"/>
      <c r="E136" s="2184">
        <v>6000</v>
      </c>
      <c r="F136" s="469"/>
      <c r="G136" s="2183">
        <v>0</v>
      </c>
      <c r="H136" s="469"/>
      <c r="I136" s="2183">
        <v>10000</v>
      </c>
      <c r="J136" s="1647"/>
      <c r="K136" s="1647">
        <f t="shared" ref="K136" si="7">ROUND(SUM(E136:I136),0)</f>
        <v>16000</v>
      </c>
    </row>
    <row r="137" spans="1:11">
      <c r="A137" s="641"/>
      <c r="B137" s="641"/>
      <c r="C137" s="2174"/>
      <c r="D137" s="2174"/>
      <c r="E137" s="2018"/>
      <c r="F137" s="455"/>
      <c r="G137" s="455"/>
      <c r="H137" s="455"/>
      <c r="I137" s="2183"/>
      <c r="J137" s="1647"/>
      <c r="K137" s="1647" t="s">
        <v>5</v>
      </c>
    </row>
    <row r="138" spans="1:11">
      <c r="A138" s="641" t="s">
        <v>1065</v>
      </c>
      <c r="B138" s="641"/>
      <c r="C138" s="2174" t="s">
        <v>253</v>
      </c>
      <c r="D138" s="641"/>
      <c r="E138" s="455"/>
      <c r="F138" s="455"/>
      <c r="G138" s="455"/>
      <c r="H138" s="455"/>
      <c r="I138" s="455"/>
      <c r="J138" s="1647"/>
      <c r="K138" s="1647" t="s">
        <v>5</v>
      </c>
    </row>
    <row r="139" spans="1:11">
      <c r="A139" s="2007"/>
      <c r="B139" s="1378" t="s">
        <v>2505</v>
      </c>
      <c r="C139" s="2174" t="s">
        <v>253</v>
      </c>
      <c r="D139" s="2174"/>
      <c r="E139" s="2184">
        <v>25000</v>
      </c>
      <c r="F139" s="469"/>
      <c r="G139" s="2183">
        <v>0</v>
      </c>
      <c r="H139" s="469"/>
      <c r="I139" s="2183">
        <v>0</v>
      </c>
      <c r="J139" s="1815"/>
      <c r="K139" s="1647">
        <f t="shared" ref="K139:K140" si="8">ROUND(SUM(E139:I139),0)</f>
        <v>25000</v>
      </c>
    </row>
    <row r="140" spans="1:11">
      <c r="A140" s="2007"/>
      <c r="B140" s="641" t="s">
        <v>1066</v>
      </c>
      <c r="C140" s="1645" t="s">
        <v>5</v>
      </c>
      <c r="D140" s="2174"/>
      <c r="E140" s="2184">
        <v>0</v>
      </c>
      <c r="F140" s="469"/>
      <c r="G140" s="2183">
        <v>0</v>
      </c>
      <c r="H140" s="469"/>
      <c r="I140" s="2183">
        <v>6000000</v>
      </c>
      <c r="J140" s="1647"/>
      <c r="K140" s="1647">
        <f t="shared" si="8"/>
        <v>6000000</v>
      </c>
    </row>
    <row r="141" spans="1:11">
      <c r="A141" s="2007"/>
      <c r="B141" s="1378" t="s">
        <v>2504</v>
      </c>
      <c r="C141" s="2174" t="s">
        <v>253</v>
      </c>
      <c r="D141" s="2174"/>
      <c r="E141" s="2184">
        <v>20000</v>
      </c>
      <c r="F141" s="469"/>
      <c r="G141" s="2183">
        <v>0</v>
      </c>
      <c r="H141" s="469"/>
      <c r="I141" s="2183">
        <v>3300000</v>
      </c>
      <c r="J141" s="1866"/>
      <c r="K141" s="1647">
        <f t="shared" ref="K141:K146" si="9">ROUND(SUM(E141:I141),0)</f>
        <v>3320000</v>
      </c>
    </row>
    <row r="142" spans="1:11">
      <c r="A142" s="2007"/>
      <c r="B142" s="641"/>
      <c r="C142" s="2174"/>
      <c r="D142" s="2174"/>
      <c r="E142" s="2018"/>
      <c r="F142" s="455"/>
      <c r="G142" s="2018"/>
      <c r="H142" s="455"/>
      <c r="I142" s="455"/>
      <c r="J142" s="1647"/>
      <c r="K142" s="1647" t="s">
        <v>5</v>
      </c>
    </row>
    <row r="143" spans="1:11">
      <c r="A143" s="641" t="s">
        <v>1067</v>
      </c>
      <c r="B143" s="641"/>
      <c r="C143" s="2174" t="s">
        <v>253</v>
      </c>
      <c r="D143" s="2174"/>
      <c r="E143" s="455"/>
      <c r="F143" s="455"/>
      <c r="G143" s="455"/>
      <c r="H143" s="455"/>
      <c r="I143" s="455"/>
      <c r="J143" s="1647"/>
      <c r="K143" s="1647" t="s">
        <v>5</v>
      </c>
    </row>
    <row r="144" spans="1:11">
      <c r="A144" s="2007"/>
      <c r="B144" s="641" t="s">
        <v>2023</v>
      </c>
      <c r="C144" s="2174" t="s">
        <v>253</v>
      </c>
      <c r="D144" s="2175"/>
      <c r="E144" s="2184">
        <v>14950</v>
      </c>
      <c r="F144" s="469"/>
      <c r="G144" s="2183">
        <v>0</v>
      </c>
      <c r="H144" s="469"/>
      <c r="I144" s="2183">
        <v>7000</v>
      </c>
      <c r="J144" s="1647"/>
      <c r="K144" s="1647">
        <f t="shared" si="9"/>
        <v>21950</v>
      </c>
    </row>
    <row r="145" spans="1:11">
      <c r="A145" s="2007"/>
      <c r="B145" s="641" t="s">
        <v>2024</v>
      </c>
      <c r="C145" s="2174" t="s">
        <v>253</v>
      </c>
      <c r="D145" s="2174"/>
      <c r="E145" s="2184">
        <v>20000</v>
      </c>
      <c r="F145" s="469"/>
      <c r="G145" s="2183">
        <v>0</v>
      </c>
      <c r="H145" s="469"/>
      <c r="I145" s="2183">
        <v>0</v>
      </c>
      <c r="J145" s="1647"/>
      <c r="K145" s="1815">
        <f t="shared" si="9"/>
        <v>20000</v>
      </c>
    </row>
    <row r="146" spans="1:11">
      <c r="A146" s="2007"/>
      <c r="B146" s="641" t="s">
        <v>2026</v>
      </c>
      <c r="C146" s="2174" t="s">
        <v>253</v>
      </c>
      <c r="D146" s="2174"/>
      <c r="E146" s="2184">
        <v>15000</v>
      </c>
      <c r="F146" s="469"/>
      <c r="G146" s="2183">
        <v>0</v>
      </c>
      <c r="H146" s="469"/>
      <c r="I146" s="2183">
        <v>0</v>
      </c>
      <c r="J146" s="1863"/>
      <c r="K146" s="1815">
        <f t="shared" si="9"/>
        <v>15000</v>
      </c>
    </row>
    <row r="147" spans="1:11">
      <c r="A147" s="1896" t="s">
        <v>0</v>
      </c>
      <c r="B147" s="1378"/>
      <c r="C147" s="1722"/>
      <c r="D147" s="1722"/>
      <c r="E147" s="1722"/>
      <c r="F147" s="1722"/>
      <c r="G147" s="1722"/>
      <c r="H147" s="1722"/>
      <c r="I147" s="1722"/>
      <c r="J147" s="1378"/>
      <c r="K147" s="1869" t="s">
        <v>1036</v>
      </c>
    </row>
    <row r="148" spans="1:11">
      <c r="A148" s="1453" t="s">
        <v>1052</v>
      </c>
      <c r="B148" s="1867"/>
      <c r="C148" s="655"/>
      <c r="D148" s="655"/>
      <c r="E148" s="655"/>
      <c r="F148" s="655"/>
      <c r="G148" s="655"/>
      <c r="H148" s="655"/>
      <c r="I148" s="655"/>
      <c r="J148" s="1867"/>
      <c r="K148" s="1226" t="s">
        <v>121</v>
      </c>
    </row>
    <row r="149" spans="1:11">
      <c r="A149" s="1884" t="s">
        <v>2362</v>
      </c>
      <c r="B149" s="1883"/>
      <c r="C149" s="1454"/>
      <c r="D149" s="1454"/>
      <c r="E149" s="1454"/>
      <c r="F149" s="1454"/>
      <c r="G149" s="1454"/>
      <c r="H149" s="1454"/>
      <c r="I149" s="1454"/>
      <c r="J149" s="1867"/>
      <c r="K149" s="1867"/>
    </row>
    <row r="150" spans="1:11">
      <c r="A150" s="1870"/>
      <c r="B150" s="643"/>
      <c r="C150" s="642"/>
      <c r="D150" s="642"/>
      <c r="E150" s="643"/>
      <c r="F150" s="642"/>
      <c r="G150" s="643"/>
      <c r="H150" s="642"/>
      <c r="I150" s="1871"/>
      <c r="J150" s="1871"/>
      <c r="K150" s="643"/>
    </row>
    <row r="151" spans="1:11">
      <c r="A151" s="1897"/>
      <c r="B151" s="646"/>
      <c r="C151" s="1898"/>
      <c r="D151" s="1898"/>
      <c r="E151" s="1899" t="s">
        <v>1053</v>
      </c>
      <c r="F151" s="1898"/>
      <c r="G151" s="1898"/>
      <c r="H151" s="1898"/>
      <c r="I151" s="1898"/>
      <c r="J151" s="1898"/>
      <c r="K151" s="1899" t="s">
        <v>252</v>
      </c>
    </row>
    <row r="152" spans="1:11">
      <c r="A152" s="1900" t="s">
        <v>1054</v>
      </c>
      <c r="B152" s="1889"/>
      <c r="C152" s="1874"/>
      <c r="D152" s="642"/>
      <c r="E152" s="1901" t="s">
        <v>1055</v>
      </c>
      <c r="F152" s="535"/>
      <c r="G152" s="1892" t="s">
        <v>1056</v>
      </c>
      <c r="H152" s="535"/>
      <c r="I152" s="1902" t="s">
        <v>1057</v>
      </c>
      <c r="J152" s="1903"/>
      <c r="K152" s="1890" t="s">
        <v>486</v>
      </c>
    </row>
    <row r="153" spans="1:11">
      <c r="A153" s="1904"/>
      <c r="B153" s="1653"/>
      <c r="C153" s="1905"/>
      <c r="D153" s="1462"/>
      <c r="E153" s="1906"/>
      <c r="F153" s="1907"/>
      <c r="G153" s="1906"/>
      <c r="H153" s="1907"/>
      <c r="I153" s="1906"/>
      <c r="J153" s="1907"/>
      <c r="K153" s="1907"/>
    </row>
    <row r="154" spans="1:11">
      <c r="A154" s="2007"/>
      <c r="B154" s="641" t="s">
        <v>2027</v>
      </c>
      <c r="C154" s="2174" t="s">
        <v>253</v>
      </c>
      <c r="D154" s="2174"/>
      <c r="E154" s="2184">
        <v>13000</v>
      </c>
      <c r="F154" s="469"/>
      <c r="G154" s="2183">
        <v>0</v>
      </c>
      <c r="H154" s="469"/>
      <c r="I154" s="2183">
        <v>1200</v>
      </c>
      <c r="J154" s="1647"/>
      <c r="K154" s="1647">
        <f>ROUND(SUM(E154:I154),0)</f>
        <v>14200</v>
      </c>
    </row>
    <row r="155" spans="1:11">
      <c r="A155" s="2007"/>
      <c r="B155" s="641" t="s">
        <v>2028</v>
      </c>
      <c r="C155" s="2174" t="s">
        <v>253</v>
      </c>
      <c r="D155" s="649"/>
      <c r="E155" s="2184">
        <v>15000</v>
      </c>
      <c r="F155" s="469"/>
      <c r="G155" s="2183">
        <v>0</v>
      </c>
      <c r="H155" s="469"/>
      <c r="I155" s="2183">
        <v>0</v>
      </c>
      <c r="J155" s="1647"/>
      <c r="K155" s="1647">
        <f>ROUND(SUM(E155:I155),0)</f>
        <v>15000</v>
      </c>
    </row>
    <row r="156" spans="1:11">
      <c r="A156" s="2007"/>
      <c r="B156" s="641" t="s">
        <v>2029</v>
      </c>
      <c r="C156" s="2174" t="s">
        <v>253</v>
      </c>
      <c r="D156" s="2174"/>
      <c r="E156" s="2184">
        <v>4000</v>
      </c>
      <c r="F156" s="469"/>
      <c r="G156" s="2183">
        <v>0</v>
      </c>
      <c r="H156" s="469"/>
      <c r="I156" s="2183">
        <v>1500</v>
      </c>
      <c r="J156" s="1647"/>
      <c r="K156" s="1647">
        <f>ROUND(SUM(E156:I156),0)</f>
        <v>5500</v>
      </c>
    </row>
    <row r="157" spans="1:11">
      <c r="A157" s="1378"/>
      <c r="B157" s="1378"/>
      <c r="C157" s="1645"/>
      <c r="D157" s="1645"/>
      <c r="E157" s="1648"/>
      <c r="F157" s="1647"/>
      <c r="G157" s="1863"/>
      <c r="H157" s="1647"/>
      <c r="I157"/>
      <c r="J157" s="1647"/>
      <c r="K157" s="1647"/>
    </row>
    <row r="158" spans="1:11">
      <c r="A158" s="641" t="s">
        <v>2030</v>
      </c>
      <c r="B158" s="641"/>
      <c r="C158" s="2174" t="s">
        <v>253</v>
      </c>
      <c r="D158" s="2174"/>
      <c r="E158" s="2184">
        <v>4500</v>
      </c>
      <c r="F158" s="469"/>
      <c r="G158" s="2183">
        <v>0</v>
      </c>
      <c r="H158" s="469"/>
      <c r="I158" s="2183">
        <v>0</v>
      </c>
      <c r="J158" s="1647"/>
      <c r="K158" s="1647">
        <f>ROUND(SUM(E158:I158),0)</f>
        <v>4500</v>
      </c>
    </row>
    <row r="159" spans="1:11">
      <c r="A159" s="641"/>
      <c r="B159" s="641"/>
      <c r="C159" s="2174" t="s">
        <v>253</v>
      </c>
      <c r="D159" s="2174"/>
      <c r="E159" s="2018"/>
      <c r="F159" s="455"/>
      <c r="G159" s="2018"/>
      <c r="H159" s="455"/>
      <c r="I159" s="2183"/>
      <c r="J159" s="1647"/>
      <c r="K159" s="1647"/>
    </row>
    <row r="160" spans="1:11">
      <c r="A160" s="641" t="s">
        <v>2031</v>
      </c>
      <c r="B160" s="641"/>
      <c r="C160" s="2174" t="s">
        <v>253</v>
      </c>
      <c r="D160" s="2174"/>
      <c r="E160" s="2184">
        <v>1500</v>
      </c>
      <c r="F160" s="469"/>
      <c r="G160" s="2183">
        <v>0</v>
      </c>
      <c r="H160" s="469"/>
      <c r="I160" s="2183">
        <v>30000</v>
      </c>
      <c r="J160" s="1647"/>
      <c r="K160" s="1647">
        <f>ROUND(SUM(E160:I160),0)</f>
        <v>31500</v>
      </c>
    </row>
    <row r="161" spans="1:12">
      <c r="A161" s="641"/>
      <c r="B161" s="641"/>
      <c r="C161" s="2174" t="s">
        <v>253</v>
      </c>
      <c r="D161" s="2174"/>
      <c r="E161" s="2018"/>
      <c r="F161" s="455"/>
      <c r="G161" s="2018"/>
      <c r="H161" s="455"/>
      <c r="I161" s="2018"/>
      <c r="J161" s="1815"/>
      <c r="K161" s="1647"/>
      <c r="L161" s="959"/>
    </row>
    <row r="162" spans="1:12">
      <c r="A162" s="641" t="s">
        <v>2285</v>
      </c>
      <c r="B162" s="641"/>
      <c r="C162" s="2174" t="s">
        <v>253</v>
      </c>
      <c r="D162" s="2174"/>
      <c r="E162" s="2184">
        <v>500</v>
      </c>
      <c r="F162" s="469"/>
      <c r="G162" s="2183">
        <v>0</v>
      </c>
      <c r="H162" s="469"/>
      <c r="I162" s="2183">
        <v>0</v>
      </c>
      <c r="J162" s="1647"/>
      <c r="K162" s="1647">
        <f>ROUND(SUM(E162:I162),0)</f>
        <v>500</v>
      </c>
    </row>
    <row r="163" spans="1:12">
      <c r="A163" s="649"/>
      <c r="B163" s="641"/>
      <c r="C163" s="2174"/>
      <c r="D163" s="641"/>
      <c r="E163" s="455"/>
      <c r="F163" s="455"/>
      <c r="G163" s="455"/>
      <c r="H163" s="455"/>
      <c r="I163" s="455"/>
      <c r="J163" s="1815"/>
      <c r="K163" s="1647"/>
    </row>
    <row r="164" spans="1:12">
      <c r="A164" s="641" t="s">
        <v>2286</v>
      </c>
      <c r="B164" s="641"/>
      <c r="C164" s="2174" t="s">
        <v>253</v>
      </c>
      <c r="D164" s="2174"/>
      <c r="E164" s="2184">
        <v>4000</v>
      </c>
      <c r="F164" s="469"/>
      <c r="G164" s="2183">
        <v>0</v>
      </c>
      <c r="H164" s="469"/>
      <c r="I164" s="2183">
        <v>0</v>
      </c>
      <c r="J164" s="1647"/>
      <c r="K164" s="1647">
        <f>ROUND(SUM(E164:I164),0)</f>
        <v>4000</v>
      </c>
    </row>
    <row r="165" spans="1:12">
      <c r="A165" s="641"/>
      <c r="B165" s="641"/>
      <c r="C165" s="2174" t="s">
        <v>253</v>
      </c>
      <c r="D165" s="2174"/>
      <c r="E165" s="455"/>
      <c r="F165" s="455"/>
      <c r="G165" s="455"/>
      <c r="H165" s="455"/>
      <c r="I165" s="2018"/>
      <c r="J165" s="1647"/>
      <c r="K165" s="1647"/>
    </row>
    <row r="166" spans="1:12">
      <c r="A166" s="2182" t="s">
        <v>2032</v>
      </c>
      <c r="B166" s="641"/>
      <c r="C166" s="2174" t="s">
        <v>253</v>
      </c>
      <c r="D166" s="641"/>
      <c r="E166" s="2184">
        <v>2000</v>
      </c>
      <c r="F166" s="469"/>
      <c r="G166" s="2183">
        <v>0</v>
      </c>
      <c r="H166" s="469"/>
      <c r="I166" s="2183">
        <v>0</v>
      </c>
      <c r="J166" s="1866"/>
      <c r="K166" s="1647">
        <f>ROUND(SUM(E166:I166),0)</f>
        <v>2000</v>
      </c>
    </row>
    <row r="167" spans="1:12">
      <c r="A167" s="2007"/>
      <c r="B167" s="641"/>
      <c r="C167" s="2174" t="s">
        <v>253</v>
      </c>
      <c r="D167" s="2174"/>
      <c r="E167" s="2018"/>
      <c r="F167" s="455"/>
      <c r="G167" s="2018"/>
      <c r="H167" s="455"/>
      <c r="I167" s="455"/>
      <c r="J167" s="1650"/>
      <c r="K167" s="1647" t="s">
        <v>5</v>
      </c>
    </row>
    <row r="168" spans="1:12">
      <c r="A168" s="641" t="s">
        <v>2033</v>
      </c>
      <c r="B168" s="641"/>
      <c r="C168" s="2174" t="s">
        <v>253</v>
      </c>
      <c r="D168" s="2174"/>
      <c r="E168" s="2184">
        <v>28000</v>
      </c>
      <c r="F168" s="469"/>
      <c r="G168" s="2183">
        <v>0</v>
      </c>
      <c r="H168" s="469"/>
      <c r="I168" s="2183">
        <v>0</v>
      </c>
      <c r="J168" s="1647"/>
      <c r="K168" s="1647">
        <f>ROUND(SUM(E168:I168),0)</f>
        <v>28000</v>
      </c>
    </row>
    <row r="169" spans="1:12">
      <c r="A169" s="2007"/>
      <c r="B169" s="641"/>
      <c r="C169" s="2174" t="s">
        <v>253</v>
      </c>
      <c r="D169" s="2174"/>
      <c r="E169" s="2018"/>
      <c r="F169" s="455"/>
      <c r="G169" s="2018"/>
      <c r="H169" s="455"/>
      <c r="I169" s="455"/>
      <c r="J169"/>
      <c r="K169" s="1647" t="s">
        <v>5</v>
      </c>
    </row>
    <row r="170" spans="1:12">
      <c r="A170" s="641" t="s">
        <v>2034</v>
      </c>
      <c r="B170" s="641"/>
      <c r="C170" s="2174" t="s">
        <v>253</v>
      </c>
      <c r="D170" s="2175"/>
      <c r="E170" s="2184">
        <v>2000</v>
      </c>
      <c r="F170" s="469"/>
      <c r="G170" s="2183">
        <v>0</v>
      </c>
      <c r="H170" s="469"/>
      <c r="I170" s="2183">
        <v>0</v>
      </c>
      <c r="J170" s="1647"/>
      <c r="K170" s="1647">
        <f>ROUND(SUM(E170:I170),0)</f>
        <v>2000</v>
      </c>
    </row>
    <row r="171" spans="1:12">
      <c r="A171" s="641"/>
      <c r="B171" s="641"/>
      <c r="C171" s="2174"/>
      <c r="D171" s="2175"/>
      <c r="E171" s="2018"/>
      <c r="F171" s="469"/>
      <c r="G171" s="2018"/>
      <c r="H171" s="469"/>
      <c r="I171" s="2018"/>
      <c r="J171" s="1647"/>
      <c r="K171" s="1647"/>
    </row>
    <row r="172" spans="1:12">
      <c r="A172" s="2182" t="s">
        <v>1068</v>
      </c>
      <c r="B172" s="641"/>
      <c r="C172" s="2174"/>
      <c r="D172" s="2174"/>
      <c r="E172" s="455"/>
      <c r="F172" s="455"/>
      <c r="G172" s="455"/>
      <c r="H172" s="455"/>
      <c r="I172" s="2183"/>
      <c r="J172" s="1647"/>
      <c r="K172" s="1647" t="s">
        <v>5</v>
      </c>
      <c r="L172" s="959"/>
    </row>
    <row r="173" spans="1:12">
      <c r="A173" s="649"/>
      <c r="B173" s="641" t="s">
        <v>2035</v>
      </c>
      <c r="C173" s="2174" t="s">
        <v>253</v>
      </c>
      <c r="D173" s="2175"/>
      <c r="E173" s="2184">
        <v>30050</v>
      </c>
      <c r="F173" s="469"/>
      <c r="G173" s="2183">
        <v>0</v>
      </c>
      <c r="H173" s="469"/>
      <c r="I173" s="2183">
        <v>213500</v>
      </c>
      <c r="J173" s="1647"/>
      <c r="K173" s="1647">
        <f t="shared" ref="K173:K174" si="10">ROUND(SUM(E173:I173),0)</f>
        <v>243550</v>
      </c>
    </row>
    <row r="174" spans="1:12">
      <c r="A174" s="649"/>
      <c r="B174" s="641" t="s">
        <v>2036</v>
      </c>
      <c r="C174" s="2174" t="s">
        <v>253</v>
      </c>
      <c r="D174" s="2174"/>
      <c r="E174" s="2184">
        <v>8000</v>
      </c>
      <c r="F174" s="469"/>
      <c r="G174" s="2183">
        <v>0</v>
      </c>
      <c r="H174" s="469"/>
      <c r="I174" s="2183">
        <v>40000</v>
      </c>
      <c r="J174" s="1647"/>
      <c r="K174" s="1647">
        <f t="shared" si="10"/>
        <v>48000</v>
      </c>
    </row>
    <row r="175" spans="1:12">
      <c r="A175" s="649"/>
      <c r="B175" s="641"/>
      <c r="C175" s="2174" t="s">
        <v>253</v>
      </c>
      <c r="D175" s="641"/>
      <c r="E175" s="455"/>
      <c r="F175" s="455"/>
      <c r="G175" s="455"/>
      <c r="H175" s="455"/>
      <c r="I175" s="455"/>
      <c r="J175" s="1647"/>
      <c r="K175" s="1647" t="s">
        <v>5</v>
      </c>
    </row>
    <row r="176" spans="1:12">
      <c r="A176" s="641" t="s">
        <v>2287</v>
      </c>
      <c r="B176" s="641"/>
      <c r="C176" s="2174" t="s">
        <v>253</v>
      </c>
      <c r="D176" s="641"/>
      <c r="E176" s="2184">
        <v>1000</v>
      </c>
      <c r="F176" s="469"/>
      <c r="G176" s="2183">
        <v>1000</v>
      </c>
      <c r="H176" s="469"/>
      <c r="I176" s="2183">
        <v>0</v>
      </c>
      <c r="J176" s="1647"/>
      <c r="K176" s="1647">
        <f>ROUND(SUM(E176:I176),0)</f>
        <v>2000</v>
      </c>
    </row>
    <row r="177" spans="1:11">
      <c r="A177" s="641"/>
      <c r="B177" s="641"/>
      <c r="C177" s="2174"/>
      <c r="D177" s="641"/>
      <c r="E177" s="455"/>
      <c r="F177" s="455"/>
      <c r="G177" s="455"/>
      <c r="H177" s="455"/>
      <c r="I177" s="2018"/>
      <c r="J177" s="1647"/>
      <c r="K177" s="1647"/>
    </row>
    <row r="178" spans="1:11">
      <c r="A178" s="641" t="s">
        <v>2288</v>
      </c>
      <c r="B178" s="641"/>
      <c r="C178" s="641"/>
      <c r="D178" s="641"/>
      <c r="E178" s="455"/>
      <c r="F178" s="455"/>
      <c r="G178" s="455"/>
      <c r="H178" s="455"/>
      <c r="I178" s="455"/>
      <c r="J178" s="1863"/>
      <c r="K178" s="1647" t="s">
        <v>5</v>
      </c>
    </row>
    <row r="179" spans="1:11">
      <c r="A179" s="2007"/>
      <c r="B179" s="641" t="s">
        <v>1950</v>
      </c>
      <c r="C179" s="2174" t="s">
        <v>253</v>
      </c>
      <c r="D179" s="2174"/>
      <c r="E179" s="2184">
        <v>250</v>
      </c>
      <c r="F179" s="469"/>
      <c r="G179" s="2183">
        <v>0</v>
      </c>
      <c r="H179" s="469"/>
      <c r="I179" s="2183">
        <v>0</v>
      </c>
      <c r="J179" s="1647"/>
      <c r="K179" s="1647">
        <f t="shared" ref="K179:K180" si="11">ROUND(SUM(E179:I179),0)</f>
        <v>250</v>
      </c>
    </row>
    <row r="180" spans="1:11">
      <c r="A180" s="2007"/>
      <c r="B180" s="641" t="s">
        <v>1951</v>
      </c>
      <c r="C180" s="2174" t="s">
        <v>253</v>
      </c>
      <c r="D180" s="641"/>
      <c r="E180" s="2184">
        <v>18750</v>
      </c>
      <c r="F180" s="469"/>
      <c r="G180" s="2183">
        <v>4000</v>
      </c>
      <c r="H180" s="469"/>
      <c r="I180" s="2183">
        <v>0</v>
      </c>
      <c r="J180" s="1647"/>
      <c r="K180" s="1647">
        <f t="shared" si="11"/>
        <v>22750</v>
      </c>
    </row>
    <row r="181" spans="1:11">
      <c r="A181" s="649"/>
      <c r="B181" s="641"/>
      <c r="C181" s="2174"/>
      <c r="D181" s="641"/>
      <c r="E181" s="455"/>
      <c r="F181" s="455"/>
      <c r="G181" s="455"/>
      <c r="H181" s="455"/>
      <c r="I181" s="455"/>
      <c r="J181" s="1866"/>
      <c r="K181" s="1647" t="s">
        <v>5</v>
      </c>
    </row>
    <row r="182" spans="1:11">
      <c r="A182" s="641" t="s">
        <v>2025</v>
      </c>
      <c r="B182" s="956"/>
      <c r="C182" s="2174" t="s">
        <v>253</v>
      </c>
      <c r="D182" s="649"/>
      <c r="E182" s="2184">
        <v>500</v>
      </c>
      <c r="F182" s="469"/>
      <c r="G182" s="2183">
        <v>0</v>
      </c>
      <c r="H182" s="469"/>
      <c r="I182" s="2183">
        <v>1000</v>
      </c>
      <c r="J182" s="1863"/>
      <c r="K182" s="1647">
        <f t="shared" ref="K182:K194" si="12">ROUND(SUM(E182:I182),0)</f>
        <v>1500</v>
      </c>
    </row>
    <row r="183" spans="1:11">
      <c r="A183" s="649"/>
      <c r="B183" s="641"/>
      <c r="C183" s="2174"/>
      <c r="D183" s="641"/>
      <c r="E183" s="455"/>
      <c r="F183" s="455"/>
      <c r="G183" s="455"/>
      <c r="H183" s="455"/>
      <c r="I183" s="455"/>
      <c r="J183" s="1815"/>
      <c r="K183" s="1647" t="s">
        <v>5</v>
      </c>
    </row>
    <row r="184" spans="1:11">
      <c r="A184" s="641" t="s">
        <v>1069</v>
      </c>
      <c r="B184" s="641"/>
      <c r="C184" s="2174" t="s">
        <v>253</v>
      </c>
      <c r="D184" s="2174"/>
      <c r="E184" s="455"/>
      <c r="F184" s="455"/>
      <c r="G184" s="455"/>
      <c r="H184" s="455"/>
      <c r="I184" s="455"/>
      <c r="J184" s="1647"/>
      <c r="K184" s="1647" t="s">
        <v>5</v>
      </c>
    </row>
    <row r="185" spans="1:11">
      <c r="A185" s="2007"/>
      <c r="B185" s="641" t="s">
        <v>2037</v>
      </c>
      <c r="C185" s="2174" t="s">
        <v>253</v>
      </c>
      <c r="D185" s="2175"/>
      <c r="E185" s="2184">
        <v>5000</v>
      </c>
      <c r="F185" s="469"/>
      <c r="G185" s="2183">
        <v>0</v>
      </c>
      <c r="H185" s="469"/>
      <c r="I185" s="2183">
        <v>0</v>
      </c>
      <c r="J185" s="1647"/>
      <c r="K185" s="1815">
        <f t="shared" si="12"/>
        <v>5000</v>
      </c>
    </row>
    <row r="186" spans="1:11" ht="15" customHeight="1">
      <c r="A186" s="2007"/>
      <c r="B186" s="641" t="s">
        <v>2038</v>
      </c>
      <c r="C186" s="2174" t="s">
        <v>253</v>
      </c>
      <c r="D186" s="649"/>
      <c r="E186" s="2184">
        <v>8000</v>
      </c>
      <c r="F186" s="469"/>
      <c r="G186" s="2183">
        <v>0</v>
      </c>
      <c r="H186" s="469"/>
      <c r="I186" s="2183">
        <v>3025</v>
      </c>
      <c r="J186" s="1863"/>
      <c r="K186" s="1815">
        <f t="shared" si="12"/>
        <v>11025</v>
      </c>
    </row>
    <row r="187" spans="1:11" ht="15" customHeight="1">
      <c r="A187" s="2007"/>
      <c r="B187" s="641" t="s">
        <v>2039</v>
      </c>
      <c r="C187" s="2174" t="s">
        <v>253</v>
      </c>
      <c r="D187" s="2174"/>
      <c r="E187" s="2184">
        <v>5000</v>
      </c>
      <c r="F187" s="469"/>
      <c r="G187" s="2183">
        <v>0</v>
      </c>
      <c r="H187" s="469"/>
      <c r="I187" s="2183">
        <v>19020</v>
      </c>
      <c r="J187" s="1647"/>
      <c r="K187" s="1647">
        <f t="shared" si="12"/>
        <v>24020</v>
      </c>
    </row>
    <row r="188" spans="1:11">
      <c r="A188" s="2007"/>
      <c r="B188" s="641" t="s">
        <v>2040</v>
      </c>
      <c r="C188" s="2174" t="s">
        <v>253</v>
      </c>
      <c r="D188" s="2174"/>
      <c r="E188" s="2184">
        <v>45500</v>
      </c>
      <c r="F188" s="469"/>
      <c r="G188" s="2183">
        <v>0</v>
      </c>
      <c r="H188" s="469"/>
      <c r="I188" s="2183">
        <v>30020</v>
      </c>
      <c r="J188" s="1815"/>
      <c r="K188" s="1815">
        <f t="shared" si="12"/>
        <v>75520</v>
      </c>
    </row>
    <row r="189" spans="1:11">
      <c r="A189" s="2007"/>
      <c r="B189" s="641" t="s">
        <v>2041</v>
      </c>
      <c r="C189" s="2174" t="s">
        <v>253</v>
      </c>
      <c r="D189" s="2174"/>
      <c r="E189" s="2184">
        <v>5100</v>
      </c>
      <c r="F189" s="469"/>
      <c r="G189" s="2183">
        <v>0</v>
      </c>
      <c r="H189" s="469"/>
      <c r="I189" s="2183">
        <v>7410</v>
      </c>
      <c r="J189" s="1815"/>
      <c r="K189" s="1815">
        <f t="shared" si="12"/>
        <v>12510</v>
      </c>
    </row>
    <row r="190" spans="1:11">
      <c r="A190" s="2007"/>
      <c r="B190" s="641" t="s">
        <v>2042</v>
      </c>
      <c r="C190" s="2174" t="s">
        <v>253</v>
      </c>
      <c r="D190" s="649"/>
      <c r="E190" s="2184">
        <v>5550</v>
      </c>
      <c r="F190" s="469"/>
      <c r="G190" s="2183">
        <v>0</v>
      </c>
      <c r="H190" s="469"/>
      <c r="I190" s="2183">
        <v>5225</v>
      </c>
      <c r="J190" s="1324"/>
      <c r="K190" s="1324">
        <f t="shared" si="12"/>
        <v>10775</v>
      </c>
    </row>
    <row r="191" spans="1:11">
      <c r="A191" s="2007"/>
      <c r="B191" s="641" t="s">
        <v>2043</v>
      </c>
      <c r="C191" s="2174" t="s">
        <v>253</v>
      </c>
      <c r="D191" s="641"/>
      <c r="E191" s="2184">
        <v>15000</v>
      </c>
      <c r="F191" s="469"/>
      <c r="G191" s="2183">
        <v>0</v>
      </c>
      <c r="H191" s="469"/>
      <c r="I191" s="2183">
        <v>56000</v>
      </c>
      <c r="J191" s="1647"/>
      <c r="K191" s="1647">
        <f t="shared" si="12"/>
        <v>71000</v>
      </c>
    </row>
    <row r="192" spans="1:11">
      <c r="A192" s="2007"/>
      <c r="B192" s="641" t="s">
        <v>2044</v>
      </c>
      <c r="C192" s="2174" t="s">
        <v>253</v>
      </c>
      <c r="D192" s="2174"/>
      <c r="E192" s="2184">
        <v>11000</v>
      </c>
      <c r="F192" s="469"/>
      <c r="G192" s="2183">
        <v>0</v>
      </c>
      <c r="H192" s="469"/>
      <c r="I192" s="2183">
        <v>6350</v>
      </c>
      <c r="J192" s="1647"/>
      <c r="K192" s="1647">
        <f t="shared" si="12"/>
        <v>17350</v>
      </c>
    </row>
    <row r="193" spans="1:12">
      <c r="A193" s="2007"/>
      <c r="B193" s="641" t="s">
        <v>2045</v>
      </c>
      <c r="C193" s="2174" t="s">
        <v>253</v>
      </c>
      <c r="D193" s="2174"/>
      <c r="E193" s="2184">
        <v>3500</v>
      </c>
      <c r="F193" s="469"/>
      <c r="G193" s="2183">
        <v>0</v>
      </c>
      <c r="H193" s="469"/>
      <c r="I193" s="2183">
        <v>8000</v>
      </c>
      <c r="J193"/>
      <c r="K193" s="1647">
        <f t="shared" si="12"/>
        <v>11500</v>
      </c>
    </row>
    <row r="194" spans="1:12">
      <c r="A194" s="2007"/>
      <c r="B194" s="641" t="s">
        <v>2046</v>
      </c>
      <c r="C194" s="2174" t="s">
        <v>253</v>
      </c>
      <c r="D194" s="2174"/>
      <c r="E194" s="2184">
        <v>21792.959999999999</v>
      </c>
      <c r="F194" s="469"/>
      <c r="G194" s="2183">
        <v>0</v>
      </c>
      <c r="H194" s="469"/>
      <c r="I194" s="2183">
        <v>27545</v>
      </c>
      <c r="K194" s="1647">
        <f t="shared" si="12"/>
        <v>49338</v>
      </c>
    </row>
    <row r="196" spans="1:12">
      <c r="A196" s="644" t="s">
        <v>0</v>
      </c>
      <c r="B196" s="1378"/>
      <c r="C196" s="1645"/>
      <c r="D196" s="1645"/>
      <c r="E196" s="1909"/>
      <c r="F196" s="1909"/>
      <c r="G196" s="1881"/>
      <c r="H196" s="1909"/>
      <c r="I196" s="1881"/>
      <c r="J196" s="1909"/>
      <c r="K196" s="1910" t="s">
        <v>1036</v>
      </c>
    </row>
    <row r="197" spans="1:12">
      <c r="A197" s="1453" t="s">
        <v>1052</v>
      </c>
      <c r="B197" s="1378"/>
      <c r="C197" s="1911"/>
      <c r="D197" s="646"/>
      <c r="E197" s="1912"/>
      <c r="F197" s="1912"/>
      <c r="G197" s="1912"/>
      <c r="H197" s="1912"/>
      <c r="I197" s="1912"/>
      <c r="J197" s="1909"/>
      <c r="K197" s="1910" t="s">
        <v>121</v>
      </c>
    </row>
    <row r="198" spans="1:12">
      <c r="A198" s="1913" t="s">
        <v>2362</v>
      </c>
      <c r="B198" s="1378"/>
      <c r="C198" s="1914"/>
      <c r="D198" s="1914"/>
      <c r="E198" s="1913"/>
      <c r="F198" s="1913"/>
      <c r="G198" s="1913"/>
      <c r="H198" s="1913"/>
      <c r="I198" s="1913"/>
      <c r="J198" s="1909"/>
      <c r="K198" s="1909"/>
      <c r="L198" s="959"/>
    </row>
    <row r="199" spans="1:12">
      <c r="A199" s="1915"/>
      <c r="B199" s="1899"/>
      <c r="C199" s="1874"/>
      <c r="D199" s="642"/>
      <c r="E199" s="1875"/>
      <c r="F199" s="1891"/>
      <c r="G199" s="1875"/>
      <c r="H199" s="1891"/>
      <c r="I199" s="1876"/>
      <c r="J199" s="1891"/>
      <c r="K199" s="1876"/>
    </row>
    <row r="200" spans="1:12">
      <c r="A200" s="1897"/>
      <c r="B200" s="646"/>
      <c r="C200" s="1898"/>
      <c r="D200" s="1898"/>
      <c r="E200" s="1899" t="s">
        <v>1053</v>
      </c>
      <c r="F200" s="1898"/>
      <c r="G200" s="1898"/>
      <c r="H200" s="1898"/>
      <c r="I200" s="1898"/>
      <c r="J200" s="1898"/>
      <c r="K200" s="1899" t="s">
        <v>252</v>
      </c>
    </row>
    <row r="201" spans="1:12">
      <c r="A201" s="1900" t="s">
        <v>1054</v>
      </c>
      <c r="B201" s="1889"/>
      <c r="C201" s="1874"/>
      <c r="D201" s="642"/>
      <c r="E201" s="1901" t="s">
        <v>1055</v>
      </c>
      <c r="F201" s="535"/>
      <c r="G201" s="1892" t="s">
        <v>1056</v>
      </c>
      <c r="H201" s="535"/>
      <c r="I201" s="1902" t="s">
        <v>1057</v>
      </c>
      <c r="J201" s="1903"/>
      <c r="K201" s="1890" t="s">
        <v>486</v>
      </c>
    </row>
    <row r="202" spans="1:12">
      <c r="A202" s="1652"/>
      <c r="B202" s="1378"/>
      <c r="C202" s="1645"/>
      <c r="D202" s="1645"/>
      <c r="E202" s="1909"/>
      <c r="F202" s="1909"/>
      <c r="G202" s="1881"/>
      <c r="H202" s="1909"/>
      <c r="I202" s="1909"/>
      <c r="J202" s="1909"/>
      <c r="K202" s="1909"/>
    </row>
    <row r="203" spans="1:12">
      <c r="A203" s="2007"/>
      <c r="B203" s="641" t="s">
        <v>2047</v>
      </c>
      <c r="C203" s="2174" t="s">
        <v>253</v>
      </c>
      <c r="D203" s="2174"/>
      <c r="E203" s="2184">
        <v>18600</v>
      </c>
      <c r="F203" s="469"/>
      <c r="G203" s="2183">
        <v>0</v>
      </c>
      <c r="H203" s="469"/>
      <c r="I203" s="2183">
        <v>0</v>
      </c>
      <c r="J203" s="1647"/>
      <c r="K203" s="1647">
        <f t="shared" ref="K203:K219" si="13">ROUND(SUM(E203:I203),0)</f>
        <v>18600</v>
      </c>
    </row>
    <row r="204" spans="1:12">
      <c r="A204" s="2007"/>
      <c r="B204" s="641" t="s">
        <v>2048</v>
      </c>
      <c r="C204" s="2174" t="s">
        <v>253</v>
      </c>
      <c r="D204" s="2174"/>
      <c r="E204" s="2184">
        <v>32000</v>
      </c>
      <c r="F204" s="469"/>
      <c r="G204" s="2183">
        <v>0</v>
      </c>
      <c r="H204" s="469"/>
      <c r="I204" s="2183">
        <v>0</v>
      </c>
      <c r="J204" s="1815"/>
      <c r="K204" s="1647">
        <f t="shared" si="13"/>
        <v>32000</v>
      </c>
    </row>
    <row r="205" spans="1:12">
      <c r="A205" s="2007"/>
      <c r="B205" s="641" t="s">
        <v>2049</v>
      </c>
      <c r="C205" s="2174" t="s">
        <v>253</v>
      </c>
      <c r="D205" s="2174"/>
      <c r="E205" s="2184">
        <v>4500</v>
      </c>
      <c r="F205" s="469"/>
      <c r="G205" s="2183">
        <v>0</v>
      </c>
      <c r="H205" s="469"/>
      <c r="I205" s="2183">
        <v>0</v>
      </c>
      <c r="J205" s="1647"/>
      <c r="K205" s="1647">
        <f t="shared" si="13"/>
        <v>4500</v>
      </c>
    </row>
    <row r="206" spans="1:12">
      <c r="A206" s="2007"/>
      <c r="B206" s="641" t="s">
        <v>2050</v>
      </c>
      <c r="C206" s="2174" t="s">
        <v>253</v>
      </c>
      <c r="D206" s="2174"/>
      <c r="E206" s="2184">
        <v>16925</v>
      </c>
      <c r="F206" s="469"/>
      <c r="G206" s="2183">
        <v>0</v>
      </c>
      <c r="H206" s="469"/>
      <c r="I206" s="2183">
        <v>0</v>
      </c>
      <c r="J206" s="1647"/>
      <c r="K206" s="1647">
        <f t="shared" si="13"/>
        <v>16925</v>
      </c>
    </row>
    <row r="207" spans="1:12">
      <c r="A207" s="2007"/>
      <c r="B207" s="641" t="s">
        <v>2051</v>
      </c>
      <c r="C207" s="2174" t="s">
        <v>253</v>
      </c>
      <c r="D207" s="2174"/>
      <c r="E207" s="2184">
        <v>6000</v>
      </c>
      <c r="F207" s="469"/>
      <c r="G207" s="2183">
        <v>0</v>
      </c>
      <c r="H207" s="469"/>
      <c r="I207" s="2183">
        <v>11000</v>
      </c>
      <c r="J207" s="1866"/>
      <c r="K207" s="1647">
        <f t="shared" si="13"/>
        <v>17000</v>
      </c>
    </row>
    <row r="208" spans="1:12">
      <c r="A208" s="2007"/>
      <c r="B208" s="641" t="s">
        <v>2052</v>
      </c>
      <c r="C208" s="2174" t="s">
        <v>253</v>
      </c>
      <c r="D208" s="2174"/>
      <c r="E208" s="2184">
        <v>1300</v>
      </c>
      <c r="F208" s="469"/>
      <c r="G208" s="2183">
        <v>0</v>
      </c>
      <c r="H208" s="469"/>
      <c r="I208" s="2183">
        <v>0</v>
      </c>
      <c r="J208" s="1866"/>
      <c r="K208" s="1647">
        <f t="shared" si="13"/>
        <v>1300</v>
      </c>
    </row>
    <row r="209" spans="1:11">
      <c r="A209" s="2007"/>
      <c r="B209" s="641" t="s">
        <v>2053</v>
      </c>
      <c r="C209" s="2174" t="s">
        <v>253</v>
      </c>
      <c r="D209" s="2174"/>
      <c r="E209" s="2184">
        <v>2000</v>
      </c>
      <c r="F209" s="469"/>
      <c r="G209" s="2183">
        <v>0</v>
      </c>
      <c r="H209" s="469"/>
      <c r="I209" s="2183">
        <v>0</v>
      </c>
      <c r="J209" s="1647"/>
      <c r="K209" s="1647">
        <f t="shared" si="13"/>
        <v>2000</v>
      </c>
    </row>
    <row r="210" spans="1:11">
      <c r="A210" s="2007"/>
      <c r="B210" s="641" t="s">
        <v>1070</v>
      </c>
      <c r="C210" s="2174" t="s">
        <v>253</v>
      </c>
      <c r="D210" s="2175"/>
      <c r="E210" s="2184">
        <v>5000</v>
      </c>
      <c r="F210" s="469"/>
      <c r="G210" s="2183">
        <v>0</v>
      </c>
      <c r="H210" s="469"/>
      <c r="I210" s="2183">
        <v>59999.999999999993</v>
      </c>
      <c r="J210" s="1647"/>
      <c r="K210" s="1647">
        <f t="shared" si="13"/>
        <v>65000</v>
      </c>
    </row>
    <row r="211" spans="1:11">
      <c r="A211" s="2007"/>
      <c r="B211" s="641" t="s">
        <v>2181</v>
      </c>
      <c r="C211" s="2174" t="s">
        <v>253</v>
      </c>
      <c r="D211" s="2175"/>
      <c r="E211" s="2184">
        <v>11000</v>
      </c>
      <c r="F211" s="469"/>
      <c r="G211" s="2183">
        <v>0</v>
      </c>
      <c r="H211" s="469"/>
      <c r="I211" s="2183">
        <v>0</v>
      </c>
      <c r="J211" s="1463"/>
      <c r="K211" s="1647">
        <f t="shared" si="13"/>
        <v>11000</v>
      </c>
    </row>
    <row r="212" spans="1:11">
      <c r="A212" s="2007"/>
      <c r="B212" s="641" t="s">
        <v>1071</v>
      </c>
      <c r="C212" s="2174" t="s">
        <v>253</v>
      </c>
      <c r="D212" s="2174"/>
      <c r="E212" s="2184">
        <v>10000</v>
      </c>
      <c r="F212" s="469"/>
      <c r="G212" s="2183">
        <v>0</v>
      </c>
      <c r="H212" s="469"/>
      <c r="I212" s="2183">
        <v>6000</v>
      </c>
      <c r="J212" s="1863"/>
      <c r="K212" s="1647">
        <f t="shared" si="13"/>
        <v>16000</v>
      </c>
    </row>
    <row r="213" spans="1:11">
      <c r="A213" s="2007"/>
      <c r="B213" s="641" t="s">
        <v>1072</v>
      </c>
      <c r="C213" s="2174" t="s">
        <v>253</v>
      </c>
      <c r="D213" s="649"/>
      <c r="E213" s="2184">
        <v>17000</v>
      </c>
      <c r="F213" s="469"/>
      <c r="G213" s="2183">
        <v>0</v>
      </c>
      <c r="H213" s="469"/>
      <c r="I213" s="2183">
        <v>24093</v>
      </c>
      <c r="J213" s="1863"/>
      <c r="K213" s="1647">
        <f t="shared" si="13"/>
        <v>41093</v>
      </c>
    </row>
    <row r="214" spans="1:11">
      <c r="A214" s="2007"/>
      <c r="B214" s="641" t="s">
        <v>1073</v>
      </c>
      <c r="C214" s="2174" t="s">
        <v>253</v>
      </c>
      <c r="D214" s="641"/>
      <c r="E214" s="2184">
        <v>19200</v>
      </c>
      <c r="F214" s="469"/>
      <c r="G214" s="2183">
        <v>0</v>
      </c>
      <c r="H214" s="469"/>
      <c r="I214" s="2183">
        <v>800</v>
      </c>
      <c r="J214" s="1863"/>
      <c r="K214" s="1647">
        <f t="shared" si="13"/>
        <v>20000</v>
      </c>
    </row>
    <row r="215" spans="1:11">
      <c r="A215" s="2007"/>
      <c r="B215" s="641" t="s">
        <v>1074</v>
      </c>
      <c r="C215" s="2174" t="s">
        <v>253</v>
      </c>
      <c r="D215" s="649"/>
      <c r="E215" s="2184">
        <v>35000</v>
      </c>
      <c r="F215" s="469"/>
      <c r="G215" s="2183">
        <v>0</v>
      </c>
      <c r="H215" s="469"/>
      <c r="I215" s="2183">
        <v>41500</v>
      </c>
      <c r="J215" s="1863"/>
      <c r="K215" s="1647">
        <f t="shared" si="13"/>
        <v>76500</v>
      </c>
    </row>
    <row r="216" spans="1:11">
      <c r="A216" s="2007"/>
      <c r="B216" s="641" t="s">
        <v>2054</v>
      </c>
      <c r="C216" s="2174" t="s">
        <v>253</v>
      </c>
      <c r="D216" s="649"/>
      <c r="E216" s="2184">
        <v>3500</v>
      </c>
      <c r="F216" s="469"/>
      <c r="G216" s="2183">
        <v>0</v>
      </c>
      <c r="H216" s="469"/>
      <c r="I216" s="2183">
        <v>2275</v>
      </c>
      <c r="J216" s="1815"/>
      <c r="K216" s="1647">
        <f t="shared" si="13"/>
        <v>5775</v>
      </c>
    </row>
    <row r="217" spans="1:11">
      <c r="A217" s="2007"/>
      <c r="B217" s="641" t="s">
        <v>2055</v>
      </c>
      <c r="C217" s="2174" t="s">
        <v>253</v>
      </c>
      <c r="D217" s="649"/>
      <c r="E217" s="2184">
        <v>9000</v>
      </c>
      <c r="F217" s="469"/>
      <c r="G217" s="2183">
        <v>0</v>
      </c>
      <c r="H217" s="469"/>
      <c r="I217" s="2183">
        <v>18000</v>
      </c>
      <c r="J217" s="1815"/>
      <c r="K217" s="1647">
        <f t="shared" si="13"/>
        <v>27000</v>
      </c>
    </row>
    <row r="218" spans="1:11">
      <c r="A218" s="2007"/>
      <c r="B218" s="641" t="s">
        <v>1075</v>
      </c>
      <c r="C218" s="2174" t="s">
        <v>253</v>
      </c>
      <c r="D218" s="2174"/>
      <c r="E218" s="2184">
        <v>7350</v>
      </c>
      <c r="F218" s="469"/>
      <c r="G218" s="2183">
        <v>0</v>
      </c>
      <c r="H218" s="469"/>
      <c r="I218" s="2183">
        <v>13534</v>
      </c>
      <c r="J218" s="1647"/>
      <c r="K218" s="1647">
        <f t="shared" si="13"/>
        <v>20884</v>
      </c>
    </row>
    <row r="219" spans="1:11">
      <c r="A219" s="2007"/>
      <c r="B219" s="641" t="s">
        <v>2056</v>
      </c>
      <c r="C219" s="2174" t="s">
        <v>253</v>
      </c>
      <c r="D219" s="2174"/>
      <c r="E219" s="2184">
        <v>2000</v>
      </c>
      <c r="F219" s="469"/>
      <c r="G219" s="2183">
        <v>0</v>
      </c>
      <c r="H219" s="469"/>
      <c r="I219" s="2183">
        <v>1325</v>
      </c>
      <c r="J219" s="1647"/>
      <c r="K219" s="1647">
        <f t="shared" si="13"/>
        <v>3325</v>
      </c>
    </row>
    <row r="220" spans="1:11">
      <c r="A220" s="649"/>
      <c r="B220" s="641"/>
      <c r="C220" s="2174" t="s">
        <v>253</v>
      </c>
      <c r="D220" s="641"/>
      <c r="E220" s="455"/>
      <c r="F220" s="455"/>
      <c r="G220" s="455"/>
      <c r="H220" s="455"/>
      <c r="I220" s="455"/>
      <c r="J220" s="1647"/>
      <c r="K220" s="1647" t="s">
        <v>5</v>
      </c>
    </row>
    <row r="221" spans="1:11">
      <c r="A221" s="641" t="s">
        <v>1076</v>
      </c>
      <c r="B221" s="641"/>
      <c r="C221" s="2174" t="s">
        <v>253</v>
      </c>
      <c r="D221" s="2174"/>
      <c r="E221" s="2184">
        <v>20000</v>
      </c>
      <c r="F221" s="469"/>
      <c r="G221" s="2183">
        <v>0</v>
      </c>
      <c r="H221" s="469"/>
      <c r="I221" s="2183">
        <v>0</v>
      </c>
      <c r="J221" s="1815"/>
      <c r="K221" s="1647">
        <f t="shared" ref="K221:K223" si="14">ROUND(SUM(E221:I221),0)</f>
        <v>20000</v>
      </c>
    </row>
    <row r="222" spans="1:11">
      <c r="A222" s="641"/>
      <c r="B222" s="641"/>
      <c r="C222" s="2174" t="s">
        <v>253</v>
      </c>
      <c r="D222" s="2174"/>
      <c r="E222" s="455"/>
      <c r="F222" s="455"/>
      <c r="G222" s="455"/>
      <c r="H222" s="455"/>
      <c r="I222" s="2183"/>
      <c r="J222" s="1815"/>
      <c r="K222" s="1647" t="s">
        <v>5</v>
      </c>
    </row>
    <row r="223" spans="1:11">
      <c r="A223" s="641" t="s">
        <v>2057</v>
      </c>
      <c r="B223" s="641"/>
      <c r="C223" s="2174" t="s">
        <v>253</v>
      </c>
      <c r="D223" s="2174"/>
      <c r="E223" s="2184">
        <v>409475.04</v>
      </c>
      <c r="F223" s="469"/>
      <c r="G223" s="2183">
        <v>2500</v>
      </c>
      <c r="H223" s="469"/>
      <c r="I223" s="2183">
        <v>28000</v>
      </c>
      <c r="J223" s="1815"/>
      <c r="K223" s="1647">
        <f t="shared" si="14"/>
        <v>439975</v>
      </c>
    </row>
    <row r="224" spans="1:11">
      <c r="A224" s="641"/>
      <c r="B224" s="641"/>
      <c r="C224" s="2174"/>
      <c r="D224" s="2174"/>
      <c r="E224" s="2184"/>
      <c r="F224" s="469"/>
      <c r="G224" s="2183"/>
      <c r="H224" s="469"/>
      <c r="I224" s="2183"/>
      <c r="J224" s="2292"/>
      <c r="K224" s="1647"/>
    </row>
    <row r="225" spans="1:11">
      <c r="A225" s="1378" t="s">
        <v>2515</v>
      </c>
      <c r="B225" s="641"/>
      <c r="C225" s="2174" t="s">
        <v>253</v>
      </c>
      <c r="D225" s="2174"/>
      <c r="E225" s="2184">
        <v>1000</v>
      </c>
      <c r="F225" s="469"/>
      <c r="G225" s="2183">
        <v>0</v>
      </c>
      <c r="H225" s="469"/>
      <c r="I225" s="2183">
        <v>0</v>
      </c>
      <c r="J225" s="1647"/>
      <c r="K225" s="1647">
        <f>ROUND(SUM(E225:I225),0)</f>
        <v>1000</v>
      </c>
    </row>
    <row r="226" spans="1:11">
      <c r="A226" s="641"/>
      <c r="B226" s="641"/>
      <c r="C226" s="2174"/>
      <c r="D226" s="2174"/>
      <c r="E226" s="2184"/>
      <c r="F226" s="469"/>
      <c r="G226" s="2183"/>
      <c r="H226" s="469"/>
      <c r="I226" s="2183"/>
      <c r="J226" s="2292"/>
      <c r="K226" s="1647"/>
    </row>
    <row r="227" spans="1:11">
      <c r="A227" s="641" t="s">
        <v>1077</v>
      </c>
      <c r="B227" s="641"/>
      <c r="C227" s="2174" t="s">
        <v>253</v>
      </c>
      <c r="D227" s="2174"/>
      <c r="E227" s="2184">
        <v>40000</v>
      </c>
      <c r="F227" s="469"/>
      <c r="G227" s="2183">
        <v>0</v>
      </c>
      <c r="H227" s="469"/>
      <c r="I227" s="2183">
        <v>273090</v>
      </c>
      <c r="J227"/>
      <c r="K227" s="1647">
        <f t="shared" ref="K227:K241" si="15">ROUND(SUM(E227:I227),0)</f>
        <v>313090</v>
      </c>
    </row>
    <row r="228" spans="1:11">
      <c r="A228" s="641"/>
      <c r="B228" s="641"/>
      <c r="C228" s="2174"/>
      <c r="D228" s="2174"/>
      <c r="E228" s="455"/>
      <c r="F228" s="455"/>
      <c r="G228" s="2018"/>
      <c r="H228" s="455"/>
      <c r="I228" s="455"/>
      <c r="J228" s="1647"/>
      <c r="K228" s="1647" t="s">
        <v>5</v>
      </c>
    </row>
    <row r="229" spans="1:11">
      <c r="A229" s="641" t="s">
        <v>1078</v>
      </c>
      <c r="B229" s="641"/>
      <c r="C229" s="2174"/>
      <c r="D229" s="2174"/>
      <c r="E229" s="2018"/>
      <c r="F229" s="455"/>
      <c r="G229" s="455"/>
      <c r="H229" s="455"/>
      <c r="I229" s="455"/>
      <c r="J229" s="1647"/>
      <c r="K229" s="1647" t="s">
        <v>5</v>
      </c>
    </row>
    <row r="230" spans="1:11">
      <c r="A230" s="2007"/>
      <c r="B230" s="641" t="s">
        <v>1079</v>
      </c>
      <c r="C230" s="2174" t="s">
        <v>253</v>
      </c>
      <c r="D230" s="2175"/>
      <c r="E230" s="2184">
        <v>12000</v>
      </c>
      <c r="F230" s="469"/>
      <c r="G230" s="2183">
        <v>0</v>
      </c>
      <c r="H230" s="469"/>
      <c r="I230" s="2183">
        <v>0</v>
      </c>
      <c r="J230" s="1647"/>
      <c r="K230" s="1647">
        <f t="shared" si="15"/>
        <v>12000</v>
      </c>
    </row>
    <row r="231" spans="1:11">
      <c r="A231" s="2007"/>
      <c r="B231" s="641" t="s">
        <v>2058</v>
      </c>
      <c r="C231" s="2174" t="s">
        <v>253</v>
      </c>
      <c r="D231" s="2174"/>
      <c r="E231" s="2184">
        <v>34000</v>
      </c>
      <c r="F231" s="469"/>
      <c r="G231" s="2183">
        <v>0</v>
      </c>
      <c r="H231" s="469"/>
      <c r="I231" s="2183">
        <v>0</v>
      </c>
      <c r="J231" s="1647"/>
      <c r="K231" s="1647">
        <f t="shared" si="15"/>
        <v>34000</v>
      </c>
    </row>
    <row r="232" spans="1:11">
      <c r="A232" s="2007"/>
      <c r="B232" s="641" t="s">
        <v>1080</v>
      </c>
      <c r="C232" s="2174" t="s">
        <v>253</v>
      </c>
      <c r="D232" s="649"/>
      <c r="E232" s="2184">
        <v>45675</v>
      </c>
      <c r="F232" s="469"/>
      <c r="G232" s="2183">
        <v>0</v>
      </c>
      <c r="H232" s="469"/>
      <c r="I232" s="2183">
        <v>1450</v>
      </c>
      <c r="J232" s="1647"/>
      <c r="K232" s="1647">
        <f t="shared" si="15"/>
        <v>47125</v>
      </c>
    </row>
    <row r="233" spans="1:11">
      <c r="A233" s="2007"/>
      <c r="B233" s="641" t="s">
        <v>1081</v>
      </c>
      <c r="C233" s="2174" t="s">
        <v>253</v>
      </c>
      <c r="D233" s="2174"/>
      <c r="E233" s="2184">
        <v>50000</v>
      </c>
      <c r="F233" s="469"/>
      <c r="G233" s="2183">
        <v>0</v>
      </c>
      <c r="H233" s="469"/>
      <c r="I233" s="2183">
        <v>0</v>
      </c>
      <c r="J233" s="1647"/>
      <c r="K233" s="1647">
        <f t="shared" si="15"/>
        <v>50000</v>
      </c>
    </row>
    <row r="234" spans="1:11">
      <c r="A234" s="2007"/>
      <c r="B234" s="641" t="s">
        <v>1082</v>
      </c>
      <c r="C234" s="2174" t="s">
        <v>253</v>
      </c>
      <c r="D234" s="2174"/>
      <c r="E234" s="2184">
        <v>40000</v>
      </c>
      <c r="F234" s="469"/>
      <c r="G234" s="2183">
        <v>0</v>
      </c>
      <c r="H234" s="469"/>
      <c r="I234" s="2183">
        <v>0</v>
      </c>
      <c r="J234" s="1647"/>
      <c r="K234" s="1647">
        <f t="shared" si="15"/>
        <v>40000</v>
      </c>
    </row>
    <row r="235" spans="1:11">
      <c r="A235" s="2007"/>
      <c r="B235" s="641" t="s">
        <v>1083</v>
      </c>
      <c r="C235" s="2174" t="s">
        <v>253</v>
      </c>
      <c r="D235" s="2174"/>
      <c r="E235" s="2184">
        <v>78100</v>
      </c>
      <c r="F235" s="469"/>
      <c r="G235" s="2183">
        <v>0</v>
      </c>
      <c r="H235" s="469"/>
      <c r="I235" s="2183">
        <v>34500</v>
      </c>
      <c r="J235" s="1647"/>
      <c r="K235" s="1647">
        <f t="shared" si="15"/>
        <v>112600</v>
      </c>
    </row>
    <row r="236" spans="1:11">
      <c r="A236" s="2007"/>
      <c r="B236" s="641" t="s">
        <v>1084</v>
      </c>
      <c r="C236" s="2174" t="s">
        <v>253</v>
      </c>
      <c r="D236" s="641"/>
      <c r="E236" s="2184">
        <v>40302.36</v>
      </c>
      <c r="F236" s="469"/>
      <c r="G236" s="2183">
        <v>0</v>
      </c>
      <c r="H236" s="469"/>
      <c r="I236" s="2183">
        <v>0</v>
      </c>
      <c r="J236" s="1815"/>
      <c r="K236" s="1647">
        <f t="shared" si="15"/>
        <v>40302</v>
      </c>
    </row>
    <row r="237" spans="1:11">
      <c r="A237" s="2007"/>
      <c r="B237" s="641" t="s">
        <v>1085</v>
      </c>
      <c r="C237" s="2174" t="s">
        <v>253</v>
      </c>
      <c r="D237" s="2174"/>
      <c r="E237" s="2184">
        <v>3000</v>
      </c>
      <c r="F237" s="469"/>
      <c r="G237" s="2183">
        <v>0</v>
      </c>
      <c r="H237" s="469"/>
      <c r="I237" s="2183">
        <v>0</v>
      </c>
      <c r="J237" s="1647"/>
      <c r="K237" s="1815">
        <f t="shared" si="15"/>
        <v>3000</v>
      </c>
    </row>
    <row r="238" spans="1:11">
      <c r="A238" s="2007"/>
      <c r="B238" s="641" t="s">
        <v>1086</v>
      </c>
      <c r="C238" s="2174" t="s">
        <v>253</v>
      </c>
      <c r="D238" s="2174"/>
      <c r="E238" s="2184">
        <v>25000</v>
      </c>
      <c r="F238" s="469"/>
      <c r="G238" s="2183">
        <v>0</v>
      </c>
      <c r="H238" s="469"/>
      <c r="I238" s="2183">
        <v>0</v>
      </c>
      <c r="J238" s="1647"/>
      <c r="K238" s="1815">
        <f t="shared" si="15"/>
        <v>25000</v>
      </c>
    </row>
    <row r="239" spans="1:11">
      <c r="A239" s="2007"/>
      <c r="B239" s="641" t="s">
        <v>2059</v>
      </c>
      <c r="C239" s="2174" t="s">
        <v>253</v>
      </c>
      <c r="D239" s="2174"/>
      <c r="E239" s="2184">
        <v>38504.75</v>
      </c>
      <c r="F239" s="469"/>
      <c r="G239" s="2183">
        <v>0</v>
      </c>
      <c r="H239" s="469"/>
      <c r="I239" s="2183">
        <v>0</v>
      </c>
      <c r="J239" s="1866"/>
      <c r="K239" s="1647">
        <f t="shared" si="15"/>
        <v>38505</v>
      </c>
    </row>
    <row r="240" spans="1:11">
      <c r="A240" s="2007"/>
      <c r="B240" s="641" t="s">
        <v>1087</v>
      </c>
      <c r="C240" s="2174" t="s">
        <v>253</v>
      </c>
      <c r="D240" s="2174"/>
      <c r="E240" s="2184">
        <v>2000</v>
      </c>
      <c r="F240" s="469"/>
      <c r="G240" s="2183">
        <v>0</v>
      </c>
      <c r="H240" s="469"/>
      <c r="I240" s="2183">
        <v>0</v>
      </c>
      <c r="J240" s="1815"/>
      <c r="K240" s="1815">
        <f t="shared" si="15"/>
        <v>2000</v>
      </c>
    </row>
    <row r="241" spans="1:11">
      <c r="A241" s="2007"/>
      <c r="B241" s="641" t="s">
        <v>1088</v>
      </c>
      <c r="C241" s="2174" t="s">
        <v>253</v>
      </c>
      <c r="D241" s="2174"/>
      <c r="E241" s="2184">
        <v>19000</v>
      </c>
      <c r="F241" s="469"/>
      <c r="G241" s="2183">
        <v>0</v>
      </c>
      <c r="H241" s="469"/>
      <c r="I241" s="2183">
        <v>0</v>
      </c>
      <c r="J241" s="1815"/>
      <c r="K241" s="1815">
        <f t="shared" si="15"/>
        <v>19000</v>
      </c>
    </row>
    <row r="242" spans="1:11">
      <c r="A242" s="1916"/>
      <c r="B242" s="1883"/>
      <c r="C242" s="1867"/>
      <c r="D242" s="1867"/>
      <c r="E242" s="1908"/>
      <c r="F242" s="1815"/>
      <c r="G242" s="1908"/>
      <c r="H242" s="1815"/>
      <c r="I242" s="1324"/>
      <c r="J242" s="1324"/>
      <c r="K242" s="1324"/>
    </row>
    <row r="243" spans="1:11">
      <c r="A243" s="1867" t="s">
        <v>5</v>
      </c>
      <c r="B243" s="1378"/>
      <c r="C243" s="1645" t="s">
        <v>253</v>
      </c>
      <c r="D243" s="1378"/>
      <c r="E243" s="1863" t="s">
        <v>5</v>
      </c>
      <c r="F243" s="1647"/>
      <c r="G243" s="1647" t="s">
        <v>5</v>
      </c>
      <c r="H243" s="1647"/>
      <c r="I243" s="1863" t="s">
        <v>5</v>
      </c>
      <c r="J243" s="1647"/>
      <c r="K243" s="1647" t="s">
        <v>5</v>
      </c>
    </row>
    <row r="244" spans="1:11">
      <c r="A244" s="1917" t="s">
        <v>0</v>
      </c>
      <c r="B244" s="1378"/>
      <c r="C244" s="1645"/>
      <c r="D244" s="1645"/>
      <c r="E244" s="1881"/>
      <c r="F244" s="1909"/>
      <c r="G244" s="1909"/>
      <c r="H244" s="1909"/>
      <c r="I244" s="1909"/>
      <c r="J244" s="1909"/>
      <c r="K244" s="1910" t="s">
        <v>1036</v>
      </c>
    </row>
    <row r="245" spans="1:11">
      <c r="A245" s="1453" t="s">
        <v>1052</v>
      </c>
      <c r="B245" s="1378"/>
      <c r="C245" s="1911"/>
      <c r="D245" s="655"/>
      <c r="E245" s="1918"/>
      <c r="F245" s="1919"/>
      <c r="G245" s="1920"/>
      <c r="H245" s="1919"/>
      <c r="I245" s="1920"/>
      <c r="J245" s="1921"/>
      <c r="K245" s="1910" t="s">
        <v>121</v>
      </c>
    </row>
    <row r="246" spans="1:11">
      <c r="A246" s="1922" t="s">
        <v>2362</v>
      </c>
      <c r="B246" s="1378"/>
      <c r="C246" s="1914"/>
      <c r="D246" s="1914"/>
      <c r="E246" s="1454"/>
      <c r="F246" s="1913"/>
      <c r="G246" s="1922"/>
      <c r="H246" s="1913"/>
      <c r="I246" s="1922"/>
      <c r="J246" s="1909"/>
      <c r="K246" s="1909"/>
    </row>
    <row r="247" spans="1:11">
      <c r="A247" s="1915"/>
      <c r="B247" s="1899"/>
      <c r="C247" s="1874"/>
      <c r="D247" s="642"/>
      <c r="E247" s="1875"/>
      <c r="F247" s="1876"/>
      <c r="G247" s="1875"/>
      <c r="H247" s="1876"/>
      <c r="I247" s="1876"/>
      <c r="J247" s="1876"/>
      <c r="K247" s="1876"/>
    </row>
    <row r="248" spans="1:11">
      <c r="A248" s="1886"/>
      <c r="B248" s="646"/>
      <c r="C248" s="1874"/>
      <c r="D248" s="1874"/>
      <c r="E248" s="1875" t="s">
        <v>1053</v>
      </c>
      <c r="F248" s="1876"/>
      <c r="G248" s="1875"/>
      <c r="H248" s="1876"/>
      <c r="I248" s="1875"/>
      <c r="J248" s="1876"/>
      <c r="K248" s="1876" t="s">
        <v>252</v>
      </c>
    </row>
    <row r="249" spans="1:11">
      <c r="A249" s="1888" t="s">
        <v>1054</v>
      </c>
      <c r="B249" s="1889"/>
      <c r="C249" s="1874"/>
      <c r="D249" s="1874"/>
      <c r="E249" s="1726" t="s">
        <v>1055</v>
      </c>
      <c r="F249" s="1876"/>
      <c r="G249" s="1892" t="s">
        <v>1056</v>
      </c>
      <c r="H249" s="1876"/>
      <c r="I249" s="1923" t="s">
        <v>1057</v>
      </c>
      <c r="J249" s="1878"/>
      <c r="K249" s="1890" t="s">
        <v>486</v>
      </c>
    </row>
    <row r="250" spans="1:11">
      <c r="A250" s="1652"/>
      <c r="B250" s="1378"/>
      <c r="C250" s="1645"/>
      <c r="D250" s="1645"/>
      <c r="E250" s="1881"/>
      <c r="F250" s="1909"/>
      <c r="G250" s="1909"/>
      <c r="H250" s="1909"/>
      <c r="I250" s="1909"/>
      <c r="J250" s="1909"/>
      <c r="K250" s="1909"/>
    </row>
    <row r="251" spans="1:11">
      <c r="A251" s="2007"/>
      <c r="B251" s="641" t="s">
        <v>1089</v>
      </c>
      <c r="C251" s="2174" t="s">
        <v>253</v>
      </c>
      <c r="D251" s="2175"/>
      <c r="E251" s="2184">
        <v>26000</v>
      </c>
      <c r="F251" s="469"/>
      <c r="G251" s="2183">
        <v>0</v>
      </c>
      <c r="H251" s="469"/>
      <c r="I251" s="2183">
        <v>0</v>
      </c>
      <c r="J251" s="1647"/>
      <c r="K251" s="1647">
        <f>ROUND(SUM(E251:I251),0)</f>
        <v>26000</v>
      </c>
    </row>
    <row r="252" spans="1:11">
      <c r="A252" s="2007"/>
      <c r="B252" s="641" t="s">
        <v>1090</v>
      </c>
      <c r="C252" s="2174" t="s">
        <v>253</v>
      </c>
      <c r="D252" s="2174"/>
      <c r="E252" s="2184">
        <v>67000</v>
      </c>
      <c r="F252" s="469"/>
      <c r="G252" s="2183">
        <v>0</v>
      </c>
      <c r="H252" s="469"/>
      <c r="I252" s="2183">
        <v>0</v>
      </c>
      <c r="J252" s="1647"/>
      <c r="K252" s="1647">
        <f t="shared" ref="K252:K255" si="16">ROUND(SUM(E252:I252),0)</f>
        <v>67000</v>
      </c>
    </row>
    <row r="253" spans="1:11">
      <c r="A253" s="2007"/>
      <c r="B253" s="641" t="s">
        <v>1091</v>
      </c>
      <c r="C253" s="2174" t="s">
        <v>253</v>
      </c>
      <c r="D253" s="2174"/>
      <c r="E253" s="2184">
        <v>60000</v>
      </c>
      <c r="F253" s="469"/>
      <c r="G253" s="2183">
        <v>0</v>
      </c>
      <c r="H253" s="469"/>
      <c r="I253" s="2183">
        <v>50000</v>
      </c>
      <c r="J253" s="1647"/>
      <c r="K253" s="1647">
        <f t="shared" si="16"/>
        <v>110000</v>
      </c>
    </row>
    <row r="254" spans="1:11">
      <c r="A254" s="2007"/>
      <c r="B254" s="641"/>
      <c r="C254" s="2174"/>
      <c r="D254" s="2174"/>
      <c r="E254" s="2018"/>
      <c r="F254" s="455"/>
      <c r="G254" s="2018"/>
      <c r="H254" s="455"/>
      <c r="I254" s="455"/>
      <c r="J254" s="1647"/>
      <c r="K254" s="1647" t="s">
        <v>5</v>
      </c>
    </row>
    <row r="255" spans="1:11">
      <c r="A255" s="641" t="s">
        <v>1092</v>
      </c>
      <c r="B255" s="641"/>
      <c r="C255" s="2174" t="s">
        <v>253</v>
      </c>
      <c r="D255" s="2174"/>
      <c r="E255" s="2184">
        <v>1500</v>
      </c>
      <c r="F255" s="469"/>
      <c r="G255" s="2183">
        <v>0</v>
      </c>
      <c r="H255" s="469"/>
      <c r="I255" s="2183">
        <v>0</v>
      </c>
      <c r="J255" s="1647"/>
      <c r="K255" s="1647">
        <f t="shared" si="16"/>
        <v>1500</v>
      </c>
    </row>
    <row r="256" spans="1:11">
      <c r="A256" s="649"/>
      <c r="B256" s="641"/>
      <c r="C256" s="641"/>
      <c r="D256" s="641"/>
      <c r="E256" s="455"/>
      <c r="F256" s="455"/>
      <c r="G256" s="455"/>
      <c r="H256" s="455"/>
      <c r="I256" s="455"/>
      <c r="J256" s="1647"/>
      <c r="K256" s="1647" t="s">
        <v>5</v>
      </c>
    </row>
    <row r="257" spans="1:11">
      <c r="A257" s="641" t="s">
        <v>2060</v>
      </c>
      <c r="B257" s="641"/>
      <c r="C257" s="2174" t="s">
        <v>253</v>
      </c>
      <c r="D257" s="2174"/>
      <c r="E257" s="2184">
        <v>4000</v>
      </c>
      <c r="F257" s="469"/>
      <c r="G257" s="2183">
        <v>0</v>
      </c>
      <c r="H257" s="469"/>
      <c r="I257" s="2183">
        <v>0</v>
      </c>
      <c r="J257" s="1815"/>
      <c r="K257" s="1647">
        <f t="shared" ref="K257:K273" si="17">ROUND(SUM(E257:I257),0)</f>
        <v>4000</v>
      </c>
    </row>
    <row r="258" spans="1:11">
      <c r="A258" s="641"/>
      <c r="B258" s="641"/>
      <c r="C258" s="2174"/>
      <c r="D258" s="2174"/>
      <c r="E258" s="455"/>
      <c r="F258" s="455"/>
      <c r="G258" s="455"/>
      <c r="H258" s="455"/>
      <c r="I258" s="2018"/>
      <c r="J258" s="1647"/>
      <c r="K258" s="1647" t="s">
        <v>5</v>
      </c>
    </row>
    <row r="259" spans="1:11">
      <c r="A259" s="641" t="s">
        <v>1096</v>
      </c>
      <c r="B259" s="641"/>
      <c r="C259" s="2174" t="s">
        <v>253</v>
      </c>
      <c r="D259" s="2174"/>
      <c r="E259" s="2184">
        <v>9600</v>
      </c>
      <c r="F259" s="469"/>
      <c r="G259" s="2183">
        <v>23000</v>
      </c>
      <c r="H259" s="469"/>
      <c r="I259" s="2183">
        <v>0</v>
      </c>
      <c r="J259" s="1647"/>
      <c r="K259" s="1647">
        <f t="shared" si="17"/>
        <v>32600</v>
      </c>
    </row>
    <row r="260" spans="1:11">
      <c r="A260" s="641"/>
      <c r="B260" s="641"/>
      <c r="C260" s="2174" t="s">
        <v>253</v>
      </c>
      <c r="D260" s="2174"/>
      <c r="E260" s="455"/>
      <c r="F260" s="455"/>
      <c r="G260" s="455"/>
      <c r="H260" s="455"/>
      <c r="I260" s="2183"/>
      <c r="J260" s="1647"/>
      <c r="K260" s="1647" t="s">
        <v>5</v>
      </c>
    </row>
    <row r="261" spans="1:11">
      <c r="A261" s="641" t="s">
        <v>1097</v>
      </c>
      <c r="B261" s="646"/>
      <c r="C261" s="2174" t="s">
        <v>253</v>
      </c>
      <c r="D261" s="2174"/>
      <c r="E261" s="455"/>
      <c r="F261" s="455"/>
      <c r="G261" s="455"/>
      <c r="H261" s="455"/>
      <c r="I261" s="2183"/>
      <c r="J261" s="1647"/>
      <c r="K261" s="1647" t="s">
        <v>5</v>
      </c>
    </row>
    <row r="262" spans="1:11" ht="16.5" customHeight="1">
      <c r="A262" s="2007"/>
      <c r="B262" s="641" t="s">
        <v>1099</v>
      </c>
      <c r="C262" s="2174" t="s">
        <v>253</v>
      </c>
      <c r="D262" s="2174"/>
      <c r="E262" s="2184">
        <v>1000</v>
      </c>
      <c r="F262" s="469"/>
      <c r="G262" s="2183">
        <v>0</v>
      </c>
      <c r="H262" s="469"/>
      <c r="I262" s="2183">
        <v>2000</v>
      </c>
      <c r="J262" s="1647"/>
      <c r="K262" s="1647">
        <f t="shared" si="17"/>
        <v>3000</v>
      </c>
    </row>
    <row r="263" spans="1:11">
      <c r="A263" s="2007"/>
      <c r="B263" s="641" t="s">
        <v>1100</v>
      </c>
      <c r="C263" s="2174" t="s">
        <v>253</v>
      </c>
      <c r="D263" s="2174"/>
      <c r="E263" s="2184">
        <v>1000</v>
      </c>
      <c r="F263" s="469"/>
      <c r="G263" s="2183">
        <v>0</v>
      </c>
      <c r="H263" s="469"/>
      <c r="I263" s="2183">
        <v>12000</v>
      </c>
      <c r="J263" s="1647"/>
      <c r="K263" s="1647">
        <f t="shared" si="17"/>
        <v>13000</v>
      </c>
    </row>
    <row r="264" spans="1:11">
      <c r="A264" s="2007"/>
      <c r="B264" s="641" t="s">
        <v>1101</v>
      </c>
      <c r="C264" s="2174" t="s">
        <v>253</v>
      </c>
      <c r="D264" s="2174"/>
      <c r="E264" s="2184">
        <v>1000</v>
      </c>
      <c r="F264" s="469"/>
      <c r="G264" s="2183">
        <v>0</v>
      </c>
      <c r="H264" s="469"/>
      <c r="I264" s="2183">
        <v>2000</v>
      </c>
      <c r="J264" s="1647"/>
      <c r="K264" s="1647">
        <f t="shared" si="17"/>
        <v>3000</v>
      </c>
    </row>
    <row r="265" spans="1:11">
      <c r="A265" s="2007"/>
      <c r="B265" s="641" t="s">
        <v>1102</v>
      </c>
      <c r="C265" s="2174" t="s">
        <v>253</v>
      </c>
      <c r="D265" s="2174"/>
      <c r="E265" s="2184">
        <v>1000</v>
      </c>
      <c r="F265" s="469"/>
      <c r="G265" s="2183">
        <v>0</v>
      </c>
      <c r="H265" s="469"/>
      <c r="I265" s="2183">
        <v>2000</v>
      </c>
      <c r="J265" s="1647"/>
      <c r="K265" s="1647">
        <f t="shared" si="17"/>
        <v>3000</v>
      </c>
    </row>
    <row r="266" spans="1:11">
      <c r="A266" s="2007"/>
      <c r="B266" s="641" t="s">
        <v>1103</v>
      </c>
      <c r="C266" s="2174" t="s">
        <v>253</v>
      </c>
      <c r="D266" s="2174"/>
      <c r="E266" s="2184">
        <v>1000</v>
      </c>
      <c r="F266" s="469"/>
      <c r="G266" s="2183">
        <v>0</v>
      </c>
      <c r="H266" s="469"/>
      <c r="I266" s="2183">
        <v>2000</v>
      </c>
      <c r="J266" s="1647"/>
      <c r="K266" s="1647">
        <f t="shared" si="17"/>
        <v>3000</v>
      </c>
    </row>
    <row r="267" spans="1:11">
      <c r="A267" s="2007"/>
      <c r="B267" s="641" t="s">
        <v>1104</v>
      </c>
      <c r="C267" s="2174" t="s">
        <v>253</v>
      </c>
      <c r="D267" s="2174"/>
      <c r="E267" s="2184">
        <v>1000</v>
      </c>
      <c r="F267" s="469"/>
      <c r="G267" s="2183">
        <v>0</v>
      </c>
      <c r="H267" s="469"/>
      <c r="I267" s="2183">
        <v>12000</v>
      </c>
      <c r="J267" s="1647"/>
      <c r="K267" s="1647">
        <f t="shared" si="17"/>
        <v>13000</v>
      </c>
    </row>
    <row r="268" spans="1:11">
      <c r="A268" s="2007"/>
      <c r="B268" s="641" t="s">
        <v>1105</v>
      </c>
      <c r="C268" s="2174" t="s">
        <v>253</v>
      </c>
      <c r="D268" s="2174"/>
      <c r="E268" s="2184">
        <v>1000</v>
      </c>
      <c r="F268" s="469"/>
      <c r="G268" s="2183">
        <v>0</v>
      </c>
      <c r="H268" s="469"/>
      <c r="I268" s="2183">
        <v>2000</v>
      </c>
      <c r="J268" s="1880"/>
      <c r="K268" s="1647">
        <f t="shared" si="17"/>
        <v>3000</v>
      </c>
    </row>
    <row r="269" spans="1:11">
      <c r="A269" s="2007"/>
      <c r="B269" s="641" t="s">
        <v>1106</v>
      </c>
      <c r="C269" s="2174" t="s">
        <v>253</v>
      </c>
      <c r="D269" s="2174"/>
      <c r="E269" s="2184">
        <v>1000</v>
      </c>
      <c r="F269" s="469"/>
      <c r="G269" s="2183">
        <v>0</v>
      </c>
      <c r="H269" s="469"/>
      <c r="I269" s="2183">
        <v>12000</v>
      </c>
      <c r="J269"/>
      <c r="K269" s="1647">
        <f t="shared" si="17"/>
        <v>13000</v>
      </c>
    </row>
    <row r="270" spans="1:11">
      <c r="A270" s="2007"/>
      <c r="B270" s="641" t="s">
        <v>2061</v>
      </c>
      <c r="C270" s="2174" t="s">
        <v>253</v>
      </c>
      <c r="D270" s="2174"/>
      <c r="E270" s="2184">
        <v>0</v>
      </c>
      <c r="F270" s="469"/>
      <c r="G270" s="2183">
        <v>0</v>
      </c>
      <c r="H270" s="469"/>
      <c r="I270" s="2183">
        <v>8000</v>
      </c>
      <c r="J270" s="1647"/>
      <c r="K270" s="1647">
        <f t="shared" si="17"/>
        <v>8000</v>
      </c>
    </row>
    <row r="271" spans="1:11">
      <c r="A271" s="2007"/>
      <c r="B271" s="641" t="s">
        <v>1107</v>
      </c>
      <c r="C271" s="2174" t="s">
        <v>253</v>
      </c>
      <c r="D271" s="2174"/>
      <c r="E271" s="2184">
        <v>0</v>
      </c>
      <c r="F271" s="469"/>
      <c r="G271" s="2183">
        <v>0</v>
      </c>
      <c r="H271" s="469"/>
      <c r="I271" s="2183">
        <v>68500</v>
      </c>
      <c r="J271" s="1647"/>
      <c r="K271" s="1647">
        <f t="shared" si="17"/>
        <v>68500</v>
      </c>
    </row>
    <row r="272" spans="1:11">
      <c r="A272" s="2007"/>
      <c r="B272" s="641" t="s">
        <v>2447</v>
      </c>
      <c r="C272" s="2174"/>
      <c r="D272" s="2174"/>
      <c r="E272" s="2184">
        <v>0</v>
      </c>
      <c r="F272" s="469"/>
      <c r="G272" s="2183">
        <v>0</v>
      </c>
      <c r="H272" s="469"/>
      <c r="I272" s="2183">
        <v>4000</v>
      </c>
      <c r="J272" s="1647"/>
      <c r="K272" s="1647">
        <f t="shared" si="17"/>
        <v>4000</v>
      </c>
    </row>
    <row r="273" spans="1:11">
      <c r="A273" s="2007"/>
      <c r="B273" s="641" t="s">
        <v>1098</v>
      </c>
      <c r="C273" s="2174" t="s">
        <v>253</v>
      </c>
      <c r="D273" s="2174"/>
      <c r="E273" s="2184">
        <v>2000</v>
      </c>
      <c r="F273" s="469"/>
      <c r="G273" s="2183">
        <v>0</v>
      </c>
      <c r="H273" s="469"/>
      <c r="I273" s="2183">
        <v>121000</v>
      </c>
      <c r="J273" s="1647"/>
      <c r="K273" s="1647">
        <f t="shared" si="17"/>
        <v>123000</v>
      </c>
    </row>
    <row r="274" spans="1:11">
      <c r="A274" s="2007"/>
      <c r="B274" s="641"/>
      <c r="C274" s="2174"/>
      <c r="D274" s="2174"/>
      <c r="E274" s="2018"/>
      <c r="F274" s="455"/>
      <c r="G274" s="2018"/>
      <c r="H274" s="455"/>
      <c r="I274" s="2018"/>
      <c r="J274" s="1863"/>
      <c r="K274" s="1647" t="s">
        <v>5</v>
      </c>
    </row>
    <row r="275" spans="1:11">
      <c r="A275" s="641" t="s">
        <v>1108</v>
      </c>
      <c r="B275" s="641"/>
      <c r="C275" s="2174"/>
      <c r="D275" s="2174"/>
      <c r="E275" s="2018"/>
      <c r="F275" s="516"/>
      <c r="G275" s="455"/>
      <c r="H275" s="516"/>
      <c r="I275" s="2183"/>
      <c r="J275" s="1647"/>
      <c r="K275" s="1647" t="s">
        <v>5</v>
      </c>
    </row>
    <row r="276" spans="1:11">
      <c r="A276" s="2007"/>
      <c r="B276" s="641" t="s">
        <v>1109</v>
      </c>
      <c r="C276" s="2174" t="s">
        <v>253</v>
      </c>
      <c r="D276" s="2175"/>
      <c r="E276" s="2184">
        <v>0</v>
      </c>
      <c r="F276" s="469"/>
      <c r="G276" s="2183">
        <v>0</v>
      </c>
      <c r="H276" s="469"/>
      <c r="I276" s="2183">
        <v>2500000</v>
      </c>
      <c r="J276" s="1647"/>
      <c r="K276" s="1647">
        <f t="shared" ref="K276:K287" si="18">ROUND(SUM(E276:I276),0)</f>
        <v>2500000</v>
      </c>
    </row>
    <row r="277" spans="1:11">
      <c r="A277" s="2007"/>
      <c r="B277" s="641" t="s">
        <v>2062</v>
      </c>
      <c r="C277" s="2174" t="s">
        <v>253</v>
      </c>
      <c r="D277" s="2174"/>
      <c r="E277" s="2184">
        <v>10000</v>
      </c>
      <c r="F277" s="469"/>
      <c r="G277" s="2183">
        <v>0</v>
      </c>
      <c r="H277" s="469"/>
      <c r="I277" s="2183">
        <v>0</v>
      </c>
      <c r="J277" s="1863"/>
      <c r="K277" s="1647">
        <f t="shared" si="18"/>
        <v>10000</v>
      </c>
    </row>
    <row r="278" spans="1:11">
      <c r="A278" s="1865"/>
      <c r="B278" s="1378"/>
      <c r="C278" s="1645" t="s">
        <v>253</v>
      </c>
      <c r="D278" s="1868"/>
      <c r="E278" s="1648"/>
      <c r="F278" s="1863"/>
      <c r="G278" s="1648"/>
      <c r="H278" s="1863"/>
      <c r="I278" s="1864"/>
      <c r="J278" s="1863"/>
      <c r="K278" s="1647" t="s">
        <v>5</v>
      </c>
    </row>
    <row r="279" spans="1:11">
      <c r="A279" s="2182" t="s">
        <v>1093</v>
      </c>
      <c r="B279" s="641"/>
      <c r="C279" s="2174" t="s">
        <v>253</v>
      </c>
      <c r="D279" s="2174"/>
      <c r="E279" s="2018"/>
      <c r="F279" s="455"/>
      <c r="G279" s="2018"/>
      <c r="H279" s="455"/>
      <c r="I279" s="2183"/>
      <c r="J279" s="1866"/>
      <c r="K279" s="1647" t="s">
        <v>5</v>
      </c>
    </row>
    <row r="280" spans="1:11">
      <c r="A280" s="649"/>
      <c r="B280" s="641" t="s">
        <v>1094</v>
      </c>
      <c r="C280" s="2174" t="s">
        <v>253</v>
      </c>
      <c r="D280" s="649"/>
      <c r="E280" s="2184">
        <v>17000</v>
      </c>
      <c r="F280" s="469"/>
      <c r="G280" s="2183">
        <v>0</v>
      </c>
      <c r="H280" s="469"/>
      <c r="I280" s="2183">
        <v>0</v>
      </c>
      <c r="J280" s="1866"/>
      <c r="K280" s="1647">
        <f t="shared" si="18"/>
        <v>17000</v>
      </c>
    </row>
    <row r="281" spans="1:11">
      <c r="A281" s="649"/>
      <c r="B281" s="641" t="s">
        <v>1095</v>
      </c>
      <c r="C281" s="2174" t="s">
        <v>253</v>
      </c>
      <c r="D281" s="2174"/>
      <c r="E281" s="2184">
        <v>1750</v>
      </c>
      <c r="F281" s="469"/>
      <c r="G281" s="2183">
        <v>0</v>
      </c>
      <c r="H281" s="469"/>
      <c r="I281" s="2183">
        <v>0</v>
      </c>
      <c r="J281" s="1647"/>
      <c r="K281" s="1647">
        <f t="shared" si="18"/>
        <v>1750</v>
      </c>
    </row>
    <row r="282" spans="1:11">
      <c r="A282" s="649"/>
      <c r="B282" s="641"/>
      <c r="C282" s="2174"/>
      <c r="D282" s="2174"/>
      <c r="E282" s="455"/>
      <c r="F282" s="455"/>
      <c r="G282" s="2018"/>
      <c r="H282" s="455"/>
      <c r="I282" s="2018"/>
      <c r="J282" s="1647"/>
      <c r="K282" s="1647" t="s">
        <v>5</v>
      </c>
    </row>
    <row r="283" spans="1:11">
      <c r="A283" s="641" t="s">
        <v>2063</v>
      </c>
      <c r="B283" s="641"/>
      <c r="C283" s="2174" t="s">
        <v>253</v>
      </c>
      <c r="D283" s="649"/>
      <c r="E283" s="2184">
        <v>15000</v>
      </c>
      <c r="F283" s="469"/>
      <c r="G283" s="2183">
        <v>0</v>
      </c>
      <c r="H283" s="469"/>
      <c r="I283" s="2183">
        <v>30000</v>
      </c>
      <c r="J283" s="1649"/>
      <c r="K283" s="1647">
        <f t="shared" si="18"/>
        <v>45000</v>
      </c>
    </row>
    <row r="284" spans="1:11">
      <c r="A284" s="641"/>
      <c r="B284" s="641"/>
      <c r="C284" s="2174" t="s">
        <v>253</v>
      </c>
      <c r="D284" s="649"/>
      <c r="E284" s="2018"/>
      <c r="F284" s="516"/>
      <c r="G284" s="2018"/>
      <c r="H284" s="516"/>
      <c r="I284" s="455"/>
      <c r="J284" s="1647"/>
      <c r="K284" s="1647" t="s">
        <v>5</v>
      </c>
    </row>
    <row r="285" spans="1:11">
      <c r="A285" s="641" t="s">
        <v>1110</v>
      </c>
      <c r="B285" s="641"/>
      <c r="C285" s="2174" t="s">
        <v>253</v>
      </c>
      <c r="D285" s="2175"/>
      <c r="E285" s="2184">
        <v>10000</v>
      </c>
      <c r="F285" s="469"/>
      <c r="G285" s="2183">
        <v>0</v>
      </c>
      <c r="H285" s="469"/>
      <c r="I285" s="2183">
        <v>0</v>
      </c>
      <c r="J285" s="1647"/>
      <c r="K285" s="1647">
        <f t="shared" si="18"/>
        <v>10000</v>
      </c>
    </row>
    <row r="286" spans="1:11">
      <c r="A286" s="641"/>
      <c r="B286" s="641"/>
      <c r="C286" s="2174" t="s">
        <v>253</v>
      </c>
      <c r="D286" s="2175"/>
      <c r="E286" s="2018"/>
      <c r="F286" s="469"/>
      <c r="G286" s="455"/>
      <c r="H286" s="469"/>
      <c r="I286" s="2183"/>
      <c r="J286" s="1863"/>
      <c r="K286" s="1647" t="s">
        <v>5</v>
      </c>
    </row>
    <row r="287" spans="1:11">
      <c r="A287" s="641" t="s">
        <v>1111</v>
      </c>
      <c r="B287" s="641"/>
      <c r="C287" s="2174" t="s">
        <v>253</v>
      </c>
      <c r="D287" s="2174"/>
      <c r="E287" s="2184">
        <v>30000</v>
      </c>
      <c r="F287" s="469"/>
      <c r="G287" s="2183">
        <v>23100</v>
      </c>
      <c r="H287" s="469"/>
      <c r="I287" s="2183">
        <v>0</v>
      </c>
      <c r="J287" s="1647"/>
      <c r="K287" s="1647">
        <f t="shared" si="18"/>
        <v>53100</v>
      </c>
    </row>
    <row r="288" spans="1:11">
      <c r="A288" s="1652"/>
      <c r="B288" s="1378" t="s">
        <v>5</v>
      </c>
      <c r="C288" s="1645" t="s">
        <v>253</v>
      </c>
      <c r="D288" s="1645"/>
      <c r="E288" s="1864" t="s">
        <v>5</v>
      </c>
      <c r="F288" s="1647"/>
      <c r="G288" s="1648" t="s">
        <v>5</v>
      </c>
      <c r="H288" s="1647"/>
      <c r="I288" s="1648" t="s">
        <v>5</v>
      </c>
      <c r="J288" s="1647"/>
      <c r="K288" s="1647" t="s">
        <v>5</v>
      </c>
    </row>
    <row r="289" spans="1:11">
      <c r="A289" s="1652"/>
      <c r="B289" s="1378" t="s">
        <v>5</v>
      </c>
      <c r="C289" s="1645" t="s">
        <v>253</v>
      </c>
      <c r="D289" s="1867"/>
      <c r="E289" s="1864" t="s">
        <v>5</v>
      </c>
      <c r="F289" s="2060"/>
      <c r="G289" s="1648" t="s">
        <v>5</v>
      </c>
      <c r="H289" s="2060"/>
      <c r="I289" s="1648" t="s">
        <v>5</v>
      </c>
      <c r="J289" s="2060"/>
      <c r="K289" s="1647" t="s">
        <v>5</v>
      </c>
    </row>
    <row r="290" spans="1:11">
      <c r="A290" s="1917" t="s">
        <v>0</v>
      </c>
      <c r="B290" s="1378"/>
      <c r="C290" s="1645"/>
      <c r="D290" s="1645"/>
      <c r="E290" s="1909"/>
      <c r="F290" s="1909"/>
      <c r="G290" s="1909"/>
      <c r="H290" s="1909"/>
      <c r="I290" s="1924"/>
      <c r="J290" s="1909"/>
      <c r="K290" s="1910" t="s">
        <v>1036</v>
      </c>
    </row>
    <row r="291" spans="1:11">
      <c r="A291" s="1882" t="s">
        <v>1052</v>
      </c>
      <c r="B291" s="1883"/>
      <c r="C291" s="655"/>
      <c r="D291" s="655"/>
      <c r="E291" s="655"/>
      <c r="F291" s="655"/>
      <c r="G291" s="655"/>
      <c r="H291" s="655"/>
      <c r="I291" s="655"/>
      <c r="J291" s="1867"/>
      <c r="K291" s="1226" t="s">
        <v>121</v>
      </c>
    </row>
    <row r="292" spans="1:11">
      <c r="A292" s="1884" t="s">
        <v>2362</v>
      </c>
      <c r="B292" s="1883"/>
      <c r="C292" s="1454"/>
      <c r="D292" s="1454"/>
      <c r="E292" s="1884"/>
      <c r="F292" s="1454"/>
      <c r="G292" s="1884"/>
      <c r="H292" s="1454"/>
      <c r="I292" s="1884"/>
      <c r="J292" s="1885"/>
      <c r="K292" s="1883"/>
    </row>
    <row r="293" spans="1:11">
      <c r="A293" s="1378"/>
      <c r="B293" s="1378"/>
      <c r="C293" s="1645"/>
      <c r="D293" s="1645"/>
      <c r="E293" s="1647"/>
      <c r="F293" s="1647"/>
      <c r="G293" s="1647"/>
      <c r="H293" s="1651"/>
      <c r="I293" s="1654"/>
      <c r="J293" s="1647"/>
      <c r="K293" s="1647"/>
    </row>
    <row r="294" spans="1:11">
      <c r="A294" s="1464"/>
      <c r="B294" s="646"/>
      <c r="C294" s="1874"/>
      <c r="D294" s="1874"/>
      <c r="E294" s="1875" t="s">
        <v>1053</v>
      </c>
      <c r="F294" s="642"/>
      <c r="G294" s="1876"/>
      <c r="H294" s="642"/>
      <c r="I294" s="1919"/>
      <c r="J294" s="642"/>
      <c r="K294" s="1876" t="s">
        <v>252</v>
      </c>
    </row>
    <row r="295" spans="1:11">
      <c r="A295" s="1888" t="s">
        <v>1054</v>
      </c>
      <c r="B295" s="1889"/>
      <c r="C295" s="1874"/>
      <c r="D295" s="642"/>
      <c r="E295" s="1901" t="s">
        <v>1055</v>
      </c>
      <c r="F295" s="535"/>
      <c r="G295" s="1901" t="s">
        <v>1056</v>
      </c>
      <c r="H295" s="535"/>
      <c r="I295" s="1902" t="s">
        <v>1057</v>
      </c>
      <c r="J295" s="1903"/>
      <c r="K295" s="1890" t="s">
        <v>486</v>
      </c>
    </row>
    <row r="296" spans="1:11">
      <c r="A296" s="1865"/>
      <c r="B296" s="1378"/>
      <c r="C296" s="1645"/>
      <c r="D296" s="1378"/>
      <c r="E296" s="1864"/>
      <c r="F296" s="1647"/>
      <c r="G296" s="1864"/>
      <c r="H296" s="1651"/>
      <c r="I296" s="1648"/>
      <c r="J296" s="1647"/>
      <c r="K296" s="1647"/>
    </row>
    <row r="297" spans="1:11">
      <c r="A297" s="641" t="s">
        <v>1112</v>
      </c>
      <c r="B297" s="641"/>
      <c r="C297" s="2174" t="s">
        <v>253</v>
      </c>
      <c r="D297" s="2174"/>
      <c r="E297" s="2018"/>
      <c r="F297" s="455"/>
      <c r="G297" s="455"/>
      <c r="H297" s="455"/>
      <c r="I297" s="2183"/>
      <c r="J297"/>
      <c r="K297" s="1647" t="s">
        <v>5</v>
      </c>
    </row>
    <row r="298" spans="1:11">
      <c r="A298" s="2007"/>
      <c r="B298" s="641" t="s">
        <v>1113</v>
      </c>
      <c r="C298" s="2174" t="s">
        <v>253</v>
      </c>
      <c r="D298" s="2174"/>
      <c r="E298" s="2184">
        <v>500</v>
      </c>
      <c r="F298" s="469"/>
      <c r="G298" s="2183">
        <v>0</v>
      </c>
      <c r="H298" s="469"/>
      <c r="I298" s="2183">
        <v>0</v>
      </c>
      <c r="J298" s="1647"/>
      <c r="K298" s="1647">
        <f t="shared" ref="K298:K319" si="19">ROUND(SUM(E298:I298),0)</f>
        <v>500</v>
      </c>
    </row>
    <row r="299" spans="1:11">
      <c r="A299" s="2007"/>
      <c r="B299" s="641" t="s">
        <v>1114</v>
      </c>
      <c r="C299" s="2174" t="s">
        <v>253</v>
      </c>
      <c r="D299" s="2174"/>
      <c r="E299" s="2184">
        <v>300</v>
      </c>
      <c r="F299" s="469"/>
      <c r="G299" s="2183">
        <v>0</v>
      </c>
      <c r="H299" s="469"/>
      <c r="I299" s="2183">
        <v>0</v>
      </c>
      <c r="J299" s="1647"/>
      <c r="K299" s="1647">
        <f t="shared" si="19"/>
        <v>300</v>
      </c>
    </row>
    <row r="300" spans="1:11">
      <c r="A300" s="2007"/>
      <c r="B300" s="641" t="s">
        <v>1115</v>
      </c>
      <c r="C300" s="2174" t="s">
        <v>253</v>
      </c>
      <c r="D300" s="649"/>
      <c r="E300" s="2184">
        <v>750</v>
      </c>
      <c r="F300" s="469"/>
      <c r="G300" s="2183">
        <v>0</v>
      </c>
      <c r="H300" s="469"/>
      <c r="I300" s="2183">
        <v>0</v>
      </c>
      <c r="J300" s="1647"/>
      <c r="K300" s="1647">
        <f t="shared" si="19"/>
        <v>750</v>
      </c>
    </row>
    <row r="301" spans="1:11">
      <c r="A301" s="2007"/>
      <c r="B301" s="641" t="s">
        <v>1117</v>
      </c>
      <c r="C301" s="2174" t="s">
        <v>253</v>
      </c>
      <c r="D301" s="2174"/>
      <c r="E301" s="2184">
        <v>2500</v>
      </c>
      <c r="F301" s="469"/>
      <c r="G301" s="2183">
        <v>0</v>
      </c>
      <c r="H301" s="469"/>
      <c r="I301" s="2183">
        <v>0</v>
      </c>
      <c r="J301" s="2060"/>
      <c r="K301" s="1647">
        <f t="shared" si="19"/>
        <v>2500</v>
      </c>
    </row>
    <row r="302" spans="1:11">
      <c r="A302" s="2007"/>
      <c r="B302" s="641" t="s">
        <v>1116</v>
      </c>
      <c r="C302" s="2174" t="s">
        <v>253</v>
      </c>
      <c r="D302" s="2174"/>
      <c r="E302" s="2184">
        <v>500</v>
      </c>
      <c r="F302" s="469"/>
      <c r="G302" s="2183">
        <v>0</v>
      </c>
      <c r="H302" s="469"/>
      <c r="I302" s="2183">
        <v>0</v>
      </c>
      <c r="J302" s="1647"/>
      <c r="K302" s="1647">
        <f t="shared" si="19"/>
        <v>500</v>
      </c>
    </row>
    <row r="303" spans="1:11">
      <c r="A303" s="2007"/>
      <c r="B303" s="641" t="s">
        <v>1118</v>
      </c>
      <c r="C303" s="2174" t="s">
        <v>253</v>
      </c>
      <c r="D303" s="641"/>
      <c r="E303" s="2184">
        <v>50</v>
      </c>
      <c r="F303" s="469"/>
      <c r="G303" s="2183">
        <v>0</v>
      </c>
      <c r="H303" s="469"/>
      <c r="I303" s="2183">
        <v>0</v>
      </c>
      <c r="J303" s="1647"/>
      <c r="K303" s="1647">
        <f t="shared" si="19"/>
        <v>50</v>
      </c>
    </row>
    <row r="304" spans="1:11">
      <c r="A304" s="2007"/>
      <c r="B304" s="641" t="s">
        <v>2289</v>
      </c>
      <c r="C304" s="2174" t="s">
        <v>253</v>
      </c>
      <c r="D304" s="2175"/>
      <c r="E304" s="2184">
        <v>5000</v>
      </c>
      <c r="F304" s="469"/>
      <c r="G304" s="2183">
        <v>0</v>
      </c>
      <c r="H304" s="469"/>
      <c r="I304" s="2183">
        <v>0</v>
      </c>
      <c r="J304" s="1647"/>
      <c r="K304" s="1647">
        <f t="shared" si="19"/>
        <v>5000</v>
      </c>
    </row>
    <row r="305" spans="1:11">
      <c r="A305" s="2007"/>
      <c r="B305" s="641" t="s">
        <v>2200</v>
      </c>
      <c r="C305" s="2174" t="s">
        <v>253</v>
      </c>
      <c r="D305" s="649"/>
      <c r="E305" s="2184">
        <v>900</v>
      </c>
      <c r="F305" s="469"/>
      <c r="G305" s="2183">
        <v>0</v>
      </c>
      <c r="H305" s="469"/>
      <c r="I305" s="2183">
        <v>0</v>
      </c>
      <c r="J305" s="1647"/>
      <c r="K305" s="1649">
        <f t="shared" si="19"/>
        <v>900</v>
      </c>
    </row>
    <row r="306" spans="1:11">
      <c r="A306" s="2007"/>
      <c r="B306" s="641" t="s">
        <v>1120</v>
      </c>
      <c r="C306" s="2174" t="s">
        <v>253</v>
      </c>
      <c r="D306" s="2174"/>
      <c r="E306" s="2184">
        <v>415</v>
      </c>
      <c r="F306" s="469"/>
      <c r="G306" s="2183">
        <v>0</v>
      </c>
      <c r="H306" s="469"/>
      <c r="I306" s="2183">
        <v>0</v>
      </c>
      <c r="J306" s="2060"/>
      <c r="K306" s="1647">
        <f t="shared" si="19"/>
        <v>415</v>
      </c>
    </row>
    <row r="307" spans="1:11">
      <c r="A307" s="2007"/>
      <c r="B307" s="641" t="s">
        <v>1121</v>
      </c>
      <c r="C307" s="2174" t="s">
        <v>253</v>
      </c>
      <c r="D307" s="2174"/>
      <c r="E307" s="2184">
        <v>655</v>
      </c>
      <c r="F307" s="469"/>
      <c r="G307" s="2183">
        <v>0</v>
      </c>
      <c r="H307" s="469"/>
      <c r="I307" s="2183">
        <v>0</v>
      </c>
      <c r="J307" s="2060"/>
      <c r="K307" s="1647">
        <f t="shared" si="19"/>
        <v>655</v>
      </c>
    </row>
    <row r="308" spans="1:11">
      <c r="A308" s="2007"/>
      <c r="B308" s="641" t="s">
        <v>1122</v>
      </c>
      <c r="C308" s="2174" t="s">
        <v>253</v>
      </c>
      <c r="D308" s="2174"/>
      <c r="E308" s="2184">
        <v>800</v>
      </c>
      <c r="F308" s="469"/>
      <c r="G308" s="2183">
        <v>0</v>
      </c>
      <c r="H308" s="469"/>
      <c r="I308" s="2183">
        <v>0</v>
      </c>
      <c r="J308" s="2060"/>
      <c r="K308" s="1647">
        <f t="shared" si="19"/>
        <v>800</v>
      </c>
    </row>
    <row r="309" spans="1:11">
      <c r="A309" s="2007"/>
      <c r="B309" s="641" t="s">
        <v>1123</v>
      </c>
      <c r="C309" s="2174" t="s">
        <v>253</v>
      </c>
      <c r="D309" s="2174"/>
      <c r="E309" s="2184">
        <v>450</v>
      </c>
      <c r="F309" s="469"/>
      <c r="G309" s="2183">
        <v>0</v>
      </c>
      <c r="H309" s="469"/>
      <c r="I309" s="2183">
        <v>0</v>
      </c>
      <c r="J309" s="2060"/>
      <c r="K309" s="1647">
        <f t="shared" si="19"/>
        <v>450</v>
      </c>
    </row>
    <row r="310" spans="1:11">
      <c r="A310" s="2007"/>
      <c r="B310" s="641" t="s">
        <v>1124</v>
      </c>
      <c r="C310" s="2174" t="s">
        <v>253</v>
      </c>
      <c r="D310" s="2174"/>
      <c r="E310" s="2184">
        <v>1350</v>
      </c>
      <c r="F310" s="469"/>
      <c r="G310" s="2183">
        <v>0</v>
      </c>
      <c r="H310" s="469"/>
      <c r="I310" s="2183">
        <v>0</v>
      </c>
      <c r="J310" s="1647"/>
      <c r="K310" s="1647">
        <f t="shared" si="19"/>
        <v>1350</v>
      </c>
    </row>
    <row r="311" spans="1:11">
      <c r="A311" s="2007"/>
      <c r="B311" s="641" t="s">
        <v>1125</v>
      </c>
      <c r="C311" s="2174" t="s">
        <v>253</v>
      </c>
      <c r="D311" s="2174"/>
      <c r="E311" s="2184">
        <v>900</v>
      </c>
      <c r="F311" s="469"/>
      <c r="G311" s="2183">
        <v>0</v>
      </c>
      <c r="H311" s="469"/>
      <c r="I311" s="2183">
        <v>0</v>
      </c>
      <c r="J311" s="1647"/>
      <c r="K311" s="1647">
        <f t="shared" si="19"/>
        <v>900</v>
      </c>
    </row>
    <row r="312" spans="1:11">
      <c r="A312" s="2007"/>
      <c r="B312" s="641" t="s">
        <v>2064</v>
      </c>
      <c r="C312" s="2174" t="s">
        <v>253</v>
      </c>
      <c r="D312" s="2174"/>
      <c r="E312" s="2184">
        <v>500</v>
      </c>
      <c r="F312" s="469"/>
      <c r="G312" s="2183">
        <v>0</v>
      </c>
      <c r="H312" s="469"/>
      <c r="I312" s="2183">
        <v>0</v>
      </c>
      <c r="J312" s="1647"/>
      <c r="K312" s="1647">
        <f t="shared" si="19"/>
        <v>500</v>
      </c>
    </row>
    <row r="313" spans="1:11">
      <c r="A313" s="2007"/>
      <c r="B313" s="641" t="s">
        <v>1119</v>
      </c>
      <c r="C313" s="2174" t="s">
        <v>253</v>
      </c>
      <c r="D313" s="2174"/>
      <c r="E313" s="2184">
        <v>950</v>
      </c>
      <c r="F313" s="469"/>
      <c r="G313" s="2183">
        <v>0</v>
      </c>
      <c r="H313" s="469"/>
      <c r="I313" s="2183">
        <v>0</v>
      </c>
      <c r="J313" s="1647"/>
      <c r="K313" s="1647">
        <f t="shared" si="19"/>
        <v>950</v>
      </c>
    </row>
    <row r="314" spans="1:11">
      <c r="A314" s="641"/>
      <c r="B314" s="641"/>
      <c r="C314" s="2174" t="s">
        <v>253</v>
      </c>
      <c r="D314" s="2174"/>
      <c r="E314" s="455"/>
      <c r="F314" s="455"/>
      <c r="G314" s="455"/>
      <c r="H314" s="455"/>
      <c r="I314" s="2183"/>
      <c r="J314" s="1647"/>
      <c r="K314" s="1647" t="s">
        <v>5</v>
      </c>
    </row>
    <row r="315" spans="1:11">
      <c r="A315" s="641" t="s">
        <v>1126</v>
      </c>
      <c r="B315" s="641"/>
      <c r="C315" s="2174" t="s">
        <v>253</v>
      </c>
      <c r="D315" s="2174"/>
      <c r="E315" s="2184">
        <v>1550</v>
      </c>
      <c r="F315" s="469"/>
      <c r="G315" s="2183">
        <v>0</v>
      </c>
      <c r="H315" s="469"/>
      <c r="I315" s="2183">
        <v>170000</v>
      </c>
      <c r="J315" s="1467"/>
      <c r="K315" s="1647">
        <f t="shared" si="19"/>
        <v>171550</v>
      </c>
    </row>
    <row r="316" spans="1:11">
      <c r="A316" s="641"/>
      <c r="B316" s="641"/>
      <c r="C316" s="2174" t="s">
        <v>253</v>
      </c>
      <c r="D316" s="2174"/>
      <c r="E316" s="455"/>
      <c r="F316" s="455"/>
      <c r="G316" s="2018"/>
      <c r="H316" s="455"/>
      <c r="I316" s="455"/>
      <c r="J316" s="1647"/>
      <c r="K316" s="1647" t="s">
        <v>5</v>
      </c>
    </row>
    <row r="317" spans="1:11">
      <c r="A317" s="641" t="s">
        <v>1127</v>
      </c>
      <c r="B317" s="641"/>
      <c r="C317" s="2174" t="s">
        <v>253</v>
      </c>
      <c r="D317" s="2174"/>
      <c r="E317" s="2184">
        <v>0</v>
      </c>
      <c r="F317" s="469"/>
      <c r="G317" s="2183">
        <v>0</v>
      </c>
      <c r="H317" s="469"/>
      <c r="I317" s="2183">
        <v>15000</v>
      </c>
      <c r="J317" s="1647"/>
      <c r="K317" s="1647">
        <f t="shared" si="19"/>
        <v>15000</v>
      </c>
    </row>
    <row r="318" spans="1:11">
      <c r="A318" s="641"/>
      <c r="B318" s="641"/>
      <c r="C318" s="2174" t="s">
        <v>253</v>
      </c>
      <c r="D318" s="2174"/>
      <c r="E318" s="455"/>
      <c r="F318" s="455"/>
      <c r="G318" s="2018"/>
      <c r="H318" s="455"/>
      <c r="I318" s="2018"/>
      <c r="J318" s="1815"/>
      <c r="K318" s="1647" t="s">
        <v>5</v>
      </c>
    </row>
    <row r="319" spans="1:11">
      <c r="A319" s="641" t="s">
        <v>2065</v>
      </c>
      <c r="B319" s="641"/>
      <c r="C319" s="2174" t="s">
        <v>253</v>
      </c>
      <c r="D319" s="2174"/>
      <c r="E319" s="2184">
        <v>3000</v>
      </c>
      <c r="F319" s="469"/>
      <c r="G319" s="2183">
        <v>0</v>
      </c>
      <c r="H319" s="469"/>
      <c r="I319" s="2183">
        <v>0</v>
      </c>
      <c r="J319" s="1647"/>
      <c r="K319" s="1647">
        <f t="shared" si="19"/>
        <v>3000</v>
      </c>
    </row>
    <row r="320" spans="1:11">
      <c r="A320" s="649"/>
      <c r="B320" s="641"/>
      <c r="C320" s="2174" t="s">
        <v>253</v>
      </c>
      <c r="D320" s="2174"/>
      <c r="E320" s="2181"/>
      <c r="F320" s="2179"/>
      <c r="G320" s="2181"/>
      <c r="H320" s="2179"/>
      <c r="I320" s="2178"/>
      <c r="J320" s="1647"/>
      <c r="K320" s="1647"/>
    </row>
    <row r="321" spans="1:11" ht="16" thickBot="1">
      <c r="A321" s="1453" t="s">
        <v>2475</v>
      </c>
      <c r="B321" s="646"/>
      <c r="C321" s="2174" t="s">
        <v>253</v>
      </c>
      <c r="D321" s="1465"/>
      <c r="E321" s="2187">
        <f>ROUND(SUM(E12:E320),0)</f>
        <v>2101045</v>
      </c>
      <c r="F321" s="2188"/>
      <c r="G321" s="2187">
        <f>ROUND(SUM(G12:G320),0)</f>
        <v>83950</v>
      </c>
      <c r="H321" s="2188"/>
      <c r="I321" s="2187">
        <f>ROUND(SUM(I12:I320),0)</f>
        <v>13733887</v>
      </c>
      <c r="J321" s="1647"/>
      <c r="K321" s="1466">
        <f>ROUND(SUM(K12:K320),0)</f>
        <v>15918882</v>
      </c>
    </row>
    <row r="322" spans="1:11" ht="16" thickTop="1">
      <c r="A322" s="1652"/>
      <c r="B322" s="1378"/>
      <c r="C322" s="1645"/>
      <c r="D322" s="1645"/>
      <c r="E322" s="1864"/>
      <c r="F322" s="1647"/>
      <c r="G322" s="1648"/>
      <c r="H322" s="1647"/>
      <c r="I322" s="1654"/>
      <c r="J322" s="1647"/>
      <c r="K322" s="1647"/>
    </row>
    <row r="323" spans="1:11">
      <c r="A323" s="1868"/>
      <c r="B323" s="1378"/>
      <c r="C323" s="1645"/>
      <c r="D323" s="1867"/>
      <c r="E323" s="1864"/>
      <c r="F323" s="1815"/>
      <c r="G323" s="1648"/>
      <c r="H323" s="1815"/>
      <c r="I323" s="1863"/>
      <c r="J323" s="1815"/>
      <c r="K323" s="1647"/>
    </row>
    <row r="324" spans="1:11">
      <c r="A324" s="1868"/>
      <c r="B324" s="1378"/>
      <c r="C324" s="1645"/>
      <c r="D324" s="1867"/>
      <c r="E324" s="1864"/>
      <c r="F324" s="1815"/>
      <c r="G324" s="1648"/>
      <c r="H324" s="1815"/>
      <c r="I324" s="1863"/>
      <c r="J324" s="1815"/>
      <c r="K324" s="1647"/>
    </row>
    <row r="325" spans="1:11">
      <c r="A325" s="1378"/>
      <c r="B325" s="1378"/>
      <c r="C325" s="1645"/>
      <c r="D325" s="1867"/>
      <c r="E325" s="1864"/>
      <c r="F325" s="1815"/>
      <c r="G325" s="1647"/>
      <c r="H325" s="1815"/>
      <c r="I325" s="1648"/>
      <c r="J325" s="1815"/>
      <c r="K325" s="1647"/>
    </row>
    <row r="326" spans="1:11">
      <c r="A326" s="1378"/>
      <c r="B326" s="1378"/>
      <c r="C326" s="1645"/>
      <c r="D326" s="1867"/>
      <c r="E326" s="1864"/>
      <c r="F326" s="1815"/>
      <c r="G326" s="1863"/>
      <c r="H326" s="1815"/>
      <c r="I326" s="1879"/>
      <c r="J326" s="1815"/>
      <c r="K326" s="1647"/>
    </row>
    <row r="327" spans="1:11">
      <c r="A327" s="1378"/>
      <c r="B327" s="1378"/>
      <c r="C327" s="1645"/>
      <c r="D327" s="1645"/>
      <c r="E327" s="1864"/>
      <c r="F327" s="1647"/>
      <c r="G327" s="1863"/>
      <c r="H327" s="1647"/>
      <c r="I327" s="1864"/>
      <c r="J327" s="1647"/>
      <c r="K327" s="1647"/>
    </row>
    <row r="328" spans="1:11">
      <c r="A328" s="1378"/>
      <c r="B328" s="1378"/>
      <c r="C328" s="1645"/>
      <c r="D328" s="1645"/>
      <c r="E328" s="1647"/>
      <c r="F328" s="1647"/>
      <c r="G328" s="1863"/>
      <c r="H328" s="1647"/>
      <c r="I328" s="1648"/>
      <c r="J328" s="1647"/>
      <c r="K328" s="1649"/>
    </row>
    <row r="329" spans="1:11">
      <c r="A329" s="1378"/>
      <c r="B329" s="1378"/>
      <c r="C329" s="1645"/>
      <c r="D329" s="1645"/>
      <c r="E329" s="1864"/>
      <c r="F329" s="1647"/>
      <c r="G329" s="1863"/>
      <c r="H329" s="1647"/>
      <c r="I329"/>
      <c r="J329" s="1647"/>
      <c r="K329" s="1647"/>
    </row>
    <row r="330" spans="1:11">
      <c r="A330" s="1865"/>
      <c r="B330" s="1378"/>
      <c r="C330" s="1645"/>
      <c r="D330" s="1645"/>
      <c r="E330" s="1863"/>
      <c r="F330" s="1647"/>
      <c r="G330" s="1648"/>
      <c r="H330" s="1647"/>
      <c r="I330" s="1648"/>
      <c r="J330" s="1647"/>
      <c r="K330" s="1647"/>
    </row>
    <row r="331" spans="1:11">
      <c r="A331" s="1652"/>
      <c r="B331" s="1378"/>
      <c r="C331" s="1645"/>
      <c r="D331" s="1645"/>
      <c r="E331" s="1863"/>
      <c r="F331" s="1647"/>
      <c r="G331" s="1648"/>
      <c r="H331" s="1647"/>
      <c r="I331" s="1648"/>
      <c r="J331" s="1647"/>
      <c r="K331" s="1647"/>
    </row>
    <row r="332" spans="1:11">
      <c r="A332" s="1453"/>
      <c r="B332" s="646"/>
      <c r="C332" s="1645"/>
      <c r="D332" s="1465"/>
      <c r="E332" s="2073"/>
      <c r="F332" s="2074"/>
      <c r="G332" s="2075"/>
      <c r="H332" s="2074"/>
      <c r="I332" s="2075"/>
      <c r="J332" s="2074"/>
      <c r="K332" s="1647"/>
    </row>
    <row r="333" spans="1:11">
      <c r="A333" s="1655"/>
      <c r="B333" s="961"/>
      <c r="C333" s="961"/>
      <c r="D333" s="961"/>
      <c r="E333" s="962"/>
      <c r="F333" s="962"/>
      <c r="G333" s="962"/>
      <c r="H333" s="962"/>
      <c r="I333" s="962"/>
      <c r="J333" s="962"/>
      <c r="K333" s="1647"/>
    </row>
    <row r="334" spans="1:11">
      <c r="A334" s="1656"/>
      <c r="B334" s="959"/>
      <c r="C334" s="1657"/>
      <c r="D334" s="959"/>
      <c r="E334" s="1658"/>
      <c r="F334" s="1657"/>
      <c r="G334" s="1658"/>
      <c r="H334" s="1657"/>
      <c r="I334" s="1658"/>
      <c r="J334" s="1657"/>
      <c r="K334" s="1647"/>
    </row>
    <row r="335" spans="1:11">
      <c r="A335" s="1657"/>
      <c r="B335" s="959"/>
      <c r="C335" s="1657"/>
      <c r="D335" s="959"/>
      <c r="E335" s="1657"/>
      <c r="F335" s="1659"/>
      <c r="G335" s="1657"/>
      <c r="H335" s="1659"/>
      <c r="I335" s="1657"/>
      <c r="J335" s="1659"/>
      <c r="K335" s="1647"/>
    </row>
    <row r="336" spans="1:11">
      <c r="A336" s="1660"/>
      <c r="B336" s="1657"/>
      <c r="C336" s="1657"/>
      <c r="D336" s="1657"/>
      <c r="E336" s="1657"/>
      <c r="F336" s="1657"/>
      <c r="G336" s="1657"/>
      <c r="H336" s="1657"/>
      <c r="I336" s="1657"/>
      <c r="J336" s="1657"/>
      <c r="K336" s="1647"/>
    </row>
    <row r="337" spans="2:11">
      <c r="B337" s="956"/>
      <c r="C337" s="956"/>
      <c r="D337" s="956"/>
      <c r="E337" s="956"/>
      <c r="F337" s="956"/>
      <c r="G337" s="956"/>
      <c r="H337" s="956"/>
      <c r="I337" s="956"/>
      <c r="J337" s="956"/>
      <c r="K337" s="1647"/>
    </row>
    <row r="338" spans="2:11">
      <c r="B338" s="956"/>
      <c r="C338" s="956"/>
      <c r="E338" s="956"/>
      <c r="G338" s="956"/>
      <c r="I338" s="956"/>
      <c r="K338" s="2073"/>
    </row>
    <row r="339" spans="2:11">
      <c r="K339" s="962"/>
    </row>
    <row r="340" spans="2:11">
      <c r="K340" s="1658"/>
    </row>
    <row r="341" spans="2:11">
      <c r="K341" s="1657"/>
    </row>
    <row r="342" spans="2:11">
      <c r="K342" s="1657"/>
    </row>
    <row r="343" spans="2:11">
      <c r="K343" s="960"/>
    </row>
    <row r="344" spans="2:11">
      <c r="K344" s="956"/>
    </row>
  </sheetData>
  <customSheetViews>
    <customSheetView guid="{2B65B3C9-192A-406F-81D0-33ACDA28F496}" scale="80" showPageBreaks="1" showGridLines="0" printArea="1" topLeftCell="A303">
      <selection activeCell="I333" sqref="I333"/>
      <rowBreaks count="6" manualBreakCount="6">
        <brk id="49" max="10" man="1"/>
        <brk id="98" max="10" man="1"/>
        <brk id="146" max="10" man="1"/>
        <brk id="195" max="10" man="1"/>
        <brk id="243" max="10" man="1"/>
        <brk id="289" max="10" man="1"/>
      </rowBreaks>
      <pageMargins left="0.33" right="0.5" top="0.5" bottom="0.25" header="0.5" footer="0.25"/>
      <printOptions horizontalCentered="1"/>
      <pageSetup scale="68" firstPageNumber="124" orientation="landscape" useFirstPageNumber="1" r:id="rId1"/>
      <headerFooter scaleWithDoc="0">
        <oddFooter>&amp;R&amp;8&amp;P</oddFooter>
      </headerFooter>
    </customSheetView>
    <customSheetView guid="{0CC7DE5F-1794-42F9-A27A-C86EF3A9D6CB}" scale="80" showGridLines="0" topLeftCell="A303">
      <selection activeCell="I333" sqref="I333"/>
      <rowBreaks count="6" manualBreakCount="6">
        <brk id="49" max="10" man="1"/>
        <brk id="98" max="10" man="1"/>
        <brk id="146" max="10" man="1"/>
        <brk id="195" max="10" man="1"/>
        <brk id="243" max="10" man="1"/>
        <brk id="289" max="10" man="1"/>
      </rowBreaks>
      <pageMargins left="0.33" right="0.5" top="0.5" bottom="0.25" header="0.5" footer="0.25"/>
      <printOptions horizontalCentered="1"/>
      <pageSetup scale="68" firstPageNumber="124" orientation="landscape" useFirstPageNumber="1" r:id="rId2"/>
      <headerFooter scaleWithDoc="0">
        <oddFooter>&amp;R&amp;8&amp;P</oddFooter>
      </headerFooter>
    </customSheetView>
    <customSheetView guid="{93806141-9DF1-4420-AFF4-7FE0DD0F8BC6}" scale="80" showPageBreaks="1" showGridLines="0" printArea="1" topLeftCell="A303">
      <selection activeCell="I333" sqref="I333"/>
      <rowBreaks count="6" manualBreakCount="6">
        <brk id="49" max="10" man="1"/>
        <brk id="98" max="10" man="1"/>
        <brk id="146" max="10" man="1"/>
        <brk id="195" max="10" man="1"/>
        <brk id="243" max="10" man="1"/>
        <brk id="289" max="10" man="1"/>
      </rowBreaks>
      <pageMargins left="0.33" right="0.5" top="0.5" bottom="0.25" header="0.5" footer="0.25"/>
      <printOptions horizontalCentered="1"/>
      <pageSetup scale="68" firstPageNumber="124" orientation="landscape" useFirstPageNumber="1" r:id="rId3"/>
      <headerFooter scaleWithDoc="0">
        <oddFooter>&amp;R&amp;8&amp;P</oddFooter>
      </headerFooter>
    </customSheetView>
    <customSheetView guid="{BB82FA49-60D3-40FE-AF8E-B650FBF593CD}" scale="80" showPageBreaks="1" showGridLines="0" printArea="1" topLeftCell="A303">
      <selection activeCell="I333" sqref="I333"/>
      <rowBreaks count="6" manualBreakCount="6">
        <brk id="49" max="10" man="1"/>
        <brk id="98" max="10" man="1"/>
        <brk id="146" max="10" man="1"/>
        <brk id="195" max="10" man="1"/>
        <brk id="243" max="10" man="1"/>
        <brk id="289" max="10" man="1"/>
      </rowBreaks>
      <pageMargins left="0.33" right="0.5" top="0.5" bottom="0.25" header="0.5" footer="0.25"/>
      <printOptions horizontalCentered="1"/>
      <pageSetup scale="68" firstPageNumber="124" orientation="landscape" useFirstPageNumber="1" r:id="rId4"/>
      <headerFooter scaleWithDoc="0">
        <oddFooter>&amp;R&amp;8&amp;P</oddFooter>
      </headerFooter>
    </customSheetView>
    <customSheetView guid="{3F05455D-E716-4339-B764-ED03EAF4C363}" scale="80" showPageBreaks="1" showGridLines="0" printArea="1" topLeftCell="A303">
      <selection activeCell="I333" sqref="I333"/>
      <rowBreaks count="6" manualBreakCount="6">
        <brk id="49" max="10" man="1"/>
        <brk id="98" max="10" man="1"/>
        <brk id="146" max="10" man="1"/>
        <brk id="195" max="10" man="1"/>
        <brk id="243" max="10" man="1"/>
        <brk id="289" max="10" man="1"/>
      </rowBreaks>
      <pageMargins left="0.33" right="0.5" top="0.5" bottom="0.25" header="0.5" footer="0.25"/>
      <printOptions horizontalCentered="1"/>
      <pageSetup scale="68" firstPageNumber="124" orientation="landscape" useFirstPageNumber="1" r:id="rId5"/>
      <headerFooter scaleWithDoc="0">
        <oddFooter>&amp;R&amp;8&amp;P</oddFooter>
      </headerFooter>
    </customSheetView>
  </customSheetViews>
  <mergeCells count="1">
    <mergeCell ref="A7:K7"/>
  </mergeCells>
  <printOptions horizontalCentered="1"/>
  <pageMargins left="0.33" right="0.5" top="0.5" bottom="0.25" header="0.5" footer="0.25"/>
  <pageSetup scale="68" firstPageNumber="125" orientation="landscape" useFirstPageNumber="1" r:id="rId6"/>
  <headerFooter scaleWithDoc="0">
    <oddFooter>&amp;R&amp;8&amp;P</oddFooter>
  </headerFooter>
  <rowBreaks count="6" manualBreakCount="6">
    <brk id="49" min="1" max="10" man="1"/>
    <brk id="98" min="1" max="10" man="1"/>
    <brk id="146" min="1" max="10" man="1"/>
    <brk id="195" min="1" max="10" man="1"/>
    <brk id="243" min="1" max="10" man="1"/>
    <brk id="289" min="1" max="1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6"/>
  <sheetViews>
    <sheetView showGridLines="0" zoomScaleNormal="100" workbookViewId="0"/>
  </sheetViews>
  <sheetFormatPr defaultColWidth="8.84375" defaultRowHeight="12.5"/>
  <cols>
    <col min="1" max="1" width="9.69140625" style="1294" customWidth="1"/>
    <col min="2" max="2" width="42.84375" style="1294" customWidth="1"/>
    <col min="3" max="3" width="16.765625" style="1294" customWidth="1"/>
    <col min="4" max="4" width="13.3046875" style="1294" bestFit="1" customWidth="1"/>
    <col min="5" max="5" width="39.69140625" style="1294" customWidth="1"/>
    <col min="6" max="7" width="9.69140625" style="1294" customWidth="1"/>
    <col min="8" max="8" width="5.69140625" style="1294" customWidth="1"/>
    <col min="9" max="9" width="1.69140625" style="1294" customWidth="1"/>
    <col min="10" max="16384" width="8.84375" style="1294"/>
  </cols>
  <sheetData>
    <row r="1" spans="1:6">
      <c r="D1" s="1927"/>
    </row>
    <row r="2" spans="1:6">
      <c r="A2" s="1292" t="s">
        <v>0</v>
      </c>
      <c r="B2" s="1293"/>
      <c r="D2" s="1925"/>
      <c r="E2" s="1296" t="s">
        <v>1305</v>
      </c>
      <c r="F2" s="1295"/>
    </row>
    <row r="3" spans="1:6">
      <c r="A3" s="1292" t="s">
        <v>1306</v>
      </c>
      <c r="B3" s="1293"/>
      <c r="D3" s="1925"/>
      <c r="E3" s="1296" t="s">
        <v>121</v>
      </c>
      <c r="F3" s="1295"/>
    </row>
    <row r="4" spans="1:6">
      <c r="A4" s="1292" t="s">
        <v>2371</v>
      </c>
      <c r="B4" s="1293"/>
      <c r="C4" s="1293"/>
      <c r="D4" s="1926"/>
      <c r="E4" s="1295"/>
      <c r="F4" s="1295"/>
    </row>
    <row r="5" spans="1:6">
      <c r="D5" s="1927"/>
    </row>
    <row r="6" spans="1:6">
      <c r="D6" s="1927"/>
    </row>
    <row r="7" spans="1:6">
      <c r="D7" s="1927"/>
    </row>
    <row r="8" spans="1:6">
      <c r="A8" s="1297" t="s">
        <v>612</v>
      </c>
      <c r="B8" s="1293"/>
      <c r="C8" s="1297" t="s">
        <v>612</v>
      </c>
      <c r="D8" s="1297" t="s">
        <v>1307</v>
      </c>
      <c r="E8" s="1295"/>
      <c r="F8" s="1295"/>
    </row>
    <row r="9" spans="1:6">
      <c r="A9" s="1298" t="s">
        <v>1308</v>
      </c>
      <c r="B9" s="1298" t="s">
        <v>1309</v>
      </c>
      <c r="C9" s="1298" t="s">
        <v>1310</v>
      </c>
      <c r="D9" s="1298" t="s">
        <v>1311</v>
      </c>
      <c r="E9" s="1298" t="s">
        <v>1312</v>
      </c>
      <c r="F9" s="1295"/>
    </row>
    <row r="10" spans="1:6" ht="5.25" customHeight="1">
      <c r="A10" s="1299"/>
      <c r="B10" s="1299"/>
      <c r="C10" s="1299"/>
      <c r="D10" s="1299"/>
      <c r="E10" s="1299"/>
      <c r="F10" s="1295"/>
    </row>
    <row r="11" spans="1:6">
      <c r="A11" s="1928" t="s">
        <v>1313</v>
      </c>
      <c r="B11" s="1929" t="s">
        <v>1314</v>
      </c>
      <c r="C11" s="1929" t="s">
        <v>657</v>
      </c>
      <c r="D11" s="1928">
        <v>1981</v>
      </c>
      <c r="E11" s="1929" t="s">
        <v>1315</v>
      </c>
      <c r="F11" s="1295"/>
    </row>
    <row r="12" spans="1:6">
      <c r="A12" s="1928" t="s">
        <v>1316</v>
      </c>
      <c r="B12" s="1929" t="s">
        <v>1317</v>
      </c>
      <c r="C12" s="1929" t="s">
        <v>657</v>
      </c>
      <c r="D12" s="1928">
        <v>1981</v>
      </c>
      <c r="E12" s="1929" t="s">
        <v>1318</v>
      </c>
      <c r="F12" s="1295"/>
    </row>
    <row r="13" spans="1:6">
      <c r="A13" s="2228" t="s">
        <v>1319</v>
      </c>
      <c r="B13" s="2229" t="s">
        <v>1320</v>
      </c>
      <c r="C13" s="2229" t="s">
        <v>657</v>
      </c>
      <c r="D13" s="2228">
        <v>1984</v>
      </c>
      <c r="E13" s="2229" t="s">
        <v>1321</v>
      </c>
      <c r="F13" s="2230"/>
    </row>
    <row r="14" spans="1:6">
      <c r="A14" s="2228" t="s">
        <v>1322</v>
      </c>
      <c r="B14" s="2229" t="s">
        <v>1323</v>
      </c>
      <c r="C14" s="2229" t="s">
        <v>657</v>
      </c>
      <c r="D14" s="2228">
        <v>1993</v>
      </c>
      <c r="E14" s="2229" t="s">
        <v>1324</v>
      </c>
      <c r="F14" s="2230"/>
    </row>
    <row r="15" spans="1:6">
      <c r="A15" s="2228" t="s">
        <v>1325</v>
      </c>
      <c r="B15" s="2229" t="s">
        <v>1326</v>
      </c>
      <c r="C15" s="2229" t="s">
        <v>657</v>
      </c>
      <c r="D15" s="2228">
        <v>2000</v>
      </c>
      <c r="E15" s="2229" t="s">
        <v>1327</v>
      </c>
      <c r="F15" s="2230"/>
    </row>
    <row r="16" spans="1:6">
      <c r="A16" s="2228" t="s">
        <v>1328</v>
      </c>
      <c r="B16" s="2229" t="s">
        <v>1329</v>
      </c>
      <c r="C16" s="2229" t="s">
        <v>657</v>
      </c>
      <c r="D16" s="2228">
        <v>1996</v>
      </c>
      <c r="E16" s="2229" t="s">
        <v>1330</v>
      </c>
      <c r="F16" s="2230"/>
    </row>
    <row r="17" spans="1:6">
      <c r="A17" s="2228" t="s">
        <v>1331</v>
      </c>
      <c r="B17" s="2229" t="s">
        <v>1332</v>
      </c>
      <c r="C17" s="2229" t="s">
        <v>657</v>
      </c>
      <c r="D17" s="2228">
        <v>2007</v>
      </c>
      <c r="E17" s="2229" t="s">
        <v>1333</v>
      </c>
      <c r="F17" s="2230"/>
    </row>
    <row r="18" spans="1:6">
      <c r="A18" s="2228" t="s">
        <v>1334</v>
      </c>
      <c r="B18" s="2229" t="s">
        <v>1335</v>
      </c>
      <c r="C18" s="2229" t="s">
        <v>657</v>
      </c>
      <c r="D18" s="2228">
        <v>1978</v>
      </c>
      <c r="E18" s="2229" t="s">
        <v>2416</v>
      </c>
      <c r="F18" s="2230"/>
    </row>
    <row r="19" spans="1:6">
      <c r="A19" s="2228" t="s">
        <v>1336</v>
      </c>
      <c r="B19" s="2229" t="s">
        <v>1337</v>
      </c>
      <c r="C19" s="2229" t="s">
        <v>657</v>
      </c>
      <c r="D19" s="2228">
        <v>1970</v>
      </c>
      <c r="E19" s="2229" t="s">
        <v>2484</v>
      </c>
      <c r="F19" s="2230"/>
    </row>
    <row r="20" spans="1:6">
      <c r="A20" s="2228" t="s">
        <v>1338</v>
      </c>
      <c r="B20" s="2229" t="s">
        <v>1339</v>
      </c>
      <c r="C20" s="2229" t="s">
        <v>657</v>
      </c>
      <c r="D20" s="2228">
        <v>2003</v>
      </c>
      <c r="E20" s="2229" t="s">
        <v>1340</v>
      </c>
      <c r="F20" s="2230"/>
    </row>
    <row r="21" spans="1:6">
      <c r="A21" s="2228" t="s">
        <v>1341</v>
      </c>
      <c r="B21" s="2229" t="s">
        <v>1342</v>
      </c>
      <c r="C21" s="2229" t="s">
        <v>1343</v>
      </c>
      <c r="D21" s="2228">
        <v>1984</v>
      </c>
      <c r="E21" s="2229" t="s">
        <v>1344</v>
      </c>
      <c r="F21" s="2230"/>
    </row>
    <row r="22" spans="1:6">
      <c r="A22" s="2228" t="s">
        <v>1345</v>
      </c>
      <c r="B22" s="2229" t="s">
        <v>1346</v>
      </c>
      <c r="C22" s="2229" t="s">
        <v>1343</v>
      </c>
      <c r="D22" s="2228">
        <v>1982</v>
      </c>
      <c r="E22" s="2229" t="s">
        <v>2417</v>
      </c>
      <c r="F22" s="2230"/>
    </row>
    <row r="23" spans="1:6">
      <c r="A23" s="2228" t="s">
        <v>1347</v>
      </c>
      <c r="B23" s="2229" t="s">
        <v>1348</v>
      </c>
      <c r="C23" s="2229" t="s">
        <v>1343</v>
      </c>
      <c r="D23" s="2228">
        <v>1983</v>
      </c>
      <c r="E23" s="2229" t="s">
        <v>1349</v>
      </c>
      <c r="F23" s="2230"/>
    </row>
    <row r="24" spans="1:6">
      <c r="A24" s="2228" t="s">
        <v>1350</v>
      </c>
      <c r="B24" s="2229" t="s">
        <v>1351</v>
      </c>
      <c r="C24" s="2229" t="s">
        <v>1343</v>
      </c>
      <c r="D24" s="2228">
        <v>1992</v>
      </c>
      <c r="E24" s="2229" t="s">
        <v>1352</v>
      </c>
      <c r="F24" s="2230"/>
    </row>
    <row r="25" spans="1:6">
      <c r="A25" s="2228" t="s">
        <v>1353</v>
      </c>
      <c r="B25" s="2229" t="s">
        <v>1354</v>
      </c>
      <c r="C25" s="2229" t="s">
        <v>1343</v>
      </c>
      <c r="D25" s="2228">
        <v>2003</v>
      </c>
      <c r="E25" s="2229" t="s">
        <v>1355</v>
      </c>
      <c r="F25" s="2230"/>
    </row>
    <row r="26" spans="1:6">
      <c r="A26" s="2228" t="s">
        <v>1356</v>
      </c>
      <c r="B26" s="2229" t="s">
        <v>1357</v>
      </c>
      <c r="C26" s="2229" t="s">
        <v>1343</v>
      </c>
      <c r="D26" s="2228">
        <v>1990</v>
      </c>
      <c r="E26" s="2229" t="s">
        <v>1358</v>
      </c>
      <c r="F26" s="2230"/>
    </row>
    <row r="27" spans="1:6">
      <c r="A27" s="2228" t="s">
        <v>1359</v>
      </c>
      <c r="B27" s="2229" t="s">
        <v>1360</v>
      </c>
      <c r="C27" s="2229" t="s">
        <v>1343</v>
      </c>
      <c r="D27" s="2228">
        <v>1989</v>
      </c>
      <c r="E27" s="2229" t="s">
        <v>1361</v>
      </c>
      <c r="F27" s="2230"/>
    </row>
    <row r="28" spans="1:6">
      <c r="A28" s="2228" t="s">
        <v>1362</v>
      </c>
      <c r="B28" s="2229" t="s">
        <v>1363</v>
      </c>
      <c r="C28" s="2229" t="s">
        <v>1343</v>
      </c>
      <c r="D28" s="2228">
        <v>1998</v>
      </c>
      <c r="E28" s="2229" t="s">
        <v>1364</v>
      </c>
      <c r="F28" s="2230"/>
    </row>
    <row r="29" spans="1:6">
      <c r="A29" s="2228" t="s">
        <v>1365</v>
      </c>
      <c r="B29" s="2229" t="s">
        <v>1366</v>
      </c>
      <c r="C29" s="2229" t="s">
        <v>1343</v>
      </c>
      <c r="D29" s="2228">
        <v>1999</v>
      </c>
      <c r="E29" s="2229" t="s">
        <v>1367</v>
      </c>
      <c r="F29" s="2230"/>
    </row>
    <row r="30" spans="1:6">
      <c r="A30" s="2228" t="s">
        <v>1368</v>
      </c>
      <c r="B30" s="2229" t="s">
        <v>1369</v>
      </c>
      <c r="C30" s="2229" t="s">
        <v>1343</v>
      </c>
      <c r="D30" s="2228">
        <v>1991</v>
      </c>
      <c r="E30" s="2229" t="s">
        <v>1370</v>
      </c>
      <c r="F30" s="2230"/>
    </row>
    <row r="31" spans="1:6">
      <c r="A31" s="2228" t="s">
        <v>1371</v>
      </c>
      <c r="B31" s="2229" t="s">
        <v>1372</v>
      </c>
      <c r="C31" s="2229" t="s">
        <v>1343</v>
      </c>
      <c r="D31" s="2228">
        <v>2000</v>
      </c>
      <c r="E31" s="2229" t="s">
        <v>1373</v>
      </c>
      <c r="F31" s="2230"/>
    </row>
    <row r="32" spans="1:6">
      <c r="A32" s="2228" t="s">
        <v>1374</v>
      </c>
      <c r="B32" s="2229" t="s">
        <v>1375</v>
      </c>
      <c r="C32" s="2229" t="s">
        <v>1343</v>
      </c>
      <c r="D32" s="2228">
        <v>1991</v>
      </c>
      <c r="E32" s="2229" t="s">
        <v>1376</v>
      </c>
      <c r="F32" s="2230"/>
    </row>
    <row r="33" spans="1:6">
      <c r="A33" s="2228" t="s">
        <v>1377</v>
      </c>
      <c r="B33" s="2229" t="s">
        <v>1378</v>
      </c>
      <c r="C33" s="2229" t="s">
        <v>1343</v>
      </c>
      <c r="D33" s="2228">
        <v>1967</v>
      </c>
      <c r="E33" s="2229" t="s">
        <v>1379</v>
      </c>
      <c r="F33" s="2230"/>
    </row>
    <row r="34" spans="1:6">
      <c r="A34" s="2228" t="s">
        <v>1380</v>
      </c>
      <c r="B34" s="2229" t="s">
        <v>1381</v>
      </c>
      <c r="C34" s="2229" t="s">
        <v>1343</v>
      </c>
      <c r="D34" s="2228">
        <v>1982</v>
      </c>
      <c r="E34" s="2229" t="s">
        <v>1382</v>
      </c>
      <c r="F34" s="2230"/>
    </row>
    <row r="35" spans="1:6">
      <c r="A35" s="2228" t="s">
        <v>1383</v>
      </c>
      <c r="B35" s="2229" t="s">
        <v>1384</v>
      </c>
      <c r="C35" s="2229" t="s">
        <v>1343</v>
      </c>
      <c r="D35" s="2228">
        <v>1989</v>
      </c>
      <c r="E35" s="2229" t="s">
        <v>2306</v>
      </c>
      <c r="F35" s="2230"/>
    </row>
    <row r="36" spans="1:6">
      <c r="A36" s="2228" t="s">
        <v>1385</v>
      </c>
      <c r="B36" s="2229" t="s">
        <v>1386</v>
      </c>
      <c r="C36" s="2229" t="s">
        <v>1343</v>
      </c>
      <c r="D36" s="2228">
        <v>1992</v>
      </c>
      <c r="E36" s="2229" t="s">
        <v>1382</v>
      </c>
      <c r="F36" s="2230"/>
    </row>
    <row r="37" spans="1:6">
      <c r="A37" s="2228" t="s">
        <v>1387</v>
      </c>
      <c r="B37" s="2229" t="s">
        <v>1388</v>
      </c>
      <c r="C37" s="2229" t="s">
        <v>1343</v>
      </c>
      <c r="D37" s="2228">
        <v>1940</v>
      </c>
      <c r="E37" s="2229" t="s">
        <v>1389</v>
      </c>
      <c r="F37" s="2230"/>
    </row>
    <row r="38" spans="1:6">
      <c r="A38" s="2228" t="s">
        <v>1390</v>
      </c>
      <c r="B38" s="2229" t="s">
        <v>1391</v>
      </c>
      <c r="C38" s="2229" t="s">
        <v>1343</v>
      </c>
      <c r="D38" s="2228">
        <v>1978</v>
      </c>
      <c r="E38" s="2229" t="s">
        <v>1392</v>
      </c>
      <c r="F38" s="2230"/>
    </row>
    <row r="39" spans="1:6">
      <c r="A39" s="2228" t="s">
        <v>1393</v>
      </c>
      <c r="B39" s="2229" t="s">
        <v>1394</v>
      </c>
      <c r="C39" s="2229" t="s">
        <v>1343</v>
      </c>
      <c r="D39" s="2228">
        <v>1985</v>
      </c>
      <c r="E39" s="2229" t="s">
        <v>2418</v>
      </c>
      <c r="F39" s="2230"/>
    </row>
    <row r="40" spans="1:6">
      <c r="A40" s="2228" t="s">
        <v>1395</v>
      </c>
      <c r="B40" s="2229" t="s">
        <v>1396</v>
      </c>
      <c r="C40" s="2229" t="s">
        <v>1343</v>
      </c>
      <c r="D40" s="2228">
        <v>1981</v>
      </c>
      <c r="E40" s="2229" t="s">
        <v>1397</v>
      </c>
      <c r="F40" s="2230"/>
    </row>
    <row r="41" spans="1:6">
      <c r="A41" s="2228" t="s">
        <v>1398</v>
      </c>
      <c r="B41" s="2229" t="s">
        <v>1399</v>
      </c>
      <c r="C41" s="2229" t="s">
        <v>1343</v>
      </c>
      <c r="D41" s="2228">
        <v>1985</v>
      </c>
      <c r="E41" s="2229" t="s">
        <v>1400</v>
      </c>
      <c r="F41" s="2230"/>
    </row>
    <row r="42" spans="1:6">
      <c r="A42" s="2228" t="s">
        <v>1401</v>
      </c>
      <c r="B42" s="2229" t="s">
        <v>1402</v>
      </c>
      <c r="C42" s="2229" t="s">
        <v>1343</v>
      </c>
      <c r="D42" s="2228">
        <v>1981</v>
      </c>
      <c r="E42" s="2229" t="s">
        <v>1403</v>
      </c>
      <c r="F42" s="2230"/>
    </row>
    <row r="43" spans="1:6">
      <c r="A43" s="2228" t="s">
        <v>1404</v>
      </c>
      <c r="B43" s="2229" t="s">
        <v>1405</v>
      </c>
      <c r="C43" s="2229" t="s">
        <v>1343</v>
      </c>
      <c r="D43" s="2228">
        <v>1993</v>
      </c>
      <c r="E43" s="2229" t="s">
        <v>1406</v>
      </c>
      <c r="F43" s="2230"/>
    </row>
    <row r="44" spans="1:6">
      <c r="A44" s="2228" t="s">
        <v>1407</v>
      </c>
      <c r="B44" s="2229" t="s">
        <v>1408</v>
      </c>
      <c r="C44" s="2229" t="s">
        <v>1343</v>
      </c>
      <c r="D44" s="2228">
        <v>1987</v>
      </c>
      <c r="E44" s="2229" t="s">
        <v>1409</v>
      </c>
      <c r="F44" s="2230"/>
    </row>
    <row r="45" spans="1:6">
      <c r="A45" s="2228" t="s">
        <v>1410</v>
      </c>
      <c r="B45" s="2229" t="s">
        <v>1411</v>
      </c>
      <c r="C45" s="2229" t="s">
        <v>1343</v>
      </c>
      <c r="D45" s="2228">
        <v>1984</v>
      </c>
      <c r="E45" s="2229" t="s">
        <v>1412</v>
      </c>
      <c r="F45" s="2230"/>
    </row>
    <row r="46" spans="1:6">
      <c r="A46" s="2228" t="s">
        <v>1413</v>
      </c>
      <c r="B46" s="2229" t="s">
        <v>1414</v>
      </c>
      <c r="C46" s="2229" t="s">
        <v>1343</v>
      </c>
      <c r="D46" s="2228">
        <v>1993</v>
      </c>
      <c r="E46" s="2229" t="s">
        <v>1406</v>
      </c>
      <c r="F46" s="2230"/>
    </row>
    <row r="47" spans="1:6">
      <c r="A47" s="2228" t="s">
        <v>1415</v>
      </c>
      <c r="B47" s="2229" t="s">
        <v>1416</v>
      </c>
      <c r="C47" s="2229" t="s">
        <v>1343</v>
      </c>
      <c r="D47" s="2228">
        <v>1982</v>
      </c>
      <c r="E47" s="2229" t="s">
        <v>1382</v>
      </c>
      <c r="F47" s="2230"/>
    </row>
    <row r="48" spans="1:6">
      <c r="A48" s="2228" t="s">
        <v>1417</v>
      </c>
      <c r="B48" s="2229" t="s">
        <v>1418</v>
      </c>
      <c r="C48" s="2229" t="s">
        <v>1343</v>
      </c>
      <c r="D48" s="2228">
        <v>1977</v>
      </c>
      <c r="E48" s="2229" t="s">
        <v>1419</v>
      </c>
      <c r="F48" s="2230"/>
    </row>
    <row r="49" spans="1:6">
      <c r="A49" s="2228" t="s">
        <v>1420</v>
      </c>
      <c r="B49" s="2229" t="s">
        <v>1421</v>
      </c>
      <c r="C49" s="2229" t="s">
        <v>1343</v>
      </c>
      <c r="D49" s="2228">
        <v>1983</v>
      </c>
      <c r="E49" s="2229" t="s">
        <v>1349</v>
      </c>
      <c r="F49" s="2230"/>
    </row>
    <row r="50" spans="1:6">
      <c r="A50" s="2228" t="s">
        <v>1422</v>
      </c>
      <c r="B50" s="2229" t="s">
        <v>1423</v>
      </c>
      <c r="C50" s="2229" t="s">
        <v>1343</v>
      </c>
      <c r="D50" s="2228">
        <v>1987</v>
      </c>
      <c r="E50" s="2229" t="s">
        <v>1704</v>
      </c>
      <c r="F50" s="2230"/>
    </row>
    <row r="51" spans="1:6">
      <c r="A51" s="2228" t="s">
        <v>1424</v>
      </c>
      <c r="B51" s="2229" t="s">
        <v>1425</v>
      </c>
      <c r="C51" s="2229" t="s">
        <v>1343</v>
      </c>
      <c r="D51" s="2228">
        <v>1982</v>
      </c>
      <c r="E51" s="2229" t="s">
        <v>1382</v>
      </c>
      <c r="F51" s="2230"/>
    </row>
    <row r="52" spans="1:6">
      <c r="A52" s="2228" t="s">
        <v>1426</v>
      </c>
      <c r="B52" s="2229" t="s">
        <v>1427</v>
      </c>
      <c r="C52" s="2229" t="s">
        <v>1343</v>
      </c>
      <c r="D52" s="2228">
        <v>1987</v>
      </c>
      <c r="E52" s="2229" t="s">
        <v>1428</v>
      </c>
      <c r="F52" s="2230"/>
    </row>
    <row r="53" spans="1:6">
      <c r="A53" s="2228" t="s">
        <v>1429</v>
      </c>
      <c r="B53" s="2229" t="s">
        <v>1430</v>
      </c>
      <c r="C53" s="2229" t="s">
        <v>1343</v>
      </c>
      <c r="D53" s="2228">
        <v>1983</v>
      </c>
      <c r="E53" s="2229" t="s">
        <v>1382</v>
      </c>
      <c r="F53" s="2230"/>
    </row>
    <row r="54" spans="1:6">
      <c r="A54" s="2228" t="s">
        <v>1431</v>
      </c>
      <c r="B54" s="2229" t="s">
        <v>1432</v>
      </c>
      <c r="C54" s="2229" t="s">
        <v>1343</v>
      </c>
      <c r="D54" s="2228">
        <v>1959</v>
      </c>
      <c r="E54" s="2229" t="s">
        <v>2437</v>
      </c>
      <c r="F54" s="2230"/>
    </row>
    <row r="55" spans="1:6">
      <c r="A55" s="2228" t="s">
        <v>1433</v>
      </c>
      <c r="B55" s="2229" t="s">
        <v>1434</v>
      </c>
      <c r="C55" s="2229" t="s">
        <v>1343</v>
      </c>
      <c r="D55" s="2228">
        <v>1984</v>
      </c>
      <c r="E55" s="2229" t="s">
        <v>1435</v>
      </c>
      <c r="F55" s="2230"/>
    </row>
    <row r="56" spans="1:6">
      <c r="A56" s="2228" t="s">
        <v>1436</v>
      </c>
      <c r="B56" s="2229" t="s">
        <v>1437</v>
      </c>
      <c r="C56" s="2229" t="s">
        <v>1343</v>
      </c>
      <c r="D56" s="2228">
        <v>1987</v>
      </c>
      <c r="E56" s="2229" t="s">
        <v>1438</v>
      </c>
      <c r="F56" s="2230"/>
    </row>
    <row r="57" spans="1:6">
      <c r="A57" s="2228" t="s">
        <v>1439</v>
      </c>
      <c r="B57" s="2229" t="s">
        <v>2080</v>
      </c>
      <c r="C57" s="2229"/>
      <c r="D57" s="2228"/>
      <c r="E57" s="2229"/>
      <c r="F57" s="2230"/>
    </row>
    <row r="58" spans="1:6">
      <c r="A58" s="2228"/>
      <c r="B58" s="2229" t="s">
        <v>2081</v>
      </c>
      <c r="C58" s="2229" t="s">
        <v>1343</v>
      </c>
      <c r="D58" s="2228">
        <v>1992</v>
      </c>
      <c r="E58" s="2229" t="s">
        <v>1440</v>
      </c>
      <c r="F58" s="2230"/>
    </row>
    <row r="59" spans="1:6">
      <c r="A59" s="2228" t="s">
        <v>1441</v>
      </c>
      <c r="B59" s="2229" t="s">
        <v>1442</v>
      </c>
      <c r="C59" s="2229" t="s">
        <v>1343</v>
      </c>
      <c r="D59" s="2228">
        <v>1990</v>
      </c>
      <c r="E59" s="2229" t="s">
        <v>1443</v>
      </c>
      <c r="F59" s="2230"/>
    </row>
    <row r="60" spans="1:6">
      <c r="A60" s="2228" t="s">
        <v>1444</v>
      </c>
      <c r="B60" s="2229" t="s">
        <v>1445</v>
      </c>
      <c r="C60" s="2229" t="s">
        <v>1343</v>
      </c>
      <c r="D60" s="2228">
        <v>1996</v>
      </c>
      <c r="E60" s="2229" t="s">
        <v>1446</v>
      </c>
      <c r="F60" s="2230"/>
    </row>
    <row r="61" spans="1:6">
      <c r="A61" s="2228" t="s">
        <v>1447</v>
      </c>
      <c r="B61" s="2229" t="s">
        <v>1448</v>
      </c>
      <c r="C61" s="2229" t="s">
        <v>1343</v>
      </c>
      <c r="D61" s="2228">
        <v>1968</v>
      </c>
      <c r="E61" s="2229" t="s">
        <v>1449</v>
      </c>
      <c r="F61" s="2230"/>
    </row>
    <row r="62" spans="1:6">
      <c r="A62" s="2228" t="s">
        <v>1450</v>
      </c>
      <c r="B62" s="2229" t="s">
        <v>1451</v>
      </c>
      <c r="C62" s="2229" t="s">
        <v>1343</v>
      </c>
      <c r="D62" s="2228">
        <v>1990</v>
      </c>
      <c r="E62" s="2229" t="s">
        <v>1452</v>
      </c>
      <c r="F62" s="2230"/>
    </row>
    <row r="63" spans="1:6">
      <c r="A63" s="2228" t="s">
        <v>1453</v>
      </c>
      <c r="B63" s="2229" t="s">
        <v>1454</v>
      </c>
      <c r="C63" s="2229" t="s">
        <v>1343</v>
      </c>
      <c r="D63" s="2228">
        <v>1969</v>
      </c>
      <c r="E63" s="2229" t="s">
        <v>2422</v>
      </c>
      <c r="F63" s="2230"/>
    </row>
    <row r="64" spans="1:6">
      <c r="A64" s="2228" t="s">
        <v>1455</v>
      </c>
      <c r="B64" s="2229" t="s">
        <v>1456</v>
      </c>
      <c r="C64" s="2229" t="s">
        <v>1343</v>
      </c>
      <c r="D64" s="2228">
        <v>1997</v>
      </c>
      <c r="E64" s="2229" t="s">
        <v>1457</v>
      </c>
      <c r="F64" s="2230"/>
    </row>
    <row r="65" spans="1:6">
      <c r="A65" s="2228" t="s">
        <v>1458</v>
      </c>
      <c r="B65" s="2229" t="s">
        <v>1459</v>
      </c>
      <c r="C65" s="2229" t="s">
        <v>1343</v>
      </c>
      <c r="D65" s="2228">
        <v>1992</v>
      </c>
      <c r="E65" s="2229" t="s">
        <v>1460</v>
      </c>
      <c r="F65" s="2230"/>
    </row>
    <row r="66" spans="1:6">
      <c r="A66" s="2228" t="s">
        <v>1461</v>
      </c>
      <c r="B66" s="2229" t="s">
        <v>1462</v>
      </c>
      <c r="C66" s="2229" t="s">
        <v>1343</v>
      </c>
      <c r="D66" s="2228">
        <v>1992</v>
      </c>
      <c r="E66" s="2229" t="s">
        <v>1463</v>
      </c>
      <c r="F66" s="2230"/>
    </row>
    <row r="67" spans="1:6">
      <c r="A67" s="2228" t="s">
        <v>1464</v>
      </c>
      <c r="B67" s="2229" t="s">
        <v>1465</v>
      </c>
      <c r="C67" s="2229" t="s">
        <v>1343</v>
      </c>
      <c r="D67" s="2228">
        <v>1995</v>
      </c>
      <c r="E67" s="2229" t="s">
        <v>1382</v>
      </c>
      <c r="F67" s="2230"/>
    </row>
    <row r="68" spans="1:6">
      <c r="A68" s="2228" t="s">
        <v>1466</v>
      </c>
      <c r="B68" s="2229" t="s">
        <v>1467</v>
      </c>
      <c r="C68" s="2229" t="s">
        <v>1343</v>
      </c>
      <c r="D68" s="2228">
        <v>1995</v>
      </c>
      <c r="E68" s="2229" t="s">
        <v>1468</v>
      </c>
      <c r="F68" s="2230"/>
    </row>
    <row r="69" spans="1:6">
      <c r="A69" s="2228" t="s">
        <v>1469</v>
      </c>
      <c r="B69" s="2229" t="s">
        <v>1470</v>
      </c>
      <c r="C69" s="2229" t="s">
        <v>1343</v>
      </c>
      <c r="D69" s="2228">
        <v>2003</v>
      </c>
      <c r="E69" s="2229" t="s">
        <v>2079</v>
      </c>
      <c r="F69" s="2230"/>
    </row>
    <row r="70" spans="1:6">
      <c r="A70" s="2228" t="s">
        <v>1471</v>
      </c>
      <c r="B70" s="2229" t="s">
        <v>1472</v>
      </c>
      <c r="C70" s="2229" t="s">
        <v>1343</v>
      </c>
      <c r="D70" s="2228">
        <v>1952</v>
      </c>
      <c r="E70" s="2229" t="s">
        <v>1473</v>
      </c>
      <c r="F70" s="2230"/>
    </row>
    <row r="71" spans="1:6">
      <c r="A71" s="2228" t="s">
        <v>1474</v>
      </c>
      <c r="B71" s="2229" t="s">
        <v>1475</v>
      </c>
      <c r="C71" s="2229" t="str">
        <f>+C70</f>
        <v>Special Revenue - State</v>
      </c>
      <c r="D71" s="2228">
        <v>2009</v>
      </c>
      <c r="E71" s="2229" t="s">
        <v>1476</v>
      </c>
      <c r="F71" s="2230"/>
    </row>
    <row r="72" spans="1:6">
      <c r="A72" s="2228" t="s">
        <v>1689</v>
      </c>
      <c r="B72" s="2229" t="s">
        <v>2472</v>
      </c>
      <c r="C72" s="2229" t="s">
        <v>1343</v>
      </c>
      <c r="D72" s="2228">
        <v>2013</v>
      </c>
      <c r="E72" s="2229" t="s">
        <v>1477</v>
      </c>
      <c r="F72" s="2230"/>
    </row>
    <row r="73" spans="1:6">
      <c r="A73" s="2228" t="s">
        <v>1705</v>
      </c>
      <c r="B73" s="2229" t="s">
        <v>2074</v>
      </c>
      <c r="C73" s="2229" t="s">
        <v>1343</v>
      </c>
      <c r="D73" s="2228">
        <v>2014</v>
      </c>
      <c r="E73" s="2229" t="s">
        <v>1706</v>
      </c>
      <c r="F73" s="2230"/>
    </row>
    <row r="74" spans="1:6" s="2233" customFormat="1">
      <c r="A74" s="2228" t="s">
        <v>2290</v>
      </c>
      <c r="B74" s="2229" t="s">
        <v>2291</v>
      </c>
      <c r="C74" s="2229" t="s">
        <v>1343</v>
      </c>
      <c r="D74" s="2228">
        <v>2016</v>
      </c>
      <c r="E74" s="2229" t="s">
        <v>1382</v>
      </c>
      <c r="F74" s="2230"/>
    </row>
    <row r="75" spans="1:6" s="2233" customFormat="1">
      <c r="A75" s="2228" t="s">
        <v>2419</v>
      </c>
      <c r="B75" s="2229" t="s">
        <v>2421</v>
      </c>
      <c r="C75" s="2229" t="s">
        <v>1343</v>
      </c>
      <c r="D75" s="2228">
        <v>2018</v>
      </c>
      <c r="E75" s="2229" t="s">
        <v>2420</v>
      </c>
      <c r="F75" s="2230"/>
    </row>
    <row r="76" spans="1:6" s="2233" customFormat="1">
      <c r="A76" s="2228" t="s">
        <v>2413</v>
      </c>
      <c r="B76" s="2229" t="s">
        <v>2414</v>
      </c>
      <c r="C76" s="2229" t="s">
        <v>1343</v>
      </c>
      <c r="D76" s="2228">
        <v>2018</v>
      </c>
      <c r="E76" s="2229" t="s">
        <v>2415</v>
      </c>
      <c r="F76" s="2230"/>
    </row>
    <row r="77" spans="1:6" s="2233" customFormat="1">
      <c r="A77" s="2228" t="s">
        <v>2292</v>
      </c>
      <c r="B77" s="2229" t="s">
        <v>2293</v>
      </c>
      <c r="C77" s="2229" t="s">
        <v>1343</v>
      </c>
      <c r="D77" s="2228">
        <v>2016</v>
      </c>
      <c r="E77" s="2229" t="s">
        <v>2294</v>
      </c>
      <c r="F77" s="2230"/>
    </row>
    <row r="78" spans="1:6">
      <c r="A78" s="2228" t="s">
        <v>1592</v>
      </c>
      <c r="B78" s="2229" t="s">
        <v>1593</v>
      </c>
      <c r="C78" s="2229" t="s">
        <v>1343</v>
      </c>
      <c r="D78" s="2228">
        <v>1955</v>
      </c>
      <c r="E78" s="2229" t="s">
        <v>2355</v>
      </c>
      <c r="F78" s="2230"/>
    </row>
    <row r="79" spans="1:6">
      <c r="A79" s="2228" t="s">
        <v>1042</v>
      </c>
      <c r="B79" s="2229" t="s">
        <v>1478</v>
      </c>
      <c r="C79" s="2229" t="s">
        <v>1479</v>
      </c>
      <c r="D79" s="2228">
        <v>1988</v>
      </c>
      <c r="E79" s="2229" t="s">
        <v>1382</v>
      </c>
      <c r="F79" s="2230"/>
    </row>
    <row r="80" spans="1:6">
      <c r="A80" s="2228" t="s">
        <v>1043</v>
      </c>
      <c r="B80" s="2229" t="s">
        <v>1480</v>
      </c>
      <c r="C80" s="2229" t="s">
        <v>1479</v>
      </c>
      <c r="D80" s="2228">
        <v>1972</v>
      </c>
      <c r="E80" s="2229" t="s">
        <v>1382</v>
      </c>
      <c r="F80" s="2230"/>
    </row>
    <row r="81" spans="1:6">
      <c r="A81" s="2228" t="s">
        <v>1044</v>
      </c>
      <c r="B81" s="2229" t="s">
        <v>1481</v>
      </c>
      <c r="C81" s="2229" t="s">
        <v>1479</v>
      </c>
      <c r="D81" s="2228">
        <v>1998</v>
      </c>
      <c r="E81" s="2229" t="s">
        <v>1382</v>
      </c>
      <c r="F81" s="2230"/>
    </row>
    <row r="82" spans="1:6">
      <c r="A82" s="2228" t="s">
        <v>1045</v>
      </c>
      <c r="B82" s="2229" t="s">
        <v>1482</v>
      </c>
      <c r="C82" s="2229" t="s">
        <v>1479</v>
      </c>
      <c r="D82" s="2228">
        <v>1981</v>
      </c>
      <c r="E82" s="2229" t="s">
        <v>1382</v>
      </c>
      <c r="F82" s="2230"/>
    </row>
    <row r="83" spans="1:6">
      <c r="A83" s="2228" t="s">
        <v>1046</v>
      </c>
      <c r="B83" s="2229" t="s">
        <v>1483</v>
      </c>
      <c r="C83" s="2229" t="s">
        <v>1479</v>
      </c>
      <c r="D83" s="2228">
        <v>1936</v>
      </c>
      <c r="E83" s="2229" t="s">
        <v>1707</v>
      </c>
      <c r="F83" s="2230"/>
    </row>
    <row r="84" spans="1:6">
      <c r="A84" s="2228" t="s">
        <v>1484</v>
      </c>
      <c r="B84" s="2229" t="s">
        <v>1485</v>
      </c>
      <c r="C84" s="2229" t="s">
        <v>1479</v>
      </c>
      <c r="D84" s="2228">
        <v>1967</v>
      </c>
      <c r="E84" s="2229" t="s">
        <v>1382</v>
      </c>
      <c r="F84" s="2230"/>
    </row>
    <row r="85" spans="1:6">
      <c r="A85" s="2228" t="s">
        <v>1047</v>
      </c>
      <c r="B85" s="2229" t="s">
        <v>1486</v>
      </c>
      <c r="C85" s="2229" t="s">
        <v>1479</v>
      </c>
      <c r="D85" s="2228">
        <v>1983</v>
      </c>
      <c r="E85" s="2229" t="s">
        <v>1382</v>
      </c>
      <c r="F85" s="2230"/>
    </row>
    <row r="86" spans="1:6">
      <c r="A86" s="2228" t="s">
        <v>1487</v>
      </c>
      <c r="B86" s="2229" t="s">
        <v>1488</v>
      </c>
      <c r="C86" s="2229" t="s">
        <v>1489</v>
      </c>
      <c r="D86" s="2228">
        <v>1982</v>
      </c>
      <c r="E86" s="2229" t="s">
        <v>1490</v>
      </c>
      <c r="F86" s="2230"/>
    </row>
    <row r="87" spans="1:6">
      <c r="A87" s="2228" t="s">
        <v>1491</v>
      </c>
      <c r="B87" s="2229" t="s">
        <v>1492</v>
      </c>
      <c r="C87" s="2229" t="s">
        <v>1489</v>
      </c>
      <c r="D87" s="2228">
        <v>1991</v>
      </c>
      <c r="E87" s="2229" t="s">
        <v>1493</v>
      </c>
      <c r="F87" s="2230"/>
    </row>
    <row r="88" spans="1:6">
      <c r="A88" s="2228" t="s">
        <v>1494</v>
      </c>
      <c r="B88" s="2229" t="s">
        <v>1495</v>
      </c>
      <c r="C88" s="2229" t="s">
        <v>1489</v>
      </c>
      <c r="D88" s="2228">
        <v>1991</v>
      </c>
      <c r="E88" s="2229" t="s">
        <v>1382</v>
      </c>
      <c r="F88" s="2230"/>
    </row>
    <row r="89" spans="1:6">
      <c r="A89" s="2228" t="s">
        <v>1496</v>
      </c>
      <c r="B89" s="2229" t="s">
        <v>1497</v>
      </c>
      <c r="C89" s="2229" t="s">
        <v>1489</v>
      </c>
      <c r="D89" s="2228">
        <v>1992</v>
      </c>
      <c r="E89" s="2229" t="s">
        <v>1498</v>
      </c>
      <c r="F89" s="2230"/>
    </row>
    <row r="90" spans="1:6">
      <c r="A90" s="2228" t="s">
        <v>1499</v>
      </c>
      <c r="B90" s="2229" t="s">
        <v>1500</v>
      </c>
      <c r="C90" s="2229" t="s">
        <v>1489</v>
      </c>
      <c r="D90" s="2228">
        <v>1993</v>
      </c>
      <c r="E90" s="2229" t="s">
        <v>1501</v>
      </c>
      <c r="F90" s="2230"/>
    </row>
    <row r="91" spans="1:6">
      <c r="A91" s="2228" t="s">
        <v>1502</v>
      </c>
      <c r="B91" s="2229" t="s">
        <v>1503</v>
      </c>
      <c r="C91" s="2229" t="s">
        <v>1489</v>
      </c>
      <c r="D91" s="2228">
        <v>1993</v>
      </c>
      <c r="E91" s="2229" t="s">
        <v>1504</v>
      </c>
      <c r="F91" s="2230"/>
    </row>
    <row r="92" spans="1:6">
      <c r="A92" s="2228" t="s">
        <v>1505</v>
      </c>
      <c r="B92" s="2229" t="s">
        <v>1506</v>
      </c>
      <c r="C92" s="2229" t="s">
        <v>1489</v>
      </c>
      <c r="D92" s="2228">
        <v>1993</v>
      </c>
      <c r="E92" s="2229" t="s">
        <v>1507</v>
      </c>
      <c r="F92" s="2230"/>
    </row>
    <row r="93" spans="1:6">
      <c r="A93" s="2228" t="s">
        <v>1508</v>
      </c>
      <c r="B93" s="2229" t="s">
        <v>1509</v>
      </c>
      <c r="C93" s="2229" t="s">
        <v>1489</v>
      </c>
      <c r="D93" s="2228">
        <v>1997</v>
      </c>
      <c r="E93" s="2229" t="s">
        <v>1510</v>
      </c>
      <c r="F93" s="2230"/>
    </row>
    <row r="94" spans="1:6">
      <c r="A94" s="2228" t="s">
        <v>1511</v>
      </c>
      <c r="B94" s="2229" t="s">
        <v>1512</v>
      </c>
      <c r="C94" s="2229" t="s">
        <v>1489</v>
      </c>
      <c r="D94" s="2228">
        <v>1980</v>
      </c>
      <c r="E94" s="2229" t="s">
        <v>2485</v>
      </c>
      <c r="F94" s="2230"/>
    </row>
    <row r="95" spans="1:6">
      <c r="A95" s="2228" t="s">
        <v>1513</v>
      </c>
      <c r="B95" s="2229" t="s">
        <v>1514</v>
      </c>
      <c r="C95" s="2229" t="s">
        <v>1489</v>
      </c>
      <c r="D95" s="2228">
        <v>1960</v>
      </c>
      <c r="E95" s="2229" t="s">
        <v>2438</v>
      </c>
      <c r="F95" s="2230"/>
    </row>
    <row r="96" spans="1:6">
      <c r="A96" s="2228" t="s">
        <v>1515</v>
      </c>
      <c r="B96" s="2229" t="s">
        <v>1516</v>
      </c>
      <c r="C96" s="2229" t="s">
        <v>1489</v>
      </c>
      <c r="D96" s="2228">
        <v>1965</v>
      </c>
      <c r="E96" s="2229" t="s">
        <v>2438</v>
      </c>
      <c r="F96" s="2230"/>
    </row>
    <row r="97" spans="1:6">
      <c r="A97" s="2228" t="s">
        <v>1517</v>
      </c>
      <c r="B97" s="2229" t="s">
        <v>1518</v>
      </c>
      <c r="C97" s="2229" t="s">
        <v>1489</v>
      </c>
      <c r="D97" s="2228">
        <v>1967</v>
      </c>
      <c r="E97" s="2229" t="s">
        <v>2438</v>
      </c>
      <c r="F97" s="2230"/>
    </row>
    <row r="98" spans="1:6">
      <c r="A98" s="2228" t="s">
        <v>1519</v>
      </c>
      <c r="B98" s="2229" t="s">
        <v>1520</v>
      </c>
      <c r="C98" s="2229" t="s">
        <v>1489</v>
      </c>
      <c r="D98" s="2228">
        <v>1973</v>
      </c>
      <c r="E98" s="2229" t="s">
        <v>1521</v>
      </c>
      <c r="F98" s="2230"/>
    </row>
    <row r="99" spans="1:6">
      <c r="A99" s="2228" t="s">
        <v>1522</v>
      </c>
      <c r="B99" s="2229" t="s">
        <v>1523</v>
      </c>
      <c r="C99" s="2229" t="s">
        <v>1489</v>
      </c>
      <c r="D99" s="2228">
        <v>2005</v>
      </c>
      <c r="E99" s="2229" t="s">
        <v>1524</v>
      </c>
      <c r="F99" s="2230"/>
    </row>
    <row r="100" spans="1:6">
      <c r="A100" s="2228" t="s">
        <v>1525</v>
      </c>
      <c r="B100" s="2229" t="s">
        <v>1526</v>
      </c>
      <c r="C100" s="2229" t="s">
        <v>1489</v>
      </c>
      <c r="D100" s="2228">
        <v>1983</v>
      </c>
      <c r="E100" s="2229" t="s">
        <v>1527</v>
      </c>
      <c r="F100" s="2230"/>
    </row>
    <row r="101" spans="1:6">
      <c r="A101" s="2228" t="s">
        <v>1528</v>
      </c>
      <c r="B101" s="2229" t="s">
        <v>1529</v>
      </c>
      <c r="C101" s="2229" t="s">
        <v>1489</v>
      </c>
      <c r="D101" s="2228">
        <v>1986</v>
      </c>
      <c r="E101" s="2229" t="s">
        <v>1530</v>
      </c>
      <c r="F101" s="2230"/>
    </row>
    <row r="102" spans="1:6">
      <c r="A102" s="2228" t="s">
        <v>1531</v>
      </c>
      <c r="B102" s="2229" t="s">
        <v>1532</v>
      </c>
      <c r="C102" s="2229" t="s">
        <v>1489</v>
      </c>
      <c r="D102" s="2228">
        <v>1988</v>
      </c>
      <c r="E102" s="2229" t="s">
        <v>1533</v>
      </c>
      <c r="F102" s="2230"/>
    </row>
    <row r="103" spans="1:6">
      <c r="A103" s="2228" t="s">
        <v>1534</v>
      </c>
      <c r="B103" s="2229" t="s">
        <v>1535</v>
      </c>
      <c r="C103" s="2229" t="s">
        <v>1489</v>
      </c>
      <c r="D103" s="2228">
        <v>1996</v>
      </c>
      <c r="E103" s="2229" t="s">
        <v>1536</v>
      </c>
      <c r="F103" s="2230"/>
    </row>
    <row r="104" spans="1:6">
      <c r="A104" s="2228" t="s">
        <v>1708</v>
      </c>
      <c r="B104" s="2229" t="s">
        <v>1537</v>
      </c>
      <c r="C104" s="2229" t="s">
        <v>1489</v>
      </c>
      <c r="D104" s="2228">
        <v>1939</v>
      </c>
      <c r="E104" s="2229" t="s">
        <v>2439</v>
      </c>
      <c r="F104" s="2230"/>
    </row>
    <row r="105" spans="1:6">
      <c r="A105" s="2228" t="s">
        <v>1709</v>
      </c>
      <c r="B105" s="2229" t="s">
        <v>1710</v>
      </c>
      <c r="C105" s="2229" t="s">
        <v>1489</v>
      </c>
      <c r="D105" s="2228">
        <v>2014</v>
      </c>
      <c r="E105" s="2229" t="s">
        <v>1711</v>
      </c>
      <c r="F105" s="2230"/>
    </row>
    <row r="106" spans="1:6">
      <c r="A106" s="2228" t="s">
        <v>1538</v>
      </c>
      <c r="B106" s="2229" t="s">
        <v>1539</v>
      </c>
      <c r="C106" s="2229" t="s">
        <v>1489</v>
      </c>
      <c r="D106" s="2228">
        <v>1965</v>
      </c>
      <c r="E106" s="2229" t="s">
        <v>2438</v>
      </c>
      <c r="F106" s="2230"/>
    </row>
    <row r="107" spans="1:6">
      <c r="A107" s="2228" t="s">
        <v>1540</v>
      </c>
      <c r="B107" s="2229" t="s">
        <v>1541</v>
      </c>
      <c r="C107" s="2229" t="s">
        <v>1489</v>
      </c>
      <c r="D107" s="2228">
        <v>1974</v>
      </c>
      <c r="E107" s="2229" t="s">
        <v>1542</v>
      </c>
      <c r="F107" s="2230"/>
    </row>
    <row r="108" spans="1:6">
      <c r="A108" s="2228" t="s">
        <v>1048</v>
      </c>
      <c r="B108" s="2229" t="s">
        <v>1543</v>
      </c>
      <c r="C108" s="2229" t="s">
        <v>1544</v>
      </c>
      <c r="D108" s="2228">
        <v>1982</v>
      </c>
      <c r="E108" s="2229" t="s">
        <v>1382</v>
      </c>
      <c r="F108" s="2230"/>
    </row>
    <row r="109" spans="1:6">
      <c r="A109" s="2228" t="s">
        <v>1545</v>
      </c>
      <c r="B109" s="2229" t="s">
        <v>1546</v>
      </c>
      <c r="C109" s="2229" t="s">
        <v>1489</v>
      </c>
      <c r="D109" s="2228">
        <v>1958</v>
      </c>
      <c r="E109" s="2229" t="s">
        <v>1547</v>
      </c>
      <c r="F109" s="2230"/>
    </row>
    <row r="110" spans="1:6">
      <c r="A110" s="2228" t="s">
        <v>1548</v>
      </c>
      <c r="B110" s="2229" t="s">
        <v>1549</v>
      </c>
      <c r="C110" s="2229" t="s">
        <v>1489</v>
      </c>
      <c r="D110" s="2228">
        <v>1982</v>
      </c>
      <c r="E110" s="2229" t="s">
        <v>1550</v>
      </c>
      <c r="F110" s="2230"/>
    </row>
    <row r="111" spans="1:6">
      <c r="A111" s="2228" t="s">
        <v>1551</v>
      </c>
      <c r="B111" s="2229" t="s">
        <v>1552</v>
      </c>
      <c r="C111" s="2229" t="s">
        <v>1489</v>
      </c>
      <c r="D111" s="2228">
        <v>1987</v>
      </c>
      <c r="E111" s="2229" t="s">
        <v>1553</v>
      </c>
      <c r="F111" s="2230"/>
    </row>
    <row r="112" spans="1:6">
      <c r="A112" s="2228" t="s">
        <v>1554</v>
      </c>
      <c r="B112" s="2229" t="s">
        <v>1555</v>
      </c>
      <c r="C112" s="2229" t="s">
        <v>1489</v>
      </c>
      <c r="D112" s="2228">
        <v>1990</v>
      </c>
      <c r="E112" s="2229" t="s">
        <v>1556</v>
      </c>
      <c r="F112" s="2230"/>
    </row>
    <row r="113" spans="1:6">
      <c r="A113" s="2228" t="s">
        <v>1557</v>
      </c>
      <c r="B113" s="2229" t="s">
        <v>1558</v>
      </c>
      <c r="C113" s="2229" t="s">
        <v>1489</v>
      </c>
      <c r="D113" s="2228">
        <v>1988</v>
      </c>
      <c r="E113" s="2229" t="s">
        <v>1559</v>
      </c>
      <c r="F113" s="2230"/>
    </row>
    <row r="114" spans="1:6">
      <c r="A114" s="2228" t="s">
        <v>1560</v>
      </c>
      <c r="B114" s="2229" t="s">
        <v>1561</v>
      </c>
      <c r="C114" s="2229" t="s">
        <v>1489</v>
      </c>
      <c r="D114" s="2228">
        <v>1990</v>
      </c>
      <c r="E114" s="2229" t="s">
        <v>1382</v>
      </c>
      <c r="F114" s="2230"/>
    </row>
    <row r="115" spans="1:6">
      <c r="A115" s="2228" t="s">
        <v>1562</v>
      </c>
      <c r="B115" s="2229" t="s">
        <v>1563</v>
      </c>
      <c r="C115" s="2229" t="s">
        <v>1489</v>
      </c>
      <c r="D115" s="2228">
        <v>1994</v>
      </c>
      <c r="E115" s="2229" t="s">
        <v>1564</v>
      </c>
      <c r="F115" s="2230"/>
    </row>
    <row r="116" spans="1:6">
      <c r="A116" s="2228" t="s">
        <v>1565</v>
      </c>
      <c r="B116" s="2229" t="s">
        <v>1566</v>
      </c>
      <c r="C116" s="2229" t="s">
        <v>1489</v>
      </c>
      <c r="D116" s="2228">
        <v>1989</v>
      </c>
      <c r="E116" s="2229" t="s">
        <v>1564</v>
      </c>
      <c r="F116" s="2230"/>
    </row>
    <row r="117" spans="1:6">
      <c r="A117" s="2228" t="s">
        <v>1567</v>
      </c>
      <c r="B117" s="2229" t="s">
        <v>1568</v>
      </c>
      <c r="C117" s="2229" t="s">
        <v>1489</v>
      </c>
      <c r="D117" s="2228">
        <v>1988</v>
      </c>
      <c r="E117" s="2229" t="s">
        <v>1382</v>
      </c>
      <c r="F117" s="2230"/>
    </row>
    <row r="118" spans="1:6">
      <c r="A118" s="2228" t="s">
        <v>1569</v>
      </c>
      <c r="B118" s="2229" t="s">
        <v>1570</v>
      </c>
      <c r="C118" s="2229" t="s">
        <v>1489</v>
      </c>
      <c r="D118" s="2228">
        <v>1987</v>
      </c>
      <c r="E118" s="2229" t="s">
        <v>2423</v>
      </c>
      <c r="F118" s="2230"/>
    </row>
    <row r="119" spans="1:6">
      <c r="A119" s="2228" t="s">
        <v>1571</v>
      </c>
      <c r="B119" s="2229" t="s">
        <v>1572</v>
      </c>
      <c r="C119" s="2229" t="s">
        <v>1489</v>
      </c>
      <c r="D119" s="2228">
        <v>1990</v>
      </c>
      <c r="E119" s="2229" t="s">
        <v>1382</v>
      </c>
      <c r="F119" s="2230"/>
    </row>
    <row r="120" spans="1:6">
      <c r="A120" s="2228" t="s">
        <v>1573</v>
      </c>
      <c r="B120" s="2229" t="s">
        <v>1574</v>
      </c>
      <c r="C120" s="2229" t="s">
        <v>1489</v>
      </c>
      <c r="D120" s="2228">
        <v>1990</v>
      </c>
      <c r="E120" s="2229" t="s">
        <v>1382</v>
      </c>
      <c r="F120" s="2230"/>
    </row>
    <row r="121" spans="1:6">
      <c r="A121" s="2228" t="s">
        <v>1575</v>
      </c>
      <c r="B121" s="2229" t="s">
        <v>1576</v>
      </c>
      <c r="C121" s="2229" t="s">
        <v>1489</v>
      </c>
      <c r="D121" s="2228">
        <v>1977</v>
      </c>
      <c r="E121" s="2229" t="s">
        <v>1382</v>
      </c>
      <c r="F121" s="2230"/>
    </row>
    <row r="122" spans="1:6">
      <c r="A122" s="2228" t="s">
        <v>1577</v>
      </c>
      <c r="B122" s="2229" t="s">
        <v>2436</v>
      </c>
      <c r="C122" s="2229" t="s">
        <v>1489</v>
      </c>
      <c r="D122" s="2228">
        <v>2013</v>
      </c>
      <c r="E122" s="2229" t="s">
        <v>1578</v>
      </c>
      <c r="F122" s="2230"/>
    </row>
    <row r="123" spans="1:6">
      <c r="A123" s="2228" t="s">
        <v>2190</v>
      </c>
      <c r="B123" s="2229" t="s">
        <v>2191</v>
      </c>
      <c r="C123" s="2229" t="s">
        <v>1489</v>
      </c>
      <c r="D123" s="2228">
        <v>2015</v>
      </c>
      <c r="E123" s="2229" t="s">
        <v>2192</v>
      </c>
      <c r="F123" s="2230"/>
    </row>
    <row r="124" spans="1:6">
      <c r="A124" s="2228" t="s">
        <v>1579</v>
      </c>
      <c r="B124" s="2229" t="s">
        <v>1580</v>
      </c>
      <c r="C124" s="2229" t="s">
        <v>835</v>
      </c>
      <c r="D124" s="2228">
        <v>1998</v>
      </c>
      <c r="E124" s="2229" t="s">
        <v>1364</v>
      </c>
      <c r="F124" s="2230"/>
    </row>
    <row r="125" spans="1:6">
      <c r="A125" s="2228" t="s">
        <v>1581</v>
      </c>
      <c r="B125" s="2229" t="s">
        <v>1582</v>
      </c>
      <c r="C125" s="2229" t="s">
        <v>835</v>
      </c>
      <c r="D125" s="2228">
        <v>1987</v>
      </c>
      <c r="E125" s="2229" t="s">
        <v>1583</v>
      </c>
      <c r="F125" s="2230"/>
    </row>
    <row r="126" spans="1:6">
      <c r="A126" s="2228" t="s">
        <v>1584</v>
      </c>
      <c r="B126" s="2229" t="s">
        <v>1585</v>
      </c>
      <c r="C126" s="2229" t="s">
        <v>835</v>
      </c>
      <c r="D126" s="2228">
        <v>1982</v>
      </c>
      <c r="E126" s="2229" t="s">
        <v>2082</v>
      </c>
      <c r="F126" s="2230"/>
    </row>
    <row r="127" spans="1:6">
      <c r="A127" s="2228" t="s">
        <v>1586</v>
      </c>
      <c r="B127" s="2229" t="s">
        <v>1587</v>
      </c>
      <c r="C127" s="2229" t="s">
        <v>835</v>
      </c>
      <c r="D127" s="2228">
        <v>1940</v>
      </c>
      <c r="E127" s="2229" t="s">
        <v>1588</v>
      </c>
      <c r="F127" s="2230"/>
    </row>
    <row r="128" spans="1:6">
      <c r="A128" s="2228" t="s">
        <v>1589</v>
      </c>
      <c r="B128" s="2229" t="s">
        <v>1590</v>
      </c>
      <c r="C128" s="2229" t="s">
        <v>835</v>
      </c>
      <c r="D128" s="2228">
        <v>1971</v>
      </c>
      <c r="E128" s="2229" t="s">
        <v>1591</v>
      </c>
      <c r="F128" s="2230"/>
    </row>
    <row r="129" spans="1:6">
      <c r="A129" s="2228" t="s">
        <v>1594</v>
      </c>
      <c r="B129" s="2229" t="s">
        <v>1595</v>
      </c>
      <c r="C129" s="2229" t="s">
        <v>835</v>
      </c>
      <c r="D129" s="2228">
        <v>1996</v>
      </c>
      <c r="E129" s="2229" t="s">
        <v>1596</v>
      </c>
      <c r="F129" s="2230"/>
    </row>
    <row r="130" spans="1:6">
      <c r="A130" s="2228" t="s">
        <v>1597</v>
      </c>
      <c r="B130" s="2229" t="s">
        <v>1598</v>
      </c>
      <c r="C130" s="2229" t="s">
        <v>835</v>
      </c>
      <c r="D130" s="2228">
        <v>1990</v>
      </c>
      <c r="E130" s="2229" t="s">
        <v>1599</v>
      </c>
      <c r="F130" s="2230"/>
    </row>
    <row r="131" spans="1:6">
      <c r="A131" s="2228" t="s">
        <v>1600</v>
      </c>
      <c r="B131" s="2229" t="s">
        <v>1601</v>
      </c>
      <c r="C131" s="2229" t="s">
        <v>1602</v>
      </c>
      <c r="D131" s="2228">
        <v>1970</v>
      </c>
      <c r="E131" s="2229" t="s">
        <v>1603</v>
      </c>
      <c r="F131" s="2230"/>
    </row>
    <row r="132" spans="1:6">
      <c r="A132" s="2228" t="s">
        <v>1604</v>
      </c>
      <c r="B132" s="2229" t="s">
        <v>1605</v>
      </c>
      <c r="C132" s="2229" t="s">
        <v>1602</v>
      </c>
      <c r="D132" s="2228">
        <v>1927</v>
      </c>
      <c r="E132" s="2229" t="s">
        <v>1712</v>
      </c>
      <c r="F132" s="2230"/>
    </row>
    <row r="133" spans="1:6">
      <c r="A133" s="2228" t="s">
        <v>1606</v>
      </c>
      <c r="B133" s="2229" t="s">
        <v>1607</v>
      </c>
      <c r="C133" s="2229" t="s">
        <v>1602</v>
      </c>
      <c r="D133" s="2228">
        <v>1948</v>
      </c>
      <c r="E133" s="2229" t="s">
        <v>1608</v>
      </c>
      <c r="F133" s="2230"/>
    </row>
    <row r="134" spans="1:6">
      <c r="A134" s="2228" t="s">
        <v>1609</v>
      </c>
      <c r="B134" s="2229" t="s">
        <v>2295</v>
      </c>
      <c r="C134" s="2229" t="s">
        <v>1602</v>
      </c>
      <c r="D134" s="2228">
        <v>1983</v>
      </c>
      <c r="E134" s="2229" t="s">
        <v>1382</v>
      </c>
      <c r="F134" s="2230"/>
    </row>
    <row r="135" spans="1:6">
      <c r="A135" s="2228" t="s">
        <v>1610</v>
      </c>
      <c r="B135" s="2229" t="s">
        <v>1611</v>
      </c>
      <c r="C135" s="2229" t="s">
        <v>1602</v>
      </c>
      <c r="D135" s="2228">
        <v>1984</v>
      </c>
      <c r="E135" s="2229" t="s">
        <v>1382</v>
      </c>
      <c r="F135" s="2230"/>
    </row>
    <row r="136" spans="1:6">
      <c r="A136" s="2228" t="s">
        <v>1612</v>
      </c>
      <c r="B136" s="2229" t="s">
        <v>1613</v>
      </c>
      <c r="C136" s="2229" t="s">
        <v>1602</v>
      </c>
      <c r="D136" s="2228">
        <v>1984</v>
      </c>
      <c r="E136" s="2229" t="s">
        <v>1382</v>
      </c>
      <c r="F136" s="2230"/>
    </row>
    <row r="137" spans="1:6">
      <c r="A137" s="2228" t="s">
        <v>1614</v>
      </c>
      <c r="B137" s="2229" t="s">
        <v>1615</v>
      </c>
      <c r="C137" s="2229" t="s">
        <v>1602</v>
      </c>
      <c r="D137" s="2228">
        <v>1965</v>
      </c>
      <c r="E137" s="2229" t="s">
        <v>2424</v>
      </c>
      <c r="F137" s="2230"/>
    </row>
    <row r="138" spans="1:6">
      <c r="A138" s="2228" t="s">
        <v>1616</v>
      </c>
      <c r="B138" s="2229" t="s">
        <v>1617</v>
      </c>
      <c r="C138" s="2229" t="s">
        <v>1602</v>
      </c>
      <c r="D138" s="2228">
        <v>1938</v>
      </c>
      <c r="E138" s="2229" t="s">
        <v>1618</v>
      </c>
      <c r="F138" s="2230"/>
    </row>
    <row r="139" spans="1:6">
      <c r="A139" s="2228" t="s">
        <v>1619</v>
      </c>
      <c r="B139" s="2229" t="s">
        <v>1620</v>
      </c>
      <c r="C139" s="2229" t="s">
        <v>1621</v>
      </c>
      <c r="D139" s="2228">
        <v>1964</v>
      </c>
      <c r="E139" s="2229" t="s">
        <v>1622</v>
      </c>
      <c r="F139" s="2230"/>
    </row>
    <row r="140" spans="1:6">
      <c r="A140" s="2228" t="s">
        <v>1623</v>
      </c>
      <c r="B140" s="2229" t="s">
        <v>1624</v>
      </c>
      <c r="C140" s="2229" t="s">
        <v>1621</v>
      </c>
      <c r="D140" s="2228">
        <v>1983</v>
      </c>
      <c r="E140" s="2229" t="s">
        <v>1382</v>
      </c>
      <c r="F140" s="2230"/>
    </row>
    <row r="141" spans="1:6">
      <c r="A141" s="2228" t="s">
        <v>1625</v>
      </c>
      <c r="B141" s="2229" t="s">
        <v>1626</v>
      </c>
      <c r="C141" s="2229" t="s">
        <v>1621</v>
      </c>
      <c r="D141" s="2228">
        <v>1953</v>
      </c>
      <c r="E141" s="2229" t="s">
        <v>1382</v>
      </c>
      <c r="F141" s="2230"/>
    </row>
    <row r="142" spans="1:6">
      <c r="A142" s="2228" t="s">
        <v>1627</v>
      </c>
      <c r="B142" s="2229" t="s">
        <v>1628</v>
      </c>
      <c r="C142" s="2229" t="s">
        <v>1621</v>
      </c>
      <c r="D142" s="2228">
        <v>1983</v>
      </c>
      <c r="E142" s="2229" t="s">
        <v>1629</v>
      </c>
      <c r="F142" s="2230"/>
    </row>
    <row r="143" spans="1:6">
      <c r="A143" s="2228" t="s">
        <v>1630</v>
      </c>
      <c r="B143" s="2229" t="s">
        <v>1631</v>
      </c>
      <c r="C143" s="2229" t="s">
        <v>1621</v>
      </c>
      <c r="D143" s="2228">
        <v>1986</v>
      </c>
      <c r="E143" s="2229" t="s">
        <v>1382</v>
      </c>
      <c r="F143" s="2230"/>
    </row>
    <row r="144" spans="1:6">
      <c r="A144" s="2228" t="s">
        <v>1632</v>
      </c>
      <c r="B144" s="2229" t="s">
        <v>1633</v>
      </c>
      <c r="C144" s="2229" t="s">
        <v>1621</v>
      </c>
      <c r="D144" s="2228">
        <v>1982</v>
      </c>
      <c r="E144" s="2229" t="s">
        <v>1382</v>
      </c>
      <c r="F144" s="2230"/>
    </row>
    <row r="145" spans="1:6">
      <c r="A145" s="2228" t="s">
        <v>1634</v>
      </c>
      <c r="B145" s="2229" t="s">
        <v>1635</v>
      </c>
      <c r="C145" s="2229" t="s">
        <v>1621</v>
      </c>
      <c r="D145" s="2228">
        <v>1982</v>
      </c>
      <c r="E145" s="2229" t="s">
        <v>1382</v>
      </c>
      <c r="F145" s="2230"/>
    </row>
    <row r="146" spans="1:6">
      <c r="A146" s="2228" t="s">
        <v>1636</v>
      </c>
      <c r="B146" s="2229" t="s">
        <v>1637</v>
      </c>
      <c r="C146" s="2229" t="s">
        <v>1621</v>
      </c>
      <c r="D146" s="2228">
        <v>1982</v>
      </c>
      <c r="E146" s="2229" t="s">
        <v>1382</v>
      </c>
      <c r="F146" s="2230"/>
    </row>
    <row r="147" spans="1:6">
      <c r="A147" s="2228" t="s">
        <v>1638</v>
      </c>
      <c r="B147" s="2229" t="s">
        <v>1639</v>
      </c>
      <c r="C147" s="2229" t="s">
        <v>1640</v>
      </c>
      <c r="D147" s="2228">
        <v>1988</v>
      </c>
      <c r="E147" s="2229" t="s">
        <v>1641</v>
      </c>
      <c r="F147" s="2230"/>
    </row>
    <row r="148" spans="1:6">
      <c r="A148" s="2228" t="s">
        <v>1642</v>
      </c>
      <c r="B148" s="2229" t="s">
        <v>1643</v>
      </c>
      <c r="C148" s="2229" t="s">
        <v>1640</v>
      </c>
      <c r="D148" s="2228">
        <v>2004</v>
      </c>
      <c r="E148" s="2229" t="s">
        <v>1644</v>
      </c>
      <c r="F148" s="2230"/>
    </row>
    <row r="149" spans="1:6">
      <c r="A149" s="2228" t="s">
        <v>1645</v>
      </c>
      <c r="B149" s="2229" t="s">
        <v>1646</v>
      </c>
      <c r="C149" s="2229" t="s">
        <v>1640</v>
      </c>
      <c r="D149" s="2228">
        <v>1956</v>
      </c>
      <c r="E149" s="2229" t="s">
        <v>2440</v>
      </c>
      <c r="F149" s="2230"/>
    </row>
    <row r="150" spans="1:6">
      <c r="A150" s="2228" t="s">
        <v>1647</v>
      </c>
      <c r="B150" s="2229" t="s">
        <v>1648</v>
      </c>
      <c r="C150" s="2229" t="s">
        <v>1640</v>
      </c>
      <c r="D150" s="2228">
        <v>1953</v>
      </c>
      <c r="E150" s="2229" t="s">
        <v>1713</v>
      </c>
      <c r="F150" s="2230"/>
    </row>
    <row r="151" spans="1:6">
      <c r="A151" s="2228" t="s">
        <v>1649</v>
      </c>
      <c r="B151" s="2229" t="s">
        <v>1650</v>
      </c>
      <c r="C151" s="2229" t="s">
        <v>1640</v>
      </c>
      <c r="D151" s="2228">
        <v>1982</v>
      </c>
      <c r="E151" s="2229" t="s">
        <v>1382</v>
      </c>
      <c r="F151" s="2230"/>
    </row>
    <row r="152" spans="1:6">
      <c r="A152" s="2228" t="s">
        <v>1651</v>
      </c>
      <c r="B152" s="2229" t="s">
        <v>1652</v>
      </c>
      <c r="C152" s="2229" t="s">
        <v>1640</v>
      </c>
      <c r="D152" s="2228">
        <v>1971</v>
      </c>
      <c r="E152" s="2229" t="s">
        <v>1382</v>
      </c>
      <c r="F152" s="2230"/>
    </row>
    <row r="153" spans="1:6">
      <c r="A153" s="2228" t="s">
        <v>1653</v>
      </c>
      <c r="B153" s="2229" t="s">
        <v>1654</v>
      </c>
      <c r="C153" s="2229" t="s">
        <v>1640</v>
      </c>
      <c r="D153" s="2228">
        <v>1971</v>
      </c>
      <c r="E153" s="2229" t="s">
        <v>1382</v>
      </c>
      <c r="F153" s="2230"/>
    </row>
    <row r="154" spans="1:6">
      <c r="A154" s="2228" t="s">
        <v>1655</v>
      </c>
      <c r="B154" s="2229" t="s">
        <v>1656</v>
      </c>
      <c r="C154" s="2229" t="s">
        <v>1640</v>
      </c>
      <c r="D154" s="2228">
        <v>1967</v>
      </c>
      <c r="E154" s="2229" t="s">
        <v>1657</v>
      </c>
      <c r="F154" s="2230"/>
    </row>
    <row r="155" spans="1:6">
      <c r="A155" s="2228" t="s">
        <v>1658</v>
      </c>
      <c r="B155" s="2229" t="s">
        <v>1659</v>
      </c>
      <c r="C155" s="2229" t="s">
        <v>1640</v>
      </c>
      <c r="D155" s="2228">
        <v>1977</v>
      </c>
      <c r="E155" s="2229" t="s">
        <v>2441</v>
      </c>
      <c r="F155" s="2230"/>
    </row>
    <row r="156" spans="1:6">
      <c r="A156" s="2228" t="s">
        <v>1660</v>
      </c>
      <c r="B156" s="2229" t="s">
        <v>1661</v>
      </c>
      <c r="C156" s="2229" t="s">
        <v>1640</v>
      </c>
      <c r="D156" s="2228">
        <v>1982</v>
      </c>
      <c r="E156" s="2229" t="s">
        <v>1382</v>
      </c>
      <c r="F156" s="2230"/>
    </row>
    <row r="157" spans="1:6">
      <c r="A157" s="2228" t="s">
        <v>1662</v>
      </c>
      <c r="B157" s="2229" t="s">
        <v>1663</v>
      </c>
      <c r="C157" s="2229" t="s">
        <v>1640</v>
      </c>
      <c r="D157" s="2228">
        <v>1987</v>
      </c>
      <c r="E157" s="2229" t="s">
        <v>1382</v>
      </c>
      <c r="F157" s="2230"/>
    </row>
    <row r="158" spans="1:6">
      <c r="A158" s="2228" t="s">
        <v>1664</v>
      </c>
      <c r="B158" s="2229" t="s">
        <v>1665</v>
      </c>
      <c r="C158" s="2229" t="s">
        <v>1640</v>
      </c>
      <c r="D158" s="2228">
        <v>1977</v>
      </c>
      <c r="E158" s="2229" t="s">
        <v>1666</v>
      </c>
      <c r="F158" s="2230"/>
    </row>
    <row r="159" spans="1:6">
      <c r="A159" s="2228" t="s">
        <v>1667</v>
      </c>
      <c r="B159" s="2229" t="s">
        <v>1668</v>
      </c>
      <c r="C159" s="2229" t="s">
        <v>1640</v>
      </c>
      <c r="D159" s="2228">
        <v>1977</v>
      </c>
      <c r="E159" s="2229" t="s">
        <v>1669</v>
      </c>
      <c r="F159" s="2230"/>
    </row>
    <row r="160" spans="1:6">
      <c r="A160" s="2228" t="s">
        <v>1670</v>
      </c>
      <c r="B160" s="2229" t="s">
        <v>1671</v>
      </c>
      <c r="C160" s="2229" t="s">
        <v>1640</v>
      </c>
      <c r="D160" s="2228">
        <v>1985</v>
      </c>
      <c r="E160" s="2229" t="s">
        <v>2442</v>
      </c>
      <c r="F160" s="2230"/>
    </row>
    <row r="161" spans="1:6">
      <c r="A161" s="2228" t="s">
        <v>1672</v>
      </c>
      <c r="B161" s="2229" t="s">
        <v>1673</v>
      </c>
      <c r="C161" s="2229" t="s">
        <v>1640</v>
      </c>
      <c r="D161" s="2228">
        <v>1976</v>
      </c>
      <c r="E161" s="2229" t="s">
        <v>1382</v>
      </c>
      <c r="F161" s="2230"/>
    </row>
    <row r="162" spans="1:6">
      <c r="A162" s="2228" t="s">
        <v>1674</v>
      </c>
      <c r="B162" s="2229" t="s">
        <v>1675</v>
      </c>
      <c r="C162" s="2229" t="s">
        <v>1640</v>
      </c>
      <c r="D162" s="2228">
        <v>1995</v>
      </c>
      <c r="E162" s="2229" t="s">
        <v>1382</v>
      </c>
      <c r="F162" s="2230"/>
    </row>
    <row r="163" spans="1:6">
      <c r="A163" s="2228" t="s">
        <v>1676</v>
      </c>
      <c r="B163" s="2229" t="s">
        <v>1677</v>
      </c>
      <c r="C163" s="2229" t="s">
        <v>1640</v>
      </c>
      <c r="D163" s="2228">
        <v>2014</v>
      </c>
      <c r="E163" s="2229" t="s">
        <v>1382</v>
      </c>
      <c r="F163" s="2230"/>
    </row>
    <row r="164" spans="1:6">
      <c r="A164" s="2228" t="s">
        <v>1678</v>
      </c>
      <c r="B164" s="2229" t="s">
        <v>1679</v>
      </c>
      <c r="C164" s="2229" t="s">
        <v>1680</v>
      </c>
      <c r="D164" s="2228">
        <v>1967</v>
      </c>
      <c r="E164" s="2229" t="s">
        <v>1681</v>
      </c>
      <c r="F164" s="2230"/>
    </row>
    <row r="165" spans="1:6">
      <c r="A165" s="2228" t="s">
        <v>1682</v>
      </c>
      <c r="B165" s="2229" t="s">
        <v>1683</v>
      </c>
      <c r="C165" s="2229" t="s">
        <v>1684</v>
      </c>
      <c r="D165" s="2228">
        <v>1992</v>
      </c>
      <c r="E165" s="2229" t="s">
        <v>1685</v>
      </c>
      <c r="F165" s="2230"/>
    </row>
    <row r="166" spans="1:6">
      <c r="A166" s="2228" t="s">
        <v>1686</v>
      </c>
      <c r="B166" s="2229" t="s">
        <v>1687</v>
      </c>
      <c r="C166" s="2229" t="s">
        <v>1684</v>
      </c>
      <c r="D166" s="2228">
        <v>1987</v>
      </c>
      <c r="E166" s="2229" t="s">
        <v>2443</v>
      </c>
      <c r="F166" s="2230"/>
    </row>
    <row r="167" spans="1:6">
      <c r="A167" s="2231"/>
      <c r="B167" s="2232"/>
      <c r="C167" s="2232"/>
      <c r="D167" s="2232"/>
      <c r="E167" s="2230"/>
      <c r="F167" s="2230"/>
    </row>
    <row r="168" spans="1:6">
      <c r="A168" s="2231"/>
      <c r="B168" s="2232"/>
      <c r="C168" s="2232"/>
      <c r="D168" s="2232"/>
      <c r="E168" s="2230"/>
      <c r="F168" s="2230"/>
    </row>
    <row r="169" spans="1:6">
      <c r="A169" s="2231"/>
      <c r="B169" s="2232"/>
      <c r="C169" s="2232"/>
      <c r="D169" s="2232"/>
      <c r="E169" s="2230"/>
      <c r="F169" s="2230"/>
    </row>
    <row r="170" spans="1:6">
      <c r="A170" s="1300"/>
      <c r="B170" s="1293"/>
      <c r="C170" s="1293"/>
      <c r="D170" s="1293"/>
      <c r="E170" s="1295"/>
      <c r="F170" s="1295"/>
    </row>
    <row r="171" spans="1:6">
      <c r="A171" s="1300"/>
      <c r="B171" s="1293"/>
      <c r="C171" s="1293"/>
      <c r="D171" s="1293"/>
      <c r="E171" s="1295"/>
      <c r="F171" s="1295"/>
    </row>
    <row r="172" spans="1:6">
      <c r="A172" s="1293"/>
      <c r="B172" s="1293"/>
      <c r="C172" s="1293"/>
      <c r="D172" s="1293"/>
      <c r="E172" s="1295"/>
      <c r="F172" s="1295"/>
    </row>
    <row r="173" spans="1:6">
      <c r="A173" s="1293"/>
      <c r="B173" s="1293"/>
      <c r="C173" s="1293"/>
      <c r="D173" s="1293"/>
      <c r="E173" s="1295"/>
      <c r="F173" s="1295"/>
    </row>
    <row r="174" spans="1:6">
      <c r="A174" s="1293"/>
      <c r="B174" s="1293"/>
      <c r="C174" s="1293"/>
      <c r="D174" s="1293"/>
      <c r="E174" s="1295"/>
      <c r="F174" s="1295"/>
    </row>
    <row r="175" spans="1:6">
      <c r="A175" s="1293"/>
      <c r="B175" s="1293"/>
      <c r="C175" s="1293"/>
      <c r="D175" s="1293"/>
      <c r="E175" s="1295"/>
      <c r="F175" s="1295"/>
    </row>
    <row r="176" spans="1:6">
      <c r="A176" s="1293"/>
      <c r="B176" s="1293"/>
      <c r="C176" s="1293"/>
      <c r="D176" s="1293"/>
      <c r="E176" s="1295"/>
      <c r="F176" s="1295"/>
    </row>
    <row r="177" spans="1:6">
      <c r="A177" s="1293"/>
      <c r="B177" s="1293"/>
      <c r="C177" s="1293"/>
      <c r="D177" s="1293"/>
      <c r="E177" s="1295"/>
      <c r="F177" s="1295"/>
    </row>
    <row r="178" spans="1:6">
      <c r="A178" s="1293"/>
      <c r="B178" s="1293"/>
      <c r="C178" s="1293"/>
      <c r="D178" s="1293"/>
      <c r="E178" s="1295"/>
      <c r="F178" s="1295"/>
    </row>
    <row r="179" spans="1:6">
      <c r="A179" s="1293"/>
      <c r="B179" s="1293"/>
      <c r="C179" s="1293"/>
      <c r="D179" s="1293"/>
      <c r="E179" s="1295"/>
      <c r="F179" s="1295"/>
    </row>
    <row r="180" spans="1:6">
      <c r="A180" s="1293"/>
      <c r="B180" s="1293"/>
      <c r="C180" s="1293"/>
      <c r="D180" s="1293"/>
      <c r="E180" s="1295"/>
      <c r="F180" s="1295"/>
    </row>
    <row r="181" spans="1:6">
      <c r="A181" s="1293"/>
      <c r="B181" s="1293"/>
      <c r="C181" s="1293"/>
      <c r="D181" s="1293"/>
      <c r="E181" s="1295"/>
      <c r="F181" s="1295"/>
    </row>
    <row r="182" spans="1:6">
      <c r="A182" s="1293"/>
      <c r="B182" s="1293"/>
      <c r="C182" s="1293"/>
      <c r="D182" s="1293"/>
      <c r="E182" s="1295"/>
      <c r="F182" s="1295"/>
    </row>
    <row r="183" spans="1:6">
      <c r="A183" s="1293"/>
      <c r="B183" s="1293"/>
      <c r="C183" s="1293"/>
      <c r="D183" s="1293"/>
      <c r="E183" s="1295"/>
      <c r="F183" s="1295"/>
    </row>
    <row r="184" spans="1:6">
      <c r="A184" s="1293"/>
      <c r="B184" s="1293"/>
      <c r="C184" s="1293"/>
      <c r="D184" s="1293"/>
      <c r="E184" s="1295"/>
      <c r="F184" s="1295"/>
    </row>
    <row r="185" spans="1:6">
      <c r="A185" s="1293"/>
      <c r="B185" s="1293"/>
      <c r="C185" s="1293"/>
      <c r="D185" s="1293"/>
      <c r="E185" s="1295"/>
      <c r="F185" s="1295"/>
    </row>
    <row r="186" spans="1:6">
      <c r="A186" s="1293"/>
      <c r="B186" s="1293"/>
      <c r="C186" s="1293"/>
      <c r="D186" s="1293"/>
      <c r="E186" s="1295"/>
      <c r="F186" s="1295"/>
    </row>
    <row r="187" spans="1:6">
      <c r="A187" s="1293"/>
      <c r="B187" s="1293"/>
      <c r="C187" s="1293"/>
      <c r="D187" s="1293"/>
      <c r="E187" s="1295"/>
      <c r="F187" s="1295"/>
    </row>
    <row r="188" spans="1:6">
      <c r="A188" s="1293"/>
      <c r="B188" s="1293"/>
      <c r="C188" s="1293"/>
      <c r="D188" s="1293"/>
      <c r="E188" s="1295"/>
      <c r="F188" s="1295"/>
    </row>
    <row r="189" spans="1:6">
      <c r="A189" s="1293"/>
      <c r="B189" s="1293"/>
      <c r="C189" s="1293"/>
      <c r="D189" s="1293"/>
      <c r="E189" s="1295"/>
      <c r="F189" s="1295"/>
    </row>
    <row r="190" spans="1:6">
      <c r="A190" s="1293"/>
      <c r="B190" s="1293"/>
      <c r="C190" s="1293"/>
      <c r="D190" s="1293"/>
      <c r="E190" s="1295"/>
      <c r="F190" s="1295"/>
    </row>
    <row r="191" spans="1:6">
      <c r="A191" s="1293"/>
      <c r="B191" s="1293"/>
      <c r="C191" s="1293"/>
      <c r="D191" s="1293"/>
      <c r="E191" s="1295"/>
      <c r="F191" s="1295"/>
    </row>
    <row r="192" spans="1:6">
      <c r="A192" s="1293"/>
      <c r="B192" s="1293"/>
      <c r="C192" s="1293"/>
      <c r="D192" s="1293"/>
      <c r="E192" s="1295"/>
      <c r="F192" s="1295"/>
    </row>
    <row r="193" spans="1:6">
      <c r="A193" s="1293"/>
      <c r="B193" s="1293"/>
      <c r="C193" s="1293"/>
      <c r="D193" s="1293"/>
      <c r="E193" s="1295"/>
      <c r="F193" s="1295"/>
    </row>
    <row r="194" spans="1:6">
      <c r="A194" s="1293"/>
      <c r="B194" s="1293"/>
      <c r="C194" s="1293"/>
      <c r="D194" s="1293"/>
      <c r="E194" s="1295"/>
      <c r="F194" s="1295"/>
    </row>
    <row r="195" spans="1:6">
      <c r="A195" s="1293"/>
      <c r="B195" s="1293"/>
      <c r="C195" s="1293"/>
      <c r="D195" s="1293"/>
      <c r="E195" s="1295"/>
      <c r="F195" s="1295"/>
    </row>
    <row r="196" spans="1:6">
      <c r="A196" s="1293"/>
      <c r="B196" s="1293"/>
      <c r="C196" s="1293"/>
      <c r="D196" s="1293"/>
      <c r="E196" s="1295"/>
      <c r="F196" s="1295"/>
    </row>
    <row r="197" spans="1:6">
      <c r="A197" s="1293"/>
      <c r="B197" s="1293"/>
      <c r="C197" s="1293"/>
      <c r="D197" s="1293"/>
      <c r="E197" s="1295"/>
      <c r="F197" s="1295"/>
    </row>
    <row r="198" spans="1:6">
      <c r="A198" s="1293"/>
      <c r="B198" s="1293"/>
      <c r="C198" s="1293"/>
      <c r="D198" s="1293"/>
      <c r="E198" s="1295"/>
      <c r="F198" s="1295"/>
    </row>
    <row r="199" spans="1:6">
      <c r="A199" s="1293"/>
      <c r="B199" s="1293"/>
      <c r="C199" s="1293"/>
      <c r="D199" s="1293"/>
      <c r="E199" s="1295"/>
      <c r="F199" s="1295"/>
    </row>
    <row r="200" spans="1:6">
      <c r="A200" s="1293"/>
      <c r="B200" s="1293"/>
      <c r="C200" s="1293"/>
      <c r="D200" s="1293"/>
      <c r="E200" s="1295"/>
      <c r="F200" s="1295"/>
    </row>
    <row r="201" spans="1:6">
      <c r="A201" s="1293"/>
      <c r="B201" s="1293"/>
      <c r="C201" s="1293"/>
      <c r="D201" s="1293"/>
      <c r="E201" s="1295"/>
      <c r="F201" s="1295"/>
    </row>
    <row r="202" spans="1:6">
      <c r="A202" s="1293"/>
      <c r="B202" s="1293"/>
      <c r="C202" s="1293"/>
      <c r="D202" s="1293"/>
      <c r="E202" s="1295"/>
      <c r="F202" s="1295"/>
    </row>
    <row r="203" spans="1:6">
      <c r="A203" s="1293"/>
      <c r="B203" s="1293"/>
      <c r="C203" s="1293"/>
      <c r="D203" s="1293"/>
      <c r="E203" s="1295"/>
      <c r="F203" s="1295"/>
    </row>
    <row r="204" spans="1:6">
      <c r="A204" s="1293"/>
      <c r="B204" s="1293"/>
      <c r="C204" s="1293"/>
      <c r="D204" s="1293"/>
      <c r="E204" s="1295"/>
      <c r="F204" s="1295"/>
    </row>
    <row r="205" spans="1:6">
      <c r="A205" s="1293"/>
      <c r="B205" s="1293"/>
      <c r="C205" s="1293"/>
      <c r="D205" s="1293"/>
      <c r="E205" s="1295"/>
      <c r="F205" s="1295"/>
    </row>
    <row r="206" spans="1:6">
      <c r="A206" s="1293"/>
      <c r="B206" s="1293"/>
      <c r="C206" s="1293"/>
      <c r="D206" s="1293"/>
      <c r="E206" s="1295"/>
      <c r="F206" s="1295"/>
    </row>
    <row r="207" spans="1:6">
      <c r="A207" s="1293"/>
      <c r="B207" s="1293"/>
      <c r="C207" s="1293"/>
      <c r="D207" s="1293"/>
      <c r="E207" s="1295"/>
      <c r="F207" s="1295"/>
    </row>
    <row r="208" spans="1:6">
      <c r="A208" s="1293"/>
      <c r="B208" s="1293"/>
      <c r="C208" s="1293"/>
      <c r="D208" s="1293"/>
      <c r="E208" s="1295"/>
      <c r="F208" s="1295"/>
    </row>
    <row r="209" spans="1:6">
      <c r="A209" s="1293"/>
      <c r="B209" s="1293"/>
      <c r="C209" s="1293"/>
      <c r="D209" s="1293"/>
      <c r="E209" s="1295"/>
      <c r="F209" s="1295"/>
    </row>
    <row r="210" spans="1:6">
      <c r="A210" s="1293"/>
      <c r="B210" s="1293"/>
      <c r="C210" s="1293"/>
      <c r="D210" s="1293"/>
      <c r="E210" s="1295"/>
      <c r="F210" s="1295"/>
    </row>
    <row r="211" spans="1:6">
      <c r="A211" s="1293"/>
      <c r="B211" s="1293"/>
      <c r="C211" s="1293"/>
      <c r="D211" s="1293"/>
      <c r="E211" s="1295"/>
      <c r="F211" s="1295"/>
    </row>
    <row r="212" spans="1:6">
      <c r="A212" s="1293"/>
      <c r="B212" s="1293"/>
      <c r="C212" s="1293"/>
      <c r="D212" s="1293"/>
      <c r="E212" s="1295"/>
      <c r="F212" s="1295"/>
    </row>
    <row r="213" spans="1:6">
      <c r="A213" s="1293"/>
      <c r="B213" s="1293"/>
      <c r="C213" s="1293"/>
      <c r="D213" s="1293"/>
      <c r="E213" s="1295"/>
      <c r="F213" s="1295"/>
    </row>
    <row r="214" spans="1:6">
      <c r="A214" s="1293"/>
      <c r="B214" s="1293"/>
      <c r="C214" s="1293"/>
      <c r="D214" s="1293"/>
      <c r="E214" s="1295"/>
      <c r="F214" s="1295"/>
    </row>
    <row r="215" spans="1:6">
      <c r="A215" s="1293"/>
      <c r="B215" s="1293"/>
      <c r="C215" s="1293"/>
      <c r="D215" s="1293"/>
      <c r="E215" s="1295"/>
      <c r="F215" s="1295"/>
    </row>
    <row r="216" spans="1:6">
      <c r="A216" s="1293"/>
      <c r="B216" s="1293"/>
      <c r="C216" s="1293"/>
      <c r="D216" s="1293"/>
      <c r="E216" s="1295"/>
      <c r="F216" s="1295"/>
    </row>
    <row r="217" spans="1:6">
      <c r="A217" s="1293"/>
      <c r="B217" s="1293"/>
      <c r="C217" s="1293"/>
      <c r="D217" s="1293"/>
      <c r="E217" s="1295"/>
      <c r="F217" s="1295"/>
    </row>
    <row r="218" spans="1:6">
      <c r="A218" s="1301"/>
      <c r="B218" s="1301"/>
      <c r="C218" s="1301"/>
      <c r="D218" s="1301"/>
      <c r="F218" s="1295"/>
    </row>
    <row r="219" spans="1:6">
      <c r="A219" s="1301"/>
      <c r="B219" s="1301"/>
      <c r="C219" s="1301"/>
      <c r="D219" s="1301"/>
      <c r="F219" s="1295"/>
    </row>
    <row r="220" spans="1:6">
      <c r="A220" s="1301"/>
      <c r="B220" s="1301"/>
      <c r="C220" s="1301"/>
      <c r="D220" s="1301"/>
      <c r="F220" s="1295"/>
    </row>
    <row r="221" spans="1:6">
      <c r="A221" s="1301"/>
      <c r="B221" s="1301"/>
      <c r="C221" s="1301"/>
      <c r="D221" s="1301"/>
      <c r="F221" s="1295"/>
    </row>
    <row r="222" spans="1:6">
      <c r="A222" s="1301"/>
      <c r="B222" s="1301"/>
      <c r="C222" s="1301"/>
      <c r="D222" s="1301"/>
      <c r="F222" s="1295"/>
    </row>
    <row r="223" spans="1:6">
      <c r="A223" s="1301"/>
      <c r="B223" s="1301"/>
      <c r="C223" s="1301"/>
      <c r="D223" s="1301"/>
      <c r="F223" s="1295"/>
    </row>
    <row r="224" spans="1:6">
      <c r="A224" s="1301"/>
      <c r="B224" s="1301"/>
      <c r="C224" s="1301"/>
      <c r="D224" s="1301"/>
      <c r="F224" s="1295"/>
    </row>
    <row r="225" spans="1:6">
      <c r="A225" s="1301"/>
      <c r="B225" s="1301"/>
      <c r="C225" s="1301"/>
      <c r="D225" s="1301"/>
      <c r="F225" s="1295"/>
    </row>
    <row r="226" spans="1:6">
      <c r="A226" s="1301"/>
      <c r="B226" s="1301"/>
      <c r="C226" s="1301"/>
      <c r="D226" s="1301"/>
      <c r="F226" s="1295"/>
    </row>
    <row r="227" spans="1:6">
      <c r="A227" s="1301"/>
      <c r="B227" s="1301"/>
      <c r="C227" s="1301"/>
      <c r="D227" s="1301"/>
      <c r="F227" s="1295"/>
    </row>
    <row r="228" spans="1:6">
      <c r="A228" s="1301"/>
      <c r="B228" s="1301"/>
      <c r="C228" s="1301"/>
      <c r="D228" s="1301"/>
      <c r="F228" s="1295"/>
    </row>
    <row r="229" spans="1:6">
      <c r="A229" s="1301"/>
      <c r="B229" s="1301"/>
      <c r="C229" s="1301"/>
      <c r="D229" s="1301"/>
      <c r="F229" s="1295"/>
    </row>
    <row r="230" spans="1:6">
      <c r="A230" s="1301"/>
      <c r="B230" s="1301"/>
      <c r="C230" s="1301"/>
      <c r="D230" s="1301"/>
      <c r="F230" s="1295"/>
    </row>
    <row r="231" spans="1:6">
      <c r="A231" s="1301"/>
      <c r="B231" s="1301"/>
      <c r="C231" s="1301"/>
      <c r="D231" s="1301"/>
      <c r="F231" s="1295"/>
    </row>
    <row r="232" spans="1:6">
      <c r="A232" s="1301"/>
      <c r="B232" s="1301"/>
      <c r="C232" s="1301"/>
      <c r="D232" s="1301"/>
      <c r="F232" s="1295"/>
    </row>
    <row r="233" spans="1:6">
      <c r="A233" s="1301"/>
      <c r="B233" s="1301"/>
      <c r="C233" s="1301"/>
      <c r="D233" s="1301"/>
      <c r="F233" s="1295"/>
    </row>
    <row r="234" spans="1:6">
      <c r="A234" s="1301"/>
      <c r="B234" s="1301"/>
      <c r="C234" s="1301"/>
      <c r="D234" s="1301"/>
      <c r="F234" s="1295"/>
    </row>
    <row r="235" spans="1:6">
      <c r="A235" s="1301"/>
      <c r="B235" s="1301"/>
      <c r="C235" s="1301"/>
      <c r="D235" s="1301"/>
      <c r="F235" s="1295"/>
    </row>
    <row r="236" spans="1:6">
      <c r="A236" s="1301"/>
      <c r="B236" s="1301"/>
      <c r="C236" s="1301"/>
      <c r="D236" s="1301"/>
      <c r="F236" s="1295"/>
    </row>
    <row r="237" spans="1:6">
      <c r="A237" s="1301"/>
      <c r="B237" s="1301"/>
      <c r="C237" s="1301"/>
      <c r="D237" s="1301"/>
      <c r="F237" s="1295"/>
    </row>
    <row r="238" spans="1:6">
      <c r="A238" s="1301"/>
      <c r="B238" s="1301"/>
      <c r="C238" s="1301"/>
      <c r="D238" s="1301"/>
      <c r="F238" s="1295"/>
    </row>
    <row r="239" spans="1:6">
      <c r="A239" s="1301"/>
      <c r="B239" s="1301"/>
      <c r="C239" s="1301"/>
      <c r="D239" s="1301"/>
      <c r="F239" s="1295"/>
    </row>
    <row r="240" spans="1:6">
      <c r="A240" s="1301"/>
      <c r="B240" s="1301"/>
      <c r="C240" s="1301"/>
      <c r="D240" s="1301"/>
      <c r="F240" s="1295"/>
    </row>
    <row r="241" spans="1:6">
      <c r="A241" s="1301"/>
      <c r="B241" s="1301"/>
      <c r="C241" s="1301"/>
      <c r="D241" s="1301"/>
      <c r="F241" s="1295"/>
    </row>
    <row r="242" spans="1:6">
      <c r="A242" s="1301"/>
      <c r="B242" s="1301"/>
      <c r="C242" s="1301"/>
      <c r="D242" s="1301"/>
      <c r="F242" s="1295"/>
    </row>
    <row r="243" spans="1:6">
      <c r="A243" s="1301"/>
      <c r="B243" s="1301"/>
      <c r="C243" s="1301"/>
      <c r="D243" s="1301"/>
      <c r="F243" s="1295"/>
    </row>
    <row r="244" spans="1:6">
      <c r="A244" s="1301"/>
      <c r="B244" s="1301"/>
      <c r="C244" s="1301"/>
      <c r="D244" s="1301"/>
      <c r="F244" s="1295"/>
    </row>
    <row r="245" spans="1:6">
      <c r="A245" s="1301"/>
      <c r="B245" s="1301"/>
      <c r="C245" s="1301"/>
      <c r="D245" s="1301"/>
      <c r="F245" s="1295"/>
    </row>
    <row r="246" spans="1:6">
      <c r="A246" s="1301"/>
      <c r="B246" s="1301"/>
      <c r="C246" s="1301"/>
      <c r="D246" s="1301"/>
      <c r="F246" s="1295"/>
    </row>
    <row r="247" spans="1:6">
      <c r="A247" s="1301"/>
      <c r="B247" s="1301"/>
      <c r="C247" s="1301"/>
      <c r="D247" s="1301"/>
      <c r="F247" s="1295"/>
    </row>
    <row r="248" spans="1:6">
      <c r="A248" s="1301"/>
      <c r="B248" s="1301"/>
      <c r="C248" s="1301"/>
      <c r="D248" s="1301"/>
      <c r="F248" s="1295"/>
    </row>
    <row r="249" spans="1:6">
      <c r="A249" s="1301"/>
      <c r="B249" s="1301"/>
      <c r="C249" s="1301"/>
      <c r="D249" s="1301"/>
      <c r="F249" s="1295"/>
    </row>
    <row r="250" spans="1:6">
      <c r="A250" s="1301"/>
      <c r="B250" s="1301"/>
      <c r="C250" s="1301"/>
      <c r="D250" s="1301"/>
      <c r="F250" s="1295"/>
    </row>
    <row r="251" spans="1:6">
      <c r="A251" s="1301"/>
      <c r="B251" s="1301"/>
      <c r="C251" s="1301"/>
      <c r="D251" s="1301"/>
      <c r="F251" s="1295"/>
    </row>
    <row r="252" spans="1:6">
      <c r="A252" s="1301"/>
      <c r="B252" s="1301"/>
      <c r="C252" s="1301"/>
      <c r="D252" s="1301"/>
      <c r="F252" s="1295"/>
    </row>
    <row r="253" spans="1:6">
      <c r="A253" s="1301"/>
      <c r="B253" s="1301"/>
      <c r="C253" s="1301"/>
      <c r="D253" s="1301"/>
      <c r="F253" s="1295"/>
    </row>
    <row r="254" spans="1:6">
      <c r="A254" s="1301"/>
      <c r="B254" s="1301"/>
      <c r="C254" s="1301"/>
      <c r="D254" s="1301"/>
      <c r="F254" s="1295"/>
    </row>
    <row r="255" spans="1:6">
      <c r="A255" s="1301"/>
      <c r="B255" s="1301"/>
      <c r="C255" s="1301"/>
      <c r="D255" s="1301"/>
      <c r="F255" s="1295"/>
    </row>
    <row r="256" spans="1:6">
      <c r="A256" s="1301"/>
      <c r="B256" s="1301"/>
      <c r="C256" s="1301"/>
      <c r="D256" s="1301"/>
      <c r="F256" s="1295"/>
    </row>
    <row r="257" spans="1:6">
      <c r="A257" s="1301"/>
      <c r="B257" s="1301"/>
      <c r="C257" s="1301"/>
      <c r="D257" s="1301"/>
      <c r="F257" s="1295"/>
    </row>
    <row r="258" spans="1:6">
      <c r="A258" s="1301"/>
      <c r="B258" s="1301"/>
      <c r="C258" s="1301"/>
      <c r="D258" s="1301"/>
      <c r="F258" s="1295"/>
    </row>
    <row r="259" spans="1:6">
      <c r="A259" s="1301"/>
      <c r="B259" s="1301"/>
      <c r="C259" s="1301"/>
      <c r="D259" s="1301"/>
      <c r="F259" s="1295"/>
    </row>
    <row r="260" spans="1:6">
      <c r="A260" s="1301"/>
      <c r="B260" s="1301"/>
      <c r="C260" s="1301"/>
      <c r="D260" s="1301"/>
      <c r="F260" s="1295"/>
    </row>
    <row r="261" spans="1:6">
      <c r="A261" s="1301"/>
      <c r="B261" s="1301"/>
      <c r="C261" s="1301"/>
      <c r="D261" s="1301"/>
      <c r="F261" s="1295"/>
    </row>
    <row r="262" spans="1:6">
      <c r="A262" s="1301"/>
      <c r="B262" s="1301"/>
      <c r="C262" s="1301"/>
      <c r="D262" s="1301"/>
      <c r="F262" s="1295"/>
    </row>
    <row r="263" spans="1:6">
      <c r="A263" s="1301"/>
      <c r="B263" s="1301"/>
      <c r="C263" s="1301"/>
      <c r="D263" s="1301"/>
      <c r="F263" s="1295"/>
    </row>
    <row r="264" spans="1:6">
      <c r="A264" s="1301"/>
      <c r="B264" s="1301"/>
      <c r="C264" s="1301"/>
      <c r="D264" s="1301"/>
      <c r="F264" s="1295"/>
    </row>
    <row r="265" spans="1:6">
      <c r="A265" s="1301"/>
      <c r="B265" s="1301"/>
      <c r="C265" s="1301"/>
      <c r="D265" s="1301"/>
      <c r="F265" s="1295"/>
    </row>
    <row r="266" spans="1:6">
      <c r="A266" s="1301"/>
      <c r="B266" s="1301"/>
      <c r="C266" s="1301"/>
      <c r="D266" s="1301"/>
      <c r="F266" s="1295"/>
    </row>
    <row r="267" spans="1:6">
      <c r="A267" s="1301"/>
      <c r="B267" s="1301"/>
      <c r="C267" s="1301"/>
      <c r="D267" s="1301"/>
      <c r="F267" s="1295"/>
    </row>
    <row r="268" spans="1:6">
      <c r="A268" s="1301"/>
      <c r="B268" s="1301"/>
      <c r="C268" s="1301"/>
      <c r="D268" s="1301"/>
      <c r="F268" s="1295"/>
    </row>
    <row r="269" spans="1:6">
      <c r="A269" s="1301"/>
      <c r="B269" s="1301"/>
      <c r="C269" s="1301"/>
      <c r="D269" s="1301"/>
      <c r="F269" s="1295"/>
    </row>
    <row r="270" spans="1:6">
      <c r="A270" s="1301"/>
      <c r="B270" s="1301"/>
      <c r="C270" s="1301"/>
      <c r="D270" s="1301"/>
      <c r="F270" s="1295"/>
    </row>
    <row r="271" spans="1:6">
      <c r="A271" s="1301"/>
      <c r="B271" s="1301"/>
      <c r="C271" s="1301"/>
      <c r="D271" s="1301"/>
      <c r="F271" s="1295"/>
    </row>
    <row r="272" spans="1:6">
      <c r="A272" s="1301"/>
      <c r="B272" s="1301"/>
      <c r="C272" s="1301"/>
      <c r="D272" s="1301"/>
      <c r="F272" s="1295"/>
    </row>
    <row r="273" spans="1:6">
      <c r="A273" s="1301"/>
      <c r="B273" s="1301"/>
      <c r="C273" s="1301"/>
      <c r="D273" s="1301"/>
      <c r="F273" s="1295"/>
    </row>
    <row r="274" spans="1:6">
      <c r="A274" s="1301"/>
      <c r="B274" s="1301"/>
      <c r="C274" s="1301"/>
      <c r="D274" s="1301"/>
      <c r="F274" s="1295"/>
    </row>
    <row r="275" spans="1:6">
      <c r="A275" s="1301"/>
      <c r="B275" s="1301"/>
      <c r="C275" s="1301"/>
      <c r="D275" s="1301"/>
      <c r="F275" s="1295"/>
    </row>
    <row r="276" spans="1:6">
      <c r="A276" s="1301"/>
      <c r="B276" s="1301"/>
      <c r="C276" s="1301"/>
      <c r="D276" s="1301"/>
      <c r="F276" s="1295"/>
    </row>
    <row r="277" spans="1:6">
      <c r="A277" s="1301"/>
      <c r="B277" s="1301"/>
      <c r="C277" s="1301"/>
      <c r="D277" s="1301"/>
      <c r="F277" s="1295"/>
    </row>
    <row r="278" spans="1:6">
      <c r="A278" s="1301"/>
      <c r="B278" s="1301"/>
      <c r="C278" s="1301"/>
      <c r="D278" s="1301"/>
      <c r="F278" s="1295"/>
    </row>
    <row r="279" spans="1:6">
      <c r="A279" s="1301"/>
      <c r="B279" s="1301"/>
      <c r="C279" s="1301"/>
      <c r="D279" s="1301"/>
      <c r="F279" s="1295"/>
    </row>
    <row r="280" spans="1:6">
      <c r="A280" s="1301"/>
      <c r="B280" s="1301"/>
      <c r="C280" s="1301"/>
      <c r="D280" s="1301"/>
      <c r="F280" s="1295"/>
    </row>
    <row r="281" spans="1:6">
      <c r="A281" s="1301"/>
      <c r="B281" s="1301"/>
      <c r="C281" s="1301"/>
      <c r="D281" s="1301"/>
      <c r="F281" s="1295"/>
    </row>
    <row r="282" spans="1:6">
      <c r="A282" s="1301"/>
      <c r="B282" s="1301"/>
      <c r="C282" s="1301"/>
      <c r="D282" s="1301"/>
      <c r="F282" s="1295"/>
    </row>
    <row r="283" spans="1:6">
      <c r="A283" s="1301"/>
      <c r="B283" s="1301"/>
      <c r="C283" s="1301"/>
      <c r="D283" s="1301"/>
      <c r="F283" s="1295"/>
    </row>
    <row r="284" spans="1:6">
      <c r="A284" s="1301"/>
      <c r="B284" s="1301"/>
      <c r="C284" s="1301"/>
      <c r="D284" s="1301"/>
      <c r="F284" s="1295"/>
    </row>
    <row r="285" spans="1:6">
      <c r="A285" s="1301"/>
      <c r="B285" s="1301"/>
      <c r="C285" s="1301"/>
      <c r="D285" s="1301"/>
      <c r="F285" s="1295"/>
    </row>
    <row r="286" spans="1:6">
      <c r="A286" s="1301"/>
      <c r="B286" s="1301"/>
      <c r="C286" s="1301"/>
      <c r="D286" s="1301"/>
      <c r="F286" s="1295"/>
    </row>
    <row r="287" spans="1:6">
      <c r="A287" s="1301"/>
      <c r="B287" s="1301"/>
      <c r="C287" s="1301"/>
      <c r="D287" s="1301"/>
      <c r="F287" s="1295"/>
    </row>
    <row r="288" spans="1:6">
      <c r="A288" s="1301"/>
      <c r="B288" s="1301"/>
      <c r="C288" s="1301"/>
      <c r="D288" s="1301"/>
      <c r="F288" s="1295"/>
    </row>
    <row r="289" spans="1:6">
      <c r="A289" s="1301"/>
      <c r="B289" s="1301"/>
      <c r="C289" s="1301"/>
      <c r="D289" s="1301"/>
      <c r="F289" s="1295"/>
    </row>
    <row r="290" spans="1:6">
      <c r="A290" s="1301"/>
      <c r="B290" s="1301"/>
      <c r="C290" s="1301"/>
      <c r="D290" s="1301"/>
      <c r="F290" s="1295"/>
    </row>
    <row r="291" spans="1:6">
      <c r="A291" s="1301"/>
      <c r="B291" s="1301"/>
      <c r="C291" s="1301"/>
      <c r="D291" s="1301"/>
      <c r="F291" s="1295"/>
    </row>
    <row r="292" spans="1:6">
      <c r="A292" s="1301"/>
      <c r="B292" s="1301"/>
      <c r="C292" s="1301"/>
      <c r="D292" s="1301"/>
      <c r="F292" s="1295"/>
    </row>
    <row r="293" spans="1:6">
      <c r="A293" s="1301"/>
      <c r="B293" s="1301"/>
      <c r="C293" s="1301"/>
      <c r="D293" s="1301"/>
      <c r="F293" s="1295"/>
    </row>
    <row r="294" spans="1:6">
      <c r="A294" s="1301"/>
      <c r="B294" s="1301"/>
      <c r="C294" s="1301"/>
      <c r="D294" s="1301"/>
      <c r="F294" s="1295"/>
    </row>
    <row r="295" spans="1:6">
      <c r="F295" s="1295"/>
    </row>
    <row r="296" spans="1:6">
      <c r="F296" s="1295"/>
    </row>
    <row r="297" spans="1:6">
      <c r="F297" s="1295"/>
    </row>
    <row r="298" spans="1:6">
      <c r="F298" s="1295"/>
    </row>
    <row r="299" spans="1:6">
      <c r="F299" s="1295"/>
    </row>
    <row r="300" spans="1:6">
      <c r="F300" s="1295"/>
    </row>
    <row r="301" spans="1:6">
      <c r="F301" s="1295"/>
    </row>
    <row r="302" spans="1:6">
      <c r="F302" s="1295"/>
    </row>
    <row r="303" spans="1:6">
      <c r="F303" s="1295"/>
    </row>
    <row r="304" spans="1:6">
      <c r="F304" s="1295"/>
    </row>
    <row r="305" spans="6:6">
      <c r="F305" s="1295"/>
    </row>
    <row r="306" spans="6:6">
      <c r="F306" s="1295"/>
    </row>
  </sheetData>
  <customSheetViews>
    <customSheetView guid="{2B65B3C9-192A-406F-81D0-33ACDA28F496}" showPageBreaks="1" showGridLines="0" fitToPage="1" printArea="1">
      <selection activeCell="B177" sqref="B177"/>
      <pageMargins left="0.7" right="0.7" top="0.75" bottom="0.75" header="0.3" footer="0.3"/>
      <pageSetup scale="10" firstPageNumber="133" fitToHeight="4" orientation="landscape" useFirstPageNumber="1" r:id="rId1"/>
      <headerFooter>
        <oddFooter>&amp;R&amp;8&amp;P</oddFooter>
      </headerFooter>
    </customSheetView>
    <customSheetView guid="{0CC7DE5F-1794-42F9-A27A-C86EF3A9D6CB}" showGridLines="0" fitToPage="1">
      <selection activeCell="D24" sqref="D24"/>
      <pageMargins left="0.7" right="0.7" top="0.75" bottom="0.75" header="0.3" footer="0.3"/>
      <pageSetup scale="10" firstPageNumber="133" fitToHeight="4" orientation="landscape" useFirstPageNumber="1" r:id="rId2"/>
      <headerFooter>
        <oddFooter>&amp;R&amp;8&amp;P</oddFooter>
      </headerFooter>
    </customSheetView>
    <customSheetView guid="{93806141-9DF1-4420-AFF4-7FE0DD0F8BC6}" showPageBreaks="1" showGridLines="0" fitToPage="1" printArea="1">
      <selection activeCell="D24" sqref="D24"/>
      <pageMargins left="0.7" right="0.7" top="0.75" bottom="0.75" header="0.3" footer="0.3"/>
      <pageSetup scale="79" firstPageNumber="133" fitToHeight="4" orientation="landscape" useFirstPageNumber="1" r:id="rId3"/>
      <headerFooter>
        <oddFooter>&amp;R&amp;8&amp;P</oddFooter>
      </headerFooter>
    </customSheetView>
    <customSheetView guid="{BB82FA49-60D3-40FE-AF8E-B650FBF593CD}" showPageBreaks="1" showGridLines="0" fitToPage="1" printArea="1">
      <selection activeCell="C3" sqref="C3"/>
      <pageMargins left="0.7" right="0.7" top="0.75" bottom="0.75" header="0.3" footer="0.3"/>
      <pageSetup scale="82" firstPageNumber="133" fitToHeight="4" orientation="landscape" useFirstPageNumber="1" r:id="rId4"/>
      <headerFooter>
        <oddFooter>&amp;R&amp;8&amp;P</oddFooter>
      </headerFooter>
    </customSheetView>
    <customSheetView guid="{3F05455D-E716-4339-B764-ED03EAF4C363}" showPageBreaks="1" showGridLines="0" fitToPage="1" printArea="1">
      <selection activeCell="D24" sqref="D24"/>
      <pageMargins left="0.7" right="0.7" top="0.75" bottom="0.75" header="0.3" footer="0.3"/>
      <pageSetup scale="10" firstPageNumber="133" fitToHeight="4" orientation="landscape" useFirstPageNumber="1" r:id="rId5"/>
      <headerFooter>
        <oddFooter>&amp;R&amp;8&amp;P</oddFooter>
      </headerFooter>
    </customSheetView>
  </customSheetViews>
  <pageMargins left="0.7" right="0.7" top="0.75" bottom="0.75" header="0.3" footer="0.3"/>
  <pageSetup scale="80" firstPageNumber="133" fitToHeight="4" orientation="landscape" useFirstPageNumber="1" r:id="rId6"/>
  <headerFooter>
    <oddFooter>&amp;R&amp;8&amp;P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dimension ref="A1:V76"/>
  <sheetViews>
    <sheetView showGridLines="0" showOutlineSymbols="0" zoomScale="90" zoomScaleNormal="90" workbookViewId="0"/>
  </sheetViews>
  <sheetFormatPr defaultColWidth="9.69140625" defaultRowHeight="12.5"/>
  <cols>
    <col min="1" max="1" width="32.69140625" style="58" customWidth="1"/>
    <col min="2" max="2" width="1.765625" style="58" customWidth="1"/>
    <col min="3" max="3" width="10.69140625" style="58" bestFit="1" customWidth="1"/>
    <col min="4" max="4" width="1.765625" style="58" customWidth="1"/>
    <col min="5" max="5" width="10.69140625" style="58" bestFit="1" customWidth="1"/>
    <col min="6" max="6" width="1.765625" style="58" customWidth="1"/>
    <col min="7" max="7" width="10.69140625" style="58" bestFit="1" customWidth="1"/>
    <col min="8" max="8" width="1.765625" style="58" customWidth="1"/>
    <col min="9" max="9" width="10.69140625" style="58" customWidth="1"/>
    <col min="10" max="10" width="1.765625" style="58" customWidth="1"/>
    <col min="11" max="11" width="10.69140625" style="58" bestFit="1" customWidth="1"/>
    <col min="12" max="12" width="1.765625" style="58" customWidth="1"/>
    <col min="13" max="13" width="10.69140625" style="58" bestFit="1" customWidth="1"/>
    <col min="14" max="14" width="1.765625" style="58" customWidth="1"/>
    <col min="15" max="15" width="10.69140625" style="58" bestFit="1" customWidth="1"/>
    <col min="16" max="16" width="1.765625" style="58" customWidth="1"/>
    <col min="17" max="17" width="10.69140625" style="58" customWidth="1"/>
    <col min="18" max="18" width="1.765625" style="58" customWidth="1"/>
    <col min="19" max="19" width="10.765625" style="58" customWidth="1"/>
    <col min="20" max="20" width="1.765625" style="58" customWidth="1"/>
    <col min="21" max="21" width="10.69140625" style="58" customWidth="1"/>
    <col min="22" max="16384" width="9.69140625" style="58"/>
  </cols>
  <sheetData>
    <row r="1" spans="1:21" ht="15.5">
      <c r="A1" s="1237" t="s">
        <v>1234</v>
      </c>
    </row>
    <row r="3" spans="1:21" ht="23.25" customHeight="1">
      <c r="A3" s="61" t="s">
        <v>0</v>
      </c>
      <c r="B3" s="62"/>
      <c r="C3" s="62"/>
      <c r="D3" s="116"/>
      <c r="E3" s="62"/>
      <c r="F3" s="62"/>
      <c r="G3" s="62"/>
      <c r="H3" s="116"/>
      <c r="I3" s="116"/>
      <c r="J3" s="116"/>
      <c r="K3" s="116"/>
      <c r="L3" s="116"/>
      <c r="M3" s="116"/>
      <c r="N3" s="116"/>
      <c r="O3" s="116"/>
      <c r="P3" s="116"/>
      <c r="Q3" s="116"/>
      <c r="R3" s="117"/>
      <c r="T3" s="117"/>
    </row>
    <row r="4" spans="1:21" ht="22.5" customHeight="1">
      <c r="A4" s="61" t="s">
        <v>1</v>
      </c>
      <c r="B4" s="62"/>
      <c r="C4" s="62"/>
      <c r="D4" s="116"/>
      <c r="E4" s="62"/>
      <c r="F4" s="62"/>
      <c r="G4" s="62"/>
      <c r="H4" s="116"/>
      <c r="I4" s="116"/>
      <c r="J4" s="116"/>
      <c r="K4" s="116"/>
      <c r="L4" s="116"/>
      <c r="M4" s="116"/>
      <c r="N4" s="116"/>
      <c r="O4" s="116"/>
      <c r="P4" s="116"/>
      <c r="Q4" s="116"/>
      <c r="R4" s="117"/>
      <c r="T4" s="117"/>
    </row>
    <row r="5" spans="1:21" ht="21" customHeight="1">
      <c r="A5" s="118" t="s">
        <v>84</v>
      </c>
      <c r="B5" s="62"/>
      <c r="C5" s="62"/>
      <c r="D5" s="116"/>
      <c r="E5" s="62"/>
      <c r="F5" s="62"/>
      <c r="G5" s="62"/>
      <c r="H5" s="116"/>
      <c r="I5" s="116"/>
      <c r="J5" s="116"/>
      <c r="K5" s="116"/>
      <c r="L5" s="116"/>
      <c r="M5" s="116"/>
      <c r="N5" s="116"/>
      <c r="P5" s="119"/>
      <c r="R5" s="117"/>
      <c r="T5" s="117"/>
      <c r="U5" s="120" t="s">
        <v>85</v>
      </c>
    </row>
    <row r="6" spans="1:21" ht="20.25" customHeight="1">
      <c r="A6" s="118" t="s">
        <v>2499</v>
      </c>
      <c r="B6" s="62"/>
      <c r="C6" s="62"/>
      <c r="D6" s="116"/>
      <c r="E6" s="62"/>
      <c r="F6" s="62"/>
      <c r="G6" s="62"/>
      <c r="H6" s="116"/>
      <c r="I6" s="116"/>
      <c r="J6" s="116"/>
      <c r="K6" s="116"/>
      <c r="L6" s="116"/>
      <c r="M6" s="116"/>
      <c r="N6" s="116"/>
      <c r="O6" s="116"/>
      <c r="P6" s="116"/>
      <c r="Q6" s="116"/>
      <c r="R6" s="117"/>
      <c r="T6" s="117"/>
    </row>
    <row r="7" spans="1:21" ht="16" customHeight="1">
      <c r="A7" s="2147" t="s">
        <v>2407</v>
      </c>
      <c r="B7" s="62"/>
      <c r="C7" s="62"/>
      <c r="D7" s="116"/>
      <c r="E7" s="62"/>
      <c r="F7" s="62"/>
      <c r="G7" s="62"/>
      <c r="H7" s="116"/>
      <c r="I7" s="116"/>
      <c r="J7" s="116"/>
      <c r="K7" s="116"/>
      <c r="L7" s="116"/>
      <c r="M7" s="116"/>
      <c r="N7" s="116"/>
      <c r="O7" s="116"/>
      <c r="P7" s="116"/>
      <c r="Q7" s="116"/>
      <c r="R7" s="117"/>
      <c r="T7" s="117"/>
    </row>
    <row r="8" spans="1:21">
      <c r="A8" s="116"/>
      <c r="B8" s="116"/>
      <c r="C8" s="116"/>
      <c r="D8" s="116"/>
      <c r="E8" s="116"/>
      <c r="F8" s="116"/>
      <c r="G8" s="116"/>
      <c r="H8" s="116"/>
      <c r="I8" s="116"/>
      <c r="J8" s="116"/>
      <c r="K8" s="116"/>
      <c r="L8" s="116"/>
      <c r="M8" s="116"/>
      <c r="N8" s="116"/>
      <c r="O8" s="116"/>
      <c r="P8" s="117"/>
      <c r="R8" s="117"/>
    </row>
    <row r="9" spans="1:21" ht="3" customHeight="1">
      <c r="A9" s="116"/>
      <c r="B9" s="116"/>
      <c r="C9" s="116"/>
      <c r="D9" s="116"/>
      <c r="E9" s="116"/>
      <c r="F9" s="116"/>
      <c r="G9" s="116"/>
      <c r="H9" s="116"/>
      <c r="I9" s="116"/>
      <c r="J9" s="116"/>
      <c r="K9" s="116"/>
      <c r="L9" s="116"/>
      <c r="M9" s="116"/>
      <c r="N9" s="116"/>
      <c r="O9" s="116"/>
      <c r="P9" s="117"/>
      <c r="R9" s="117"/>
    </row>
    <row r="10" spans="1:21" ht="14.15" customHeight="1">
      <c r="A10" s="62"/>
      <c r="B10" s="121"/>
      <c r="C10" s="2273" t="s">
        <v>86</v>
      </c>
      <c r="D10" s="2274"/>
      <c r="E10" s="2273" t="s">
        <v>87</v>
      </c>
      <c r="F10" s="2274"/>
      <c r="G10" s="2273" t="s">
        <v>88</v>
      </c>
      <c r="H10" s="2274"/>
      <c r="I10" s="2273" t="s">
        <v>9</v>
      </c>
      <c r="J10" s="2274"/>
      <c r="K10" s="2273" t="s">
        <v>8</v>
      </c>
      <c r="L10" s="2274"/>
      <c r="M10" s="2273" t="s">
        <v>1688</v>
      </c>
      <c r="N10" s="57"/>
      <c r="O10" s="2273" t="s">
        <v>2187</v>
      </c>
      <c r="P10" s="57"/>
      <c r="Q10" s="2273" t="s">
        <v>2262</v>
      </c>
      <c r="R10" s="57"/>
      <c r="S10" s="2273" t="s">
        <v>2309</v>
      </c>
      <c r="T10" s="57"/>
      <c r="U10" s="2273" t="s">
        <v>2363</v>
      </c>
    </row>
    <row r="11" spans="1:21" ht="14.25" customHeight="1">
      <c r="A11" s="64" t="s">
        <v>1703</v>
      </c>
      <c r="B11" s="62"/>
      <c r="D11" s="117"/>
      <c r="F11" s="117"/>
      <c r="H11" s="117"/>
      <c r="J11" s="117"/>
      <c r="L11" s="117"/>
      <c r="N11" s="117"/>
    </row>
    <row r="12" spans="1:21" s="23" customFormat="1" ht="14.15" customHeight="1">
      <c r="A12" s="122" t="s">
        <v>89</v>
      </c>
      <c r="B12" s="123" t="s">
        <v>5</v>
      </c>
      <c r="C12" s="1933">
        <v>29443180</v>
      </c>
      <c r="D12" s="1934"/>
      <c r="E12" s="1933">
        <v>31240169</v>
      </c>
      <c r="F12" s="1934"/>
      <c r="G12" s="1933">
        <v>31198971</v>
      </c>
      <c r="H12" s="1934"/>
      <c r="I12" s="1933">
        <v>31957653</v>
      </c>
      <c r="J12" s="1934"/>
      <c r="K12" s="1933">
        <v>33367555</v>
      </c>
      <c r="L12" s="1935"/>
      <c r="M12" s="1936">
        <v>34906793</v>
      </c>
      <c r="N12" s="1935"/>
      <c r="O12" s="1936">
        <v>36549038</v>
      </c>
      <c r="P12" s="1935"/>
      <c r="Q12" s="1936">
        <v>37523891</v>
      </c>
      <c r="R12" s="1935"/>
      <c r="S12" s="1936">
        <v>40269241</v>
      </c>
      <c r="U12" s="1003">
        <f>'SCH 2'!T16</f>
        <v>41084099</v>
      </c>
    </row>
    <row r="13" spans="1:21" ht="14.15" customHeight="1">
      <c r="A13" s="124" t="s">
        <v>90</v>
      </c>
      <c r="B13" s="125" t="s">
        <v>5</v>
      </c>
      <c r="C13" s="1937">
        <v>9028060</v>
      </c>
      <c r="D13" s="1938"/>
      <c r="E13" s="1937">
        <v>9735271</v>
      </c>
      <c r="F13" s="1938"/>
      <c r="G13" s="1937">
        <v>11628433</v>
      </c>
      <c r="H13" s="1938"/>
      <c r="I13" s="1937">
        <v>12192942</v>
      </c>
      <c r="J13" s="1938"/>
      <c r="K13" s="1937">
        <v>14637177</v>
      </c>
      <c r="L13" s="1939"/>
      <c r="M13" s="1940">
        <v>13743147</v>
      </c>
      <c r="N13" s="1939"/>
      <c r="O13" s="1940">
        <v>16111218</v>
      </c>
      <c r="P13" s="1939"/>
      <c r="Q13" s="1940">
        <v>14971822</v>
      </c>
      <c r="R13" s="1939"/>
      <c r="S13" s="1940">
        <v>17781120</v>
      </c>
      <c r="T13" s="1435"/>
      <c r="U13" s="1005">
        <f>'SCH 2'!T17</f>
        <v>14009873</v>
      </c>
    </row>
    <row r="14" spans="1:21" ht="14.15" customHeight="1">
      <c r="A14" s="124" t="s">
        <v>2140</v>
      </c>
      <c r="B14" s="125" t="s">
        <v>5</v>
      </c>
      <c r="C14" s="1937">
        <v>1877109</v>
      </c>
      <c r="D14" s="1938"/>
      <c r="E14" s="1937">
        <v>2022248</v>
      </c>
      <c r="F14" s="1938"/>
      <c r="G14" s="1937">
        <v>2174476</v>
      </c>
      <c r="H14" s="1938"/>
      <c r="I14" s="1937">
        <v>2192787</v>
      </c>
      <c r="J14" s="1938"/>
      <c r="K14" s="1937">
        <v>2415648</v>
      </c>
      <c r="L14" s="1939"/>
      <c r="M14" s="1940">
        <v>2260045</v>
      </c>
      <c r="N14" s="1939"/>
      <c r="O14" s="1940">
        <v>2653707</v>
      </c>
      <c r="P14" s="1939"/>
      <c r="Q14" s="1940">
        <v>2616198</v>
      </c>
      <c r="R14" s="1939"/>
      <c r="S14" s="1940">
        <v>2538951</v>
      </c>
      <c r="T14" s="1435"/>
      <c r="U14" s="1005">
        <f>'SCH 2'!T18</f>
        <v>2746012</v>
      </c>
    </row>
    <row r="15" spans="1:21" ht="14.15" customHeight="1">
      <c r="A15" s="124" t="s">
        <v>91</v>
      </c>
      <c r="B15" s="125" t="s">
        <v>5</v>
      </c>
      <c r="C15" s="1937">
        <v>61952</v>
      </c>
      <c r="D15" s="1938"/>
      <c r="E15" s="1937">
        <v>-100179</v>
      </c>
      <c r="F15" s="1938"/>
      <c r="G15" s="1937">
        <v>-365944</v>
      </c>
      <c r="H15" s="1938"/>
      <c r="I15" s="1937">
        <v>-309012</v>
      </c>
      <c r="J15" s="1938"/>
      <c r="K15" s="1937">
        <v>-615003</v>
      </c>
      <c r="L15" s="1939"/>
      <c r="M15" s="1940">
        <v>-590752</v>
      </c>
      <c r="N15" s="1939"/>
      <c r="O15" s="1940">
        <v>-675293</v>
      </c>
      <c r="P15" s="1939"/>
      <c r="Q15" s="1940">
        <v>-851242</v>
      </c>
      <c r="R15" s="1939"/>
      <c r="S15" s="1940">
        <v>-855954</v>
      </c>
      <c r="T15" s="1435"/>
      <c r="U15" s="1005">
        <f>'SCH 2'!T19</f>
        <v>-1135335</v>
      </c>
    </row>
    <row r="16" spans="1:21" ht="14.25" customHeight="1">
      <c r="A16" s="124" t="s">
        <v>92</v>
      </c>
      <c r="B16" s="125" t="s">
        <v>5</v>
      </c>
      <c r="C16" s="1937">
        <v>1045288</v>
      </c>
      <c r="D16" s="1938"/>
      <c r="E16" s="1937">
        <v>1004746</v>
      </c>
      <c r="F16" s="1938"/>
      <c r="G16" s="1937">
        <v>1028586</v>
      </c>
      <c r="H16" s="1938"/>
      <c r="I16" s="1937">
        <v>1099268</v>
      </c>
      <c r="J16" s="1938"/>
      <c r="K16" s="1937">
        <v>1154668</v>
      </c>
      <c r="L16" s="1939"/>
      <c r="M16" s="1940">
        <v>1338284</v>
      </c>
      <c r="N16" s="1939"/>
      <c r="O16" s="1940">
        <v>1286154</v>
      </c>
      <c r="P16" s="1939"/>
      <c r="Q16" s="1940">
        <v>1405964</v>
      </c>
      <c r="R16" s="1939"/>
      <c r="S16" s="1940">
        <v>1446472</v>
      </c>
      <c r="T16" s="1435"/>
      <c r="U16" s="1005">
        <f>'SCH 2'!T20</f>
        <v>1332835</v>
      </c>
    </row>
    <row r="17" spans="1:21" ht="14.25" customHeight="1">
      <c r="A17" s="124" t="s">
        <v>2498</v>
      </c>
      <c r="B17" s="125" t="s">
        <v>5</v>
      </c>
      <c r="C17" s="1937">
        <v>0</v>
      </c>
      <c r="D17" s="1938"/>
      <c r="E17" s="1937">
        <v>0</v>
      </c>
      <c r="F17" s="1938"/>
      <c r="G17" s="1937">
        <v>0</v>
      </c>
      <c r="H17" s="1938"/>
      <c r="I17" s="1937">
        <v>0</v>
      </c>
      <c r="J17" s="1938"/>
      <c r="K17" s="1937">
        <v>0</v>
      </c>
      <c r="L17" s="1939"/>
      <c r="M17" s="1940">
        <v>0</v>
      </c>
      <c r="N17" s="1939"/>
      <c r="O17" s="1940">
        <v>0</v>
      </c>
      <c r="P17" s="1939"/>
      <c r="Q17" s="1940">
        <v>0</v>
      </c>
      <c r="R17" s="1939"/>
      <c r="S17" s="1940">
        <v>0</v>
      </c>
      <c r="T17" s="1435"/>
      <c r="U17" s="1005">
        <f>'SCH 2'!T21</f>
        <v>53</v>
      </c>
    </row>
    <row r="18" spans="1:21" ht="16" customHeight="1">
      <c r="A18" s="124" t="s">
        <v>93</v>
      </c>
      <c r="B18" s="125" t="s">
        <v>5</v>
      </c>
      <c r="C18" s="1941">
        <f>SUM(C11:C16)</f>
        <v>41455589</v>
      </c>
      <c r="D18" s="1938"/>
      <c r="E18" s="1941">
        <f>SUM(E11:E17)</f>
        <v>43902255</v>
      </c>
      <c r="F18" s="1938"/>
      <c r="G18" s="1941">
        <f>SUM(G11:G17)</f>
        <v>45664522</v>
      </c>
      <c r="H18" s="1938"/>
      <c r="I18" s="1941">
        <f>SUM(I11:I17)</f>
        <v>47133638</v>
      </c>
      <c r="J18" s="1938"/>
      <c r="K18" s="1941">
        <f>SUM(K11:K17)</f>
        <v>50960045</v>
      </c>
      <c r="L18" s="1939"/>
      <c r="M18" s="1942">
        <f>ROUND(SUM(M11:M16),0)</f>
        <v>51657517</v>
      </c>
      <c r="N18" s="1939"/>
      <c r="O18" s="1942">
        <f>ROUND(SUM(O11:O16),0)</f>
        <v>55924824</v>
      </c>
      <c r="P18" s="1939"/>
      <c r="Q18" s="1942">
        <f>ROUND(SUM(Q11:Q16),0)</f>
        <v>55666633</v>
      </c>
      <c r="R18" s="1939"/>
      <c r="S18" s="1942">
        <f>ROUND(SUM(S11:S16),0)</f>
        <v>61179830</v>
      </c>
      <c r="T18" s="1435"/>
      <c r="U18" s="1436">
        <f>ROUND(SUM(U11:U17),0)</f>
        <v>58037537</v>
      </c>
    </row>
    <row r="19" spans="1:21" ht="14.15" customHeight="1">
      <c r="A19" s="124" t="s">
        <v>94</v>
      </c>
      <c r="B19" s="125" t="s">
        <v>5</v>
      </c>
      <c r="C19" s="1937">
        <v>-6704208</v>
      </c>
      <c r="D19" s="1938"/>
      <c r="E19" s="1937">
        <v>-7693040</v>
      </c>
      <c r="F19" s="1938"/>
      <c r="G19" s="1937">
        <v>-6896695</v>
      </c>
      <c r="H19" s="1938"/>
      <c r="I19" s="1937">
        <v>-6906923</v>
      </c>
      <c r="J19" s="1938"/>
      <c r="K19" s="1937">
        <v>-7999270</v>
      </c>
      <c r="L19" s="1939"/>
      <c r="M19" s="1940">
        <v>-7947684</v>
      </c>
      <c r="N19" s="1939"/>
      <c r="O19" s="1940">
        <v>-8869541</v>
      </c>
      <c r="P19" s="1939"/>
      <c r="Q19" s="1940">
        <v>-8100689</v>
      </c>
      <c r="R19" s="1939"/>
      <c r="S19" s="1940">
        <v>-9678493</v>
      </c>
      <c r="T19" s="1435"/>
      <c r="U19" s="1005">
        <f>'SCH 2'!T25</f>
        <v>-9950148</v>
      </c>
    </row>
    <row r="20" spans="1:21" ht="18" customHeight="1">
      <c r="A20" s="56" t="s">
        <v>95</v>
      </c>
      <c r="B20" s="125" t="s">
        <v>5</v>
      </c>
      <c r="C20" s="1943">
        <f>C18+C19</f>
        <v>34751381</v>
      </c>
      <c r="D20" s="1938"/>
      <c r="E20" s="1943">
        <f>E18+E19</f>
        <v>36209215</v>
      </c>
      <c r="F20" s="1938"/>
      <c r="G20" s="1943">
        <f>G18+G19</f>
        <v>38767827</v>
      </c>
      <c r="H20" s="1938"/>
      <c r="I20" s="1943">
        <f>I18+I19</f>
        <v>40226715</v>
      </c>
      <c r="J20" s="1938"/>
      <c r="K20" s="1943">
        <f>K18+K19</f>
        <v>42960775</v>
      </c>
      <c r="L20" s="1938"/>
      <c r="M20" s="1943">
        <f>M18+M19</f>
        <v>43709833</v>
      </c>
      <c r="N20" s="1939"/>
      <c r="O20" s="1944">
        <f>ROUND(SUM(O18+O19),0)</f>
        <v>47055283</v>
      </c>
      <c r="P20" s="1939"/>
      <c r="Q20" s="1944">
        <f>ROUND(SUM(Q18+Q19),0)</f>
        <v>47565944</v>
      </c>
      <c r="R20" s="1939"/>
      <c r="S20" s="1944">
        <f>ROUND(SUM(S18+S19),0)</f>
        <v>51501337</v>
      </c>
      <c r="T20" s="1435"/>
      <c r="U20" s="1437">
        <f>ROUND(SUM(U18+U19),0)</f>
        <v>48087389</v>
      </c>
    </row>
    <row r="21" spans="1:21" ht="11.25" customHeight="1">
      <c r="A21" s="62"/>
      <c r="B21" s="125"/>
      <c r="C21" s="1941"/>
      <c r="D21" s="1938"/>
      <c r="E21" s="1941"/>
      <c r="F21" s="1938"/>
      <c r="G21" s="1941"/>
      <c r="H21" s="1938"/>
      <c r="I21" s="1941"/>
      <c r="J21" s="1938"/>
      <c r="K21" s="1941"/>
      <c r="L21" s="1938"/>
      <c r="M21" s="1941"/>
      <c r="N21" s="1939"/>
      <c r="O21" s="1942"/>
      <c r="P21" s="1939"/>
      <c r="Q21" s="1942"/>
      <c r="R21" s="1939"/>
      <c r="S21" s="1942"/>
      <c r="T21" s="1435"/>
      <c r="U21" s="1436"/>
    </row>
    <row r="22" spans="1:21" ht="14.25" customHeight="1">
      <c r="A22" s="64" t="s">
        <v>12</v>
      </c>
      <c r="B22" s="125"/>
      <c r="C22" s="1306"/>
      <c r="D22" s="1938"/>
      <c r="E22" s="1306"/>
      <c r="F22" s="1938"/>
      <c r="G22" s="1306"/>
      <c r="H22" s="1938"/>
      <c r="I22" s="1306"/>
      <c r="J22" s="1938"/>
      <c r="K22" s="1306"/>
      <c r="L22" s="1938"/>
      <c r="M22" s="1306"/>
      <c r="N22" s="1939"/>
      <c r="O22" s="1940"/>
      <c r="P22" s="1939"/>
      <c r="Q22" s="1940"/>
      <c r="R22" s="1939"/>
      <c r="S22" s="1940"/>
      <c r="T22" s="1435"/>
      <c r="U22" s="1005"/>
    </row>
    <row r="23" spans="1:21" ht="14.15" customHeight="1">
      <c r="A23" s="62" t="s">
        <v>96</v>
      </c>
      <c r="B23" s="126" t="s">
        <v>5</v>
      </c>
      <c r="C23" s="1937">
        <v>10527492</v>
      </c>
      <c r="D23" s="1938"/>
      <c r="E23" s="1937">
        <v>11537852</v>
      </c>
      <c r="F23" s="1938"/>
      <c r="G23" s="1937">
        <v>11874582</v>
      </c>
      <c r="H23" s="1938"/>
      <c r="I23" s="1937">
        <v>11989290</v>
      </c>
      <c r="J23" s="1938"/>
      <c r="K23" s="1937">
        <v>12587660</v>
      </c>
      <c r="L23" s="1939"/>
      <c r="M23" s="1940">
        <v>12991656</v>
      </c>
      <c r="N23" s="1939"/>
      <c r="O23" s="1940">
        <v>13359320</v>
      </c>
      <c r="P23" s="1939"/>
      <c r="Q23" s="1940">
        <v>13869587</v>
      </c>
      <c r="R23" s="1939"/>
      <c r="S23" s="1940">
        <v>14495076</v>
      </c>
      <c r="T23" s="1435"/>
      <c r="U23" s="1005">
        <f>'SCH 2'!T29</f>
        <v>15127442</v>
      </c>
    </row>
    <row r="24" spans="1:21" ht="14.15" customHeight="1">
      <c r="A24" s="62" t="s">
        <v>97</v>
      </c>
      <c r="B24" s="126" t="s">
        <v>5</v>
      </c>
      <c r="C24" s="1937">
        <v>76109</v>
      </c>
      <c r="D24" s="1938"/>
      <c r="E24" s="1937">
        <v>95027</v>
      </c>
      <c r="F24" s="1938"/>
      <c r="G24" s="1937">
        <v>104017</v>
      </c>
      <c r="H24" s="1938"/>
      <c r="I24" s="1937">
        <v>109050</v>
      </c>
      <c r="J24" s="1938"/>
      <c r="K24" s="1937">
        <v>113979</v>
      </c>
      <c r="L24" s="1939"/>
      <c r="M24" s="1940">
        <v>119093</v>
      </c>
      <c r="N24" s="1939"/>
      <c r="O24" s="1940">
        <v>126076</v>
      </c>
      <c r="P24" s="1939"/>
      <c r="Q24" s="1940">
        <v>127004</v>
      </c>
      <c r="R24" s="1939"/>
      <c r="S24" s="1940">
        <v>122988</v>
      </c>
      <c r="T24" s="1435"/>
      <c r="U24" s="1005">
        <f>'SCH 2'!T30</f>
        <v>130033</v>
      </c>
    </row>
    <row r="25" spans="1:21" ht="14.15" customHeight="1">
      <c r="A25" s="62" t="s">
        <v>98</v>
      </c>
      <c r="B25" s="126" t="s">
        <v>5</v>
      </c>
      <c r="C25" s="1945">
        <v>0</v>
      </c>
      <c r="D25" s="1938"/>
      <c r="E25" s="1945">
        <v>12</v>
      </c>
      <c r="F25" s="1938"/>
      <c r="G25" s="1937">
        <v>0</v>
      </c>
      <c r="H25" s="1938"/>
      <c r="I25" s="1946">
        <v>0</v>
      </c>
      <c r="J25" s="1938"/>
      <c r="K25" s="1946">
        <v>0</v>
      </c>
      <c r="L25" s="1939"/>
      <c r="M25" s="1004">
        <v>0</v>
      </c>
      <c r="N25" s="1939"/>
      <c r="O25" s="1004">
        <v>0</v>
      </c>
      <c r="P25" s="1939"/>
      <c r="Q25" s="1004">
        <v>0</v>
      </c>
      <c r="R25" s="1939"/>
      <c r="S25" s="1004">
        <v>0</v>
      </c>
      <c r="T25" s="1435"/>
      <c r="U25" s="1004">
        <v>0</v>
      </c>
    </row>
    <row r="26" spans="1:21" ht="14.15" customHeight="1">
      <c r="A26" s="62" t="s">
        <v>99</v>
      </c>
      <c r="B26" s="126" t="s">
        <v>5</v>
      </c>
      <c r="C26" s="1937">
        <v>1365934</v>
      </c>
      <c r="D26" s="1938"/>
      <c r="E26" s="1937">
        <v>1615691</v>
      </c>
      <c r="F26" s="1938"/>
      <c r="G26" s="1937">
        <v>1633524</v>
      </c>
      <c r="H26" s="1938"/>
      <c r="I26" s="1937">
        <v>1550599</v>
      </c>
      <c r="J26" s="1938"/>
      <c r="K26" s="1937">
        <v>1453351</v>
      </c>
      <c r="L26" s="1939"/>
      <c r="M26" s="1940">
        <v>1313758</v>
      </c>
      <c r="N26" s="1939"/>
      <c r="O26" s="1940">
        <v>1250612</v>
      </c>
      <c r="P26" s="1939"/>
      <c r="Q26" s="1940">
        <v>1235230</v>
      </c>
      <c r="R26" s="1939"/>
      <c r="S26" s="1940">
        <v>1170526</v>
      </c>
      <c r="T26" s="1435"/>
      <c r="U26" s="1005">
        <f>'SCH 2'!T31</f>
        <v>1107756</v>
      </c>
    </row>
    <row r="27" spans="1:21" ht="14.15" customHeight="1">
      <c r="A27" s="62" t="s">
        <v>2393</v>
      </c>
      <c r="B27" s="126" t="s">
        <v>5</v>
      </c>
      <c r="C27" s="1937">
        <v>0</v>
      </c>
      <c r="D27" s="1938"/>
      <c r="E27" s="1937">
        <v>0</v>
      </c>
      <c r="F27" s="1938"/>
      <c r="G27" s="1937">
        <v>0</v>
      </c>
      <c r="H27" s="1938"/>
      <c r="I27" s="1937">
        <v>0</v>
      </c>
      <c r="J27" s="1938"/>
      <c r="K27" s="1937">
        <v>0</v>
      </c>
      <c r="L27" s="1939"/>
      <c r="M27" s="1940">
        <v>0</v>
      </c>
      <c r="N27" s="1939"/>
      <c r="O27" s="1940">
        <v>11</v>
      </c>
      <c r="P27" s="1939"/>
      <c r="Q27" s="1940">
        <v>584</v>
      </c>
      <c r="R27" s="1939"/>
      <c r="S27" s="1940">
        <v>1880</v>
      </c>
      <c r="T27" s="1435"/>
      <c r="U27" s="1005">
        <f>'SCH 2'!T32</f>
        <v>3867</v>
      </c>
    </row>
    <row r="28" spans="1:21" ht="14.15" customHeight="1">
      <c r="A28" s="124" t="s">
        <v>100</v>
      </c>
      <c r="B28" s="126" t="s">
        <v>5</v>
      </c>
      <c r="C28" s="1937">
        <v>506910</v>
      </c>
      <c r="D28" s="1938"/>
      <c r="E28" s="1937">
        <v>516145</v>
      </c>
      <c r="F28" s="1938"/>
      <c r="G28" s="1937">
        <v>501610</v>
      </c>
      <c r="H28" s="1938"/>
      <c r="I28" s="1937">
        <v>492464</v>
      </c>
      <c r="J28" s="1938"/>
      <c r="K28" s="1937">
        <v>473156</v>
      </c>
      <c r="L28" s="1939"/>
      <c r="M28" s="1940">
        <v>486955</v>
      </c>
      <c r="N28" s="1939"/>
      <c r="O28" s="1940">
        <v>503068</v>
      </c>
      <c r="P28" s="1939"/>
      <c r="Q28" s="1940">
        <v>519015</v>
      </c>
      <c r="R28" s="1939"/>
      <c r="S28" s="1940">
        <v>512503</v>
      </c>
      <c r="T28" s="1435"/>
      <c r="U28" s="1005">
        <f>'SCH 2'!T33</f>
        <v>528121</v>
      </c>
    </row>
    <row r="29" spans="1:21" ht="14.15" customHeight="1">
      <c r="A29" s="62" t="s">
        <v>101</v>
      </c>
      <c r="B29" s="126" t="s">
        <v>5</v>
      </c>
      <c r="C29" s="1937">
        <v>225560</v>
      </c>
      <c r="D29" s="1938"/>
      <c r="E29" s="1937">
        <v>229698</v>
      </c>
      <c r="F29" s="1938"/>
      <c r="G29" s="1937">
        <v>238263</v>
      </c>
      <c r="H29" s="1938"/>
      <c r="I29" s="1937">
        <v>246217</v>
      </c>
      <c r="J29" s="1938"/>
      <c r="K29" s="1937">
        <v>250306</v>
      </c>
      <c r="L29" s="1939"/>
      <c r="M29" s="1940">
        <v>250859</v>
      </c>
      <c r="N29" s="1939"/>
      <c r="O29" s="1940">
        <v>254548</v>
      </c>
      <c r="P29" s="1939"/>
      <c r="Q29" s="1940">
        <v>257678</v>
      </c>
      <c r="R29" s="1939"/>
      <c r="S29" s="1940">
        <v>259230</v>
      </c>
      <c r="T29" s="1435"/>
      <c r="U29" s="1005">
        <f>'SCH 2'!T34</f>
        <v>262385</v>
      </c>
    </row>
    <row r="30" spans="1:21" ht="14.15" customHeight="1">
      <c r="A30" s="62" t="s">
        <v>102</v>
      </c>
      <c r="B30" s="126" t="s">
        <v>5</v>
      </c>
      <c r="C30" s="1937">
        <v>137247</v>
      </c>
      <c r="D30" s="1938"/>
      <c r="E30" s="1937">
        <v>129162</v>
      </c>
      <c r="F30" s="1938"/>
      <c r="G30" s="1937">
        <v>132129</v>
      </c>
      <c r="H30" s="1938"/>
      <c r="I30" s="1937">
        <v>145008</v>
      </c>
      <c r="J30" s="1938"/>
      <c r="K30" s="1937">
        <v>136223</v>
      </c>
      <c r="L30" s="1939"/>
      <c r="M30" s="1940">
        <v>140400</v>
      </c>
      <c r="N30" s="1939"/>
      <c r="O30" s="1940">
        <v>158562</v>
      </c>
      <c r="P30" s="1939"/>
      <c r="Q30" s="1940">
        <v>138696</v>
      </c>
      <c r="R30" s="1939"/>
      <c r="S30" s="1940">
        <v>93205</v>
      </c>
      <c r="T30" s="1435"/>
      <c r="U30" s="1005">
        <f>'SCH 2'!T35</f>
        <v>145007</v>
      </c>
    </row>
    <row r="31" spans="1:21" ht="14.15" customHeight="1">
      <c r="A31" s="62" t="s">
        <v>103</v>
      </c>
      <c r="B31" s="126" t="s">
        <v>5</v>
      </c>
      <c r="C31" s="1946">
        <v>12835</v>
      </c>
      <c r="D31" s="1938"/>
      <c r="E31" s="1937">
        <v>81142</v>
      </c>
      <c r="F31" s="1938"/>
      <c r="G31" s="1937">
        <v>86849</v>
      </c>
      <c r="H31" s="1938"/>
      <c r="I31" s="1937">
        <v>82945</v>
      </c>
      <c r="J31" s="1938"/>
      <c r="K31" s="1937">
        <v>85190</v>
      </c>
      <c r="L31" s="1939"/>
      <c r="M31" s="1940">
        <v>82263</v>
      </c>
      <c r="N31" s="1939"/>
      <c r="O31" s="1940">
        <v>73146</v>
      </c>
      <c r="P31" s="1939"/>
      <c r="Q31" s="1940">
        <v>64036</v>
      </c>
      <c r="R31" s="1939"/>
      <c r="S31" s="1940">
        <v>55944</v>
      </c>
      <c r="T31" s="1435"/>
      <c r="U31" s="1005">
        <f>'SCH 2'!T36</f>
        <v>51703</v>
      </c>
    </row>
    <row r="32" spans="1:21" ht="18" customHeight="1">
      <c r="A32" s="56" t="s">
        <v>104</v>
      </c>
      <c r="B32" s="125" t="s">
        <v>5</v>
      </c>
      <c r="C32" s="1943">
        <f>SUM(C23:C31)</f>
        <v>12852087</v>
      </c>
      <c r="D32" s="1938"/>
      <c r="E32" s="1943">
        <f>SUM(E23:E31)</f>
        <v>14204729</v>
      </c>
      <c r="F32" s="1938"/>
      <c r="G32" s="1943">
        <f>SUM(G23:G31)</f>
        <v>14570974</v>
      </c>
      <c r="H32" s="1938"/>
      <c r="I32" s="1943">
        <f>SUM(I23:I31)</f>
        <v>14615573</v>
      </c>
      <c r="J32" s="1938"/>
      <c r="K32" s="1943">
        <f>SUM(K23:K31)</f>
        <v>15099865</v>
      </c>
      <c r="L32" s="1938"/>
      <c r="M32" s="1943">
        <f>SUM(M23:M31)</f>
        <v>15384984</v>
      </c>
      <c r="N32" s="1939"/>
      <c r="O32" s="1944">
        <f>ROUND(SUM(O23:O31),0)</f>
        <v>15725343</v>
      </c>
      <c r="P32" s="1939"/>
      <c r="Q32" s="1944">
        <f>ROUND(SUM(Q23:Q31),0)</f>
        <v>16211830</v>
      </c>
      <c r="R32" s="1939"/>
      <c r="S32" s="1944">
        <f>ROUND(SUM(S23:S31),0)</f>
        <v>16711352</v>
      </c>
      <c r="T32" s="1435"/>
      <c r="U32" s="1437">
        <f>ROUND(SUM(U23:U31),0)</f>
        <v>17356314</v>
      </c>
    </row>
    <row r="33" spans="1:22" ht="11.25" customHeight="1">
      <c r="A33" s="62"/>
      <c r="B33" s="125"/>
      <c r="C33" s="1941"/>
      <c r="D33" s="1938"/>
      <c r="E33" s="1941"/>
      <c r="F33" s="1938"/>
      <c r="G33" s="1941"/>
      <c r="H33" s="1938"/>
      <c r="I33" s="1941"/>
      <c r="J33" s="1938"/>
      <c r="K33" s="1941"/>
      <c r="L33" s="1938"/>
      <c r="M33" s="1941"/>
      <c r="N33" s="1939"/>
      <c r="O33" s="1942"/>
      <c r="P33" s="1939"/>
      <c r="Q33" s="1942"/>
      <c r="R33" s="1939"/>
      <c r="S33" s="1942"/>
      <c r="T33" s="1435"/>
      <c r="U33" s="1436"/>
    </row>
    <row r="34" spans="1:22" ht="14.25" customHeight="1">
      <c r="A34" s="64" t="s">
        <v>21</v>
      </c>
      <c r="B34" s="125"/>
      <c r="C34" s="1306"/>
      <c r="D34" s="1938"/>
      <c r="E34" s="1306"/>
      <c r="F34" s="1938"/>
      <c r="G34" s="1306"/>
      <c r="H34" s="1938"/>
      <c r="I34" s="1306"/>
      <c r="J34" s="1938"/>
      <c r="K34" s="1306"/>
      <c r="L34" s="1938"/>
      <c r="M34" s="1306"/>
      <c r="N34" s="1939"/>
      <c r="O34" s="1940"/>
      <c r="P34" s="1939"/>
      <c r="Q34" s="1940"/>
      <c r="R34" s="1939"/>
      <c r="S34" s="1940"/>
      <c r="T34" s="1435"/>
      <c r="U34" s="1005"/>
    </row>
    <row r="35" spans="1:22" ht="14.15" customHeight="1">
      <c r="A35" s="62" t="s">
        <v>105</v>
      </c>
      <c r="B35" s="126" t="s">
        <v>5</v>
      </c>
      <c r="C35" s="1937">
        <v>2510832</v>
      </c>
      <c r="D35" s="1938"/>
      <c r="E35" s="1937">
        <v>2845857</v>
      </c>
      <c r="F35" s="1938"/>
      <c r="G35" s="1937">
        <v>3176226</v>
      </c>
      <c r="H35" s="1938"/>
      <c r="I35" s="1937">
        <v>3008746</v>
      </c>
      <c r="J35" s="1938"/>
      <c r="K35" s="1937">
        <v>3811628</v>
      </c>
      <c r="L35" s="1939"/>
      <c r="M35" s="1940">
        <v>3547992</v>
      </c>
      <c r="N35" s="1939"/>
      <c r="O35" s="1940">
        <v>4527319</v>
      </c>
      <c r="P35" s="1939"/>
      <c r="Q35" s="1940">
        <v>3165584</v>
      </c>
      <c r="R35" s="1939"/>
      <c r="S35" s="1940">
        <v>3079974</v>
      </c>
      <c r="T35" s="1435"/>
      <c r="U35" s="1005">
        <f>'SCH 2'!T40</f>
        <v>4296595</v>
      </c>
    </row>
    <row r="36" spans="1:22" ht="13.5" customHeight="1">
      <c r="A36" s="62" t="s">
        <v>2427</v>
      </c>
      <c r="B36" s="126" t="s">
        <v>5</v>
      </c>
      <c r="C36" s="1937">
        <v>953670</v>
      </c>
      <c r="D36" s="1938"/>
      <c r="E36" s="1937">
        <v>813646</v>
      </c>
      <c r="F36" s="1938"/>
      <c r="G36" s="1937">
        <v>796540</v>
      </c>
      <c r="H36" s="1938"/>
      <c r="I36" s="1937">
        <v>894491</v>
      </c>
      <c r="J36" s="1938"/>
      <c r="K36" s="1937">
        <v>797293</v>
      </c>
      <c r="L36" s="1939"/>
      <c r="M36" s="1940">
        <v>727294</v>
      </c>
      <c r="N36" s="1939"/>
      <c r="O36" s="1940">
        <v>773852</v>
      </c>
      <c r="P36" s="1939"/>
      <c r="Q36" s="1940">
        <v>720335</v>
      </c>
      <c r="R36" s="1939"/>
      <c r="S36" s="1940">
        <v>747908</v>
      </c>
      <c r="T36" s="1435"/>
      <c r="U36" s="1005">
        <f>'SCH 2'!T41</f>
        <v>672479</v>
      </c>
      <c r="V36" s="126"/>
    </row>
    <row r="37" spans="1:22" ht="14.15" customHeight="1">
      <c r="A37" s="62" t="s">
        <v>106</v>
      </c>
      <c r="B37" s="126" t="s">
        <v>5</v>
      </c>
      <c r="C37" s="1937">
        <v>1490767</v>
      </c>
      <c r="D37" s="1938"/>
      <c r="E37" s="1937">
        <v>1350932</v>
      </c>
      <c r="F37" s="1938"/>
      <c r="G37" s="1937">
        <v>1413093</v>
      </c>
      <c r="H37" s="1938"/>
      <c r="I37" s="1937">
        <v>1508600</v>
      </c>
      <c r="J37" s="1938"/>
      <c r="K37" s="1937">
        <v>1444398</v>
      </c>
      <c r="L37" s="1939"/>
      <c r="M37" s="1940">
        <v>1532832</v>
      </c>
      <c r="N37" s="1939"/>
      <c r="O37" s="1940">
        <v>1580071</v>
      </c>
      <c r="P37" s="1939"/>
      <c r="Q37" s="1940">
        <v>1579645</v>
      </c>
      <c r="R37" s="1939"/>
      <c r="S37" s="1940">
        <v>1776830</v>
      </c>
      <c r="T37" s="1435"/>
      <c r="U37" s="1005">
        <f>'SCH 2'!T42</f>
        <v>1836785</v>
      </c>
    </row>
    <row r="38" spans="1:22" ht="14.15" customHeight="1">
      <c r="A38" s="62" t="s">
        <v>107</v>
      </c>
      <c r="B38" s="126" t="s">
        <v>5</v>
      </c>
      <c r="C38" s="1937">
        <v>1399278</v>
      </c>
      <c r="D38" s="1938"/>
      <c r="E38" s="1937">
        <v>1178239</v>
      </c>
      <c r="F38" s="1938"/>
      <c r="G38" s="1937">
        <v>1391665</v>
      </c>
      <c r="H38" s="1938"/>
      <c r="I38" s="1937">
        <v>1911860</v>
      </c>
      <c r="J38" s="1938"/>
      <c r="K38" s="1937">
        <v>1050058</v>
      </c>
      <c r="L38" s="1939"/>
      <c r="M38" s="1940">
        <v>1536194</v>
      </c>
      <c r="N38" s="1939"/>
      <c r="O38" s="1940">
        <v>-121350</v>
      </c>
      <c r="P38" s="1939"/>
      <c r="Q38" s="1940">
        <v>389660</v>
      </c>
      <c r="R38" s="1939"/>
      <c r="S38" s="1940">
        <v>467123</v>
      </c>
      <c r="T38" s="1435"/>
      <c r="U38" s="1005">
        <f>'SCH 2'!T43</f>
        <v>-58989</v>
      </c>
    </row>
    <row r="39" spans="1:22" ht="14.15" customHeight="1">
      <c r="A39" s="62" t="s">
        <v>108</v>
      </c>
      <c r="B39" s="126" t="s">
        <v>5</v>
      </c>
      <c r="C39" s="1937">
        <v>1103542</v>
      </c>
      <c r="D39" s="1938"/>
      <c r="E39" s="1937">
        <v>1090439</v>
      </c>
      <c r="F39" s="1938"/>
      <c r="G39" s="1937">
        <v>1100354</v>
      </c>
      <c r="H39" s="1938"/>
      <c r="I39" s="1937">
        <v>1139721</v>
      </c>
      <c r="J39" s="1938"/>
      <c r="K39" s="1937">
        <v>1154510</v>
      </c>
      <c r="L39" s="1939"/>
      <c r="M39" s="1940">
        <v>1158332</v>
      </c>
      <c r="N39" s="1939"/>
      <c r="O39" s="1940">
        <v>1123851</v>
      </c>
      <c r="P39" s="1939"/>
      <c r="Q39" s="1940">
        <v>1123685</v>
      </c>
      <c r="R39" s="1939"/>
      <c r="S39" s="1940">
        <v>1091954</v>
      </c>
      <c r="T39" s="1435"/>
      <c r="U39" s="1005">
        <f>'SCH 2'!T44</f>
        <v>1165218</v>
      </c>
    </row>
    <row r="40" spans="1:22" ht="14.15" customHeight="1">
      <c r="A40" s="62" t="s">
        <v>109</v>
      </c>
      <c r="B40" s="126" t="s">
        <v>5</v>
      </c>
      <c r="C40" s="1937">
        <v>3</v>
      </c>
      <c r="D40" s="1938"/>
      <c r="E40" s="1937">
        <v>2</v>
      </c>
      <c r="F40" s="1938"/>
      <c r="G40" s="1937">
        <v>0</v>
      </c>
      <c r="H40" s="1938"/>
      <c r="I40" s="1946">
        <v>2</v>
      </c>
      <c r="J40" s="1938"/>
      <c r="K40" s="1937">
        <v>1</v>
      </c>
      <c r="L40" s="1939"/>
      <c r="M40" s="1940">
        <v>1</v>
      </c>
      <c r="N40" s="1939"/>
      <c r="O40" s="1940">
        <v>0</v>
      </c>
      <c r="P40" s="1939"/>
      <c r="Q40" s="1940">
        <v>0</v>
      </c>
      <c r="R40" s="1939"/>
      <c r="S40" s="1940">
        <v>0</v>
      </c>
      <c r="T40" s="1435"/>
      <c r="U40" s="1005">
        <v>0</v>
      </c>
    </row>
    <row r="41" spans="1:22" ht="18" customHeight="1">
      <c r="A41" s="56" t="s">
        <v>110</v>
      </c>
      <c r="B41" s="125" t="s">
        <v>5</v>
      </c>
      <c r="C41" s="1943">
        <f>SUM(C35:C40)</f>
        <v>7458092</v>
      </c>
      <c r="D41" s="1938"/>
      <c r="E41" s="1943">
        <f>SUM(E35:E40)</f>
        <v>7279115</v>
      </c>
      <c r="F41" s="1938"/>
      <c r="G41" s="1943">
        <f>SUM(G35:G40)</f>
        <v>7877878</v>
      </c>
      <c r="H41" s="1938"/>
      <c r="I41" s="1943">
        <f>SUM(I35:I40)</f>
        <v>8463420</v>
      </c>
      <c r="J41" s="1938"/>
      <c r="K41" s="1943">
        <f>SUM(K35:K40)</f>
        <v>8257888</v>
      </c>
      <c r="L41" s="1938"/>
      <c r="M41" s="1943">
        <f>SUM(M35:M40)</f>
        <v>8502645</v>
      </c>
      <c r="N41" s="1939"/>
      <c r="O41" s="1944">
        <f>ROUND(SUM(O35:O40),0)</f>
        <v>7883743</v>
      </c>
      <c r="P41" s="1939"/>
      <c r="Q41" s="1944">
        <f>ROUND(SUM(Q35:Q40),0)</f>
        <v>6978909</v>
      </c>
      <c r="R41" s="1939"/>
      <c r="S41" s="1944">
        <f>ROUND(SUM(S35:S40),0)</f>
        <v>7163789</v>
      </c>
      <c r="T41" s="1435"/>
      <c r="U41" s="1437">
        <f>ROUND(SUM(U35:U40),0)</f>
        <v>7912088</v>
      </c>
    </row>
    <row r="42" spans="1:22" ht="11.25" customHeight="1">
      <c r="A42" s="56"/>
      <c r="B42" s="125"/>
      <c r="C42" s="1941"/>
      <c r="D42" s="1938"/>
      <c r="E42" s="1941"/>
      <c r="F42" s="1938"/>
      <c r="G42" s="1941"/>
      <c r="H42" s="1938"/>
      <c r="I42" s="1941"/>
      <c r="J42" s="1938"/>
      <c r="K42" s="1941"/>
      <c r="L42" s="1938"/>
      <c r="M42" s="1941"/>
      <c r="N42" s="1939"/>
      <c r="O42" s="1942"/>
      <c r="P42" s="1939"/>
      <c r="Q42" s="1942"/>
      <c r="R42" s="1939"/>
      <c r="S42" s="1942"/>
      <c r="T42" s="1435"/>
      <c r="U42" s="1436"/>
    </row>
    <row r="43" spans="1:22" ht="14.25" customHeight="1">
      <c r="A43" s="64" t="s">
        <v>27</v>
      </c>
      <c r="B43" s="125"/>
      <c r="C43" s="1306"/>
      <c r="D43" s="1938"/>
      <c r="E43" s="1306"/>
      <c r="F43" s="1938"/>
      <c r="G43" s="1306"/>
      <c r="H43" s="1938"/>
      <c r="I43" s="1306"/>
      <c r="J43" s="1938"/>
      <c r="K43" s="1306"/>
      <c r="L43" s="1938"/>
      <c r="M43" s="1306"/>
      <c r="N43" s="1939"/>
      <c r="O43" s="1940"/>
      <c r="P43" s="1939"/>
      <c r="Q43" s="1940"/>
      <c r="R43" s="1939"/>
      <c r="S43" s="1940"/>
      <c r="T43" s="1435"/>
      <c r="U43" s="1005"/>
    </row>
    <row r="44" spans="1:22" ht="14.15" customHeight="1">
      <c r="A44" s="62" t="s">
        <v>111</v>
      </c>
      <c r="B44" s="126" t="s">
        <v>5</v>
      </c>
      <c r="C44" s="1937">
        <v>-513</v>
      </c>
      <c r="D44" s="1938"/>
      <c r="E44" s="1937">
        <v>-3</v>
      </c>
      <c r="F44" s="1938"/>
      <c r="G44" s="1937">
        <v>0</v>
      </c>
      <c r="H44" s="1938"/>
      <c r="I44" s="1946">
        <v>209</v>
      </c>
      <c r="J44" s="1938"/>
      <c r="K44" s="1937">
        <v>-159</v>
      </c>
      <c r="L44" s="1939"/>
      <c r="M44" s="1940">
        <v>39</v>
      </c>
      <c r="N44" s="1939"/>
      <c r="O44" s="1940">
        <v>10</v>
      </c>
      <c r="P44" s="1939"/>
      <c r="Q44" s="1940">
        <v>63</v>
      </c>
      <c r="R44" s="1939"/>
      <c r="S44" s="1940">
        <v>-7</v>
      </c>
      <c r="T44" s="1435"/>
      <c r="U44" s="1005">
        <f>'SCH 2'!T48</f>
        <v>0</v>
      </c>
    </row>
    <row r="45" spans="1:22" ht="14.15" customHeight="1">
      <c r="A45" s="62" t="s">
        <v>112</v>
      </c>
      <c r="B45" s="126" t="s">
        <v>5</v>
      </c>
      <c r="C45" s="1937">
        <v>866377</v>
      </c>
      <c r="D45" s="1938"/>
      <c r="E45" s="1937">
        <v>1219248</v>
      </c>
      <c r="F45" s="1938"/>
      <c r="G45" s="1937">
        <v>1078531</v>
      </c>
      <c r="H45" s="1938"/>
      <c r="I45" s="1937">
        <v>1014863</v>
      </c>
      <c r="J45" s="1938"/>
      <c r="K45" s="1937">
        <v>1238321</v>
      </c>
      <c r="L45" s="1939"/>
      <c r="M45" s="1940">
        <v>1108530</v>
      </c>
      <c r="N45" s="1939"/>
      <c r="O45" s="1940">
        <v>1520792</v>
      </c>
      <c r="P45" s="1939"/>
      <c r="Q45" s="1940">
        <v>1090889</v>
      </c>
      <c r="R45" s="1939"/>
      <c r="S45" s="1940">
        <v>1307842</v>
      </c>
      <c r="T45" s="1435"/>
      <c r="U45" s="1005">
        <f>'SCH 2'!T49</f>
        <v>1068327</v>
      </c>
    </row>
    <row r="46" spans="1:22" ht="14.15" customHeight="1">
      <c r="A46" s="62" t="s">
        <v>113</v>
      </c>
      <c r="B46" s="126" t="s">
        <v>5</v>
      </c>
      <c r="C46" s="1937">
        <v>18818</v>
      </c>
      <c r="D46" s="1938"/>
      <c r="E46" s="1937">
        <v>17039</v>
      </c>
      <c r="F46" s="1938"/>
      <c r="G46" s="1937">
        <v>17197</v>
      </c>
      <c r="H46" s="1938"/>
      <c r="I46" s="1937">
        <v>17416</v>
      </c>
      <c r="J46" s="1938"/>
      <c r="K46" s="1937">
        <v>16821</v>
      </c>
      <c r="L46" s="1939"/>
      <c r="M46" s="1940">
        <v>18038</v>
      </c>
      <c r="N46" s="1939"/>
      <c r="O46" s="1940">
        <v>17182</v>
      </c>
      <c r="P46" s="1939"/>
      <c r="Q46" s="1940">
        <v>15755</v>
      </c>
      <c r="R46" s="1939"/>
      <c r="S46" s="1940">
        <v>15372</v>
      </c>
      <c r="T46" s="1435"/>
      <c r="U46" s="1005">
        <f>'SCH 2'!T50</f>
        <v>15368</v>
      </c>
    </row>
    <row r="47" spans="1:22" ht="14.15" customHeight="1">
      <c r="A47" s="62" t="s">
        <v>114</v>
      </c>
      <c r="B47" s="126" t="s">
        <v>5</v>
      </c>
      <c r="C47" s="1937">
        <v>493050</v>
      </c>
      <c r="D47" s="1938"/>
      <c r="E47" s="1937">
        <v>580101</v>
      </c>
      <c r="F47" s="1938"/>
      <c r="G47" s="1937">
        <v>610048</v>
      </c>
      <c r="H47" s="1938"/>
      <c r="I47" s="1937">
        <v>756355</v>
      </c>
      <c r="J47" s="1938"/>
      <c r="K47" s="1937">
        <v>911352</v>
      </c>
      <c r="L47" s="1939"/>
      <c r="M47" s="1940">
        <v>1037880</v>
      </c>
      <c r="N47" s="1939"/>
      <c r="O47" s="1940">
        <v>1163060</v>
      </c>
      <c r="P47" s="1939"/>
      <c r="Q47" s="1940">
        <v>1126369</v>
      </c>
      <c r="R47" s="1939"/>
      <c r="S47" s="1940">
        <v>1125073</v>
      </c>
      <c r="T47" s="1435"/>
      <c r="U47" s="1005">
        <f>'SCH 2'!T51</f>
        <v>1135271</v>
      </c>
    </row>
    <row r="48" spans="1:22" ht="14.15" customHeight="1">
      <c r="A48" s="62" t="s">
        <v>2141</v>
      </c>
      <c r="B48" s="126" t="s">
        <v>5</v>
      </c>
      <c r="C48" s="1937">
        <v>691</v>
      </c>
      <c r="D48" s="1938"/>
      <c r="E48" s="1937">
        <v>713</v>
      </c>
      <c r="F48" s="1938"/>
      <c r="G48" s="1937">
        <v>768</v>
      </c>
      <c r="H48" s="1938"/>
      <c r="I48" s="1937">
        <v>1029</v>
      </c>
      <c r="J48" s="1938"/>
      <c r="K48" s="1937">
        <v>995</v>
      </c>
      <c r="L48" s="1939"/>
      <c r="M48" s="1940">
        <v>1128</v>
      </c>
      <c r="N48" s="1939"/>
      <c r="O48" s="1940">
        <v>1425</v>
      </c>
      <c r="P48" s="1939"/>
      <c r="Q48" s="1940">
        <v>2914</v>
      </c>
      <c r="R48" s="1939"/>
      <c r="S48" s="1940">
        <v>2541</v>
      </c>
      <c r="T48" s="1435"/>
      <c r="U48" s="1005">
        <f>'SCH 2'!T52</f>
        <v>2565</v>
      </c>
    </row>
    <row r="49" spans="1:21" ht="14.15" customHeight="1">
      <c r="A49" s="62" t="s">
        <v>115</v>
      </c>
      <c r="B49" s="126" t="s">
        <v>5</v>
      </c>
      <c r="C49" s="1946">
        <v>1227721</v>
      </c>
      <c r="D49" s="1938"/>
      <c r="E49" s="1937">
        <v>1359465</v>
      </c>
      <c r="F49" s="1938"/>
      <c r="G49" s="1937">
        <v>1375651</v>
      </c>
      <c r="H49" s="1938"/>
      <c r="I49" s="1937">
        <v>1204572</v>
      </c>
      <c r="J49" s="1938"/>
      <c r="K49" s="1937">
        <v>1204147</v>
      </c>
      <c r="L49" s="1939"/>
      <c r="M49" s="1940">
        <v>1271303</v>
      </c>
      <c r="N49" s="1939"/>
      <c r="O49" s="1940">
        <v>1306235</v>
      </c>
      <c r="P49" s="1939"/>
      <c r="Q49" s="1940">
        <v>1380246</v>
      </c>
      <c r="R49" s="1939"/>
      <c r="S49" s="1940">
        <v>1439241</v>
      </c>
      <c r="T49" s="1435"/>
      <c r="U49" s="1005">
        <f>'SCH 2'!T53</f>
        <v>0</v>
      </c>
    </row>
    <row r="50" spans="1:21" ht="18" customHeight="1">
      <c r="A50" s="56" t="s">
        <v>116</v>
      </c>
      <c r="B50" s="125" t="s">
        <v>5</v>
      </c>
      <c r="C50" s="1943">
        <f>SUM(C44:C49)</f>
        <v>2606144</v>
      </c>
      <c r="D50" s="1938"/>
      <c r="E50" s="1943">
        <f>SUM(E44:E49)</f>
        <v>3176563</v>
      </c>
      <c r="F50" s="1938"/>
      <c r="G50" s="1943">
        <f>SUM(G44:G49)</f>
        <v>3082195</v>
      </c>
      <c r="H50" s="1938"/>
      <c r="I50" s="1943">
        <f>SUM(I44:I49)</f>
        <v>2994444</v>
      </c>
      <c r="J50" s="1938"/>
      <c r="K50" s="1943">
        <f>SUM(K44:K49)</f>
        <v>3371477</v>
      </c>
      <c r="L50" s="1938"/>
      <c r="M50" s="1943">
        <f>SUM(M44:M49)</f>
        <v>3436918</v>
      </c>
      <c r="N50" s="1939"/>
      <c r="O50" s="1944">
        <f>ROUND(SUM(O44:O49),0)</f>
        <v>4008704</v>
      </c>
      <c r="P50" s="1939"/>
      <c r="Q50" s="1944">
        <f>ROUND(SUM(Q44:Q49),0)</f>
        <v>3616236</v>
      </c>
      <c r="R50" s="1939"/>
      <c r="S50" s="1944">
        <f>ROUND(SUM(S44:S49),0)</f>
        <v>3890062</v>
      </c>
      <c r="T50" s="1435"/>
      <c r="U50" s="1437">
        <f>ROUND(SUM(U44:U49),0)</f>
        <v>2221531</v>
      </c>
    </row>
    <row r="51" spans="1:21" ht="11.25" customHeight="1">
      <c r="A51" s="56"/>
      <c r="B51" s="125"/>
      <c r="C51" s="127"/>
      <c r="D51" s="117"/>
      <c r="E51" s="127"/>
      <c r="F51" s="117"/>
      <c r="G51" s="127"/>
      <c r="H51" s="117"/>
      <c r="I51" s="127"/>
      <c r="J51" s="117"/>
      <c r="K51" s="127"/>
      <c r="L51" s="117"/>
      <c r="M51" s="127"/>
      <c r="O51" s="127"/>
      <c r="Q51" s="127"/>
      <c r="S51" s="127"/>
      <c r="U51" s="127"/>
    </row>
    <row r="52" spans="1:21" s="23" customFormat="1" ht="22" customHeight="1" thickBot="1">
      <c r="A52" s="128" t="s">
        <v>117</v>
      </c>
      <c r="B52" s="129" t="s">
        <v>5</v>
      </c>
      <c r="C52" s="130">
        <f>C50+C41+C32+C20</f>
        <v>57667704</v>
      </c>
      <c r="D52" s="129"/>
      <c r="E52" s="130">
        <f>E50+E41+E32+E20</f>
        <v>60869622</v>
      </c>
      <c r="F52" s="129"/>
      <c r="G52" s="130">
        <f>G50+G41+G32+G20</f>
        <v>64298874</v>
      </c>
      <c r="H52" s="129"/>
      <c r="I52" s="130">
        <f>I50+I41+I32+I20</f>
        <v>66300152</v>
      </c>
      <c r="J52" s="129"/>
      <c r="K52" s="130">
        <f>K50+K41+K32+K20</f>
        <v>69690005</v>
      </c>
      <c r="L52" s="129"/>
      <c r="M52" s="130">
        <f>M50+M41+M32+M20</f>
        <v>71034380</v>
      </c>
      <c r="O52" s="130">
        <f>ROUND(SUM(O50+O41+O32+O20),0)</f>
        <v>74673073</v>
      </c>
      <c r="Q52" s="130">
        <f>ROUND(SUM(Q50+Q41+Q32+Q20),0)</f>
        <v>74372919</v>
      </c>
      <c r="S52" s="130">
        <f>ROUND(SUM(S50+S41+S32+S20),0)</f>
        <v>79266540</v>
      </c>
      <c r="U52" s="130">
        <f>ROUND(SUM(U50+U41+U32+U20),0)</f>
        <v>75577322</v>
      </c>
    </row>
    <row r="53" spans="1:21" ht="11.25" customHeight="1" thickTop="1">
      <c r="A53" s="62"/>
      <c r="B53" s="125"/>
      <c r="C53" s="131"/>
      <c r="D53" s="29"/>
      <c r="E53" s="131"/>
      <c r="F53" s="29"/>
      <c r="G53" s="131"/>
      <c r="H53" s="29"/>
      <c r="I53" s="131"/>
      <c r="J53" s="117"/>
      <c r="L53" s="117"/>
      <c r="N53" s="117"/>
      <c r="P53" s="117"/>
      <c r="R53" s="117"/>
    </row>
    <row r="54" spans="1:21">
      <c r="A54" s="1438" t="s">
        <v>5</v>
      </c>
      <c r="B54" s="53"/>
      <c r="E54" s="53"/>
      <c r="G54" s="53"/>
      <c r="I54" s="53"/>
      <c r="K54" s="53"/>
      <c r="N54" s="132"/>
      <c r="O54" s="126"/>
      <c r="P54" s="132"/>
      <c r="Q54" s="126"/>
      <c r="R54" s="132"/>
      <c r="S54" s="126"/>
      <c r="U54" s="126"/>
    </row>
    <row r="55" spans="1:21" ht="12" customHeight="1">
      <c r="A55" s="133" t="s">
        <v>5</v>
      </c>
      <c r="B55" s="53"/>
      <c r="E55" s="53"/>
      <c r="G55" s="53"/>
      <c r="I55" s="53"/>
      <c r="K55" s="53"/>
      <c r="N55" s="53"/>
      <c r="O55" s="126"/>
      <c r="P55" s="53"/>
      <c r="Q55" s="126"/>
      <c r="R55" s="53"/>
      <c r="S55" s="126"/>
      <c r="U55" s="126"/>
    </row>
    <row r="56" spans="1:21" ht="12" customHeight="1">
      <c r="A56" s="133"/>
      <c r="B56" s="53"/>
      <c r="E56" s="53"/>
      <c r="G56" s="53"/>
      <c r="I56" s="53"/>
      <c r="K56" s="53"/>
      <c r="N56" s="132"/>
      <c r="O56" s="134"/>
      <c r="P56" s="132"/>
      <c r="Q56" s="126"/>
      <c r="R56" s="132"/>
      <c r="S56" s="126"/>
      <c r="U56" s="126"/>
    </row>
    <row r="57" spans="1:21" ht="3" customHeight="1">
      <c r="A57" s="124"/>
      <c r="B57" s="135"/>
      <c r="C57" s="134" t="s">
        <v>5</v>
      </c>
      <c r="D57" s="135"/>
      <c r="E57" s="134"/>
      <c r="F57" s="135"/>
      <c r="G57" s="134"/>
      <c r="H57" s="135"/>
      <c r="I57" s="134"/>
      <c r="J57" s="132"/>
      <c r="K57" s="134"/>
      <c r="L57" s="132"/>
      <c r="M57" s="134"/>
      <c r="N57" s="132"/>
      <c r="O57" s="134"/>
      <c r="P57" s="132"/>
      <c r="Q57" s="134"/>
      <c r="R57" s="132"/>
      <c r="S57" s="134"/>
      <c r="U57" s="134"/>
    </row>
    <row r="58" spans="1:21" ht="17.25" customHeight="1">
      <c r="A58" s="136"/>
      <c r="B58" s="53"/>
      <c r="E58" s="53"/>
      <c r="G58" s="53"/>
      <c r="I58" s="53"/>
      <c r="K58" s="53"/>
    </row>
    <row r="59" spans="1:21" ht="12" customHeight="1">
      <c r="A59" s="133"/>
      <c r="B59" s="53"/>
      <c r="C59" s="53"/>
      <c r="D59" s="53"/>
      <c r="E59" s="53"/>
      <c r="F59" s="53"/>
      <c r="G59" s="53"/>
      <c r="I59" s="53"/>
      <c r="M59" s="53"/>
      <c r="O59" s="53"/>
      <c r="Q59" s="53"/>
    </row>
    <row r="60" spans="1:21">
      <c r="A60" s="137" t="s">
        <v>5</v>
      </c>
      <c r="B60" s="53"/>
      <c r="C60" s="53"/>
      <c r="D60" s="53"/>
      <c r="E60" s="53"/>
      <c r="G60" s="53"/>
      <c r="K60" s="53"/>
      <c r="M60" s="53"/>
      <c r="O60" s="53"/>
      <c r="Q60" s="53"/>
    </row>
    <row r="61" spans="1:21">
      <c r="A61" s="62" t="s">
        <v>5</v>
      </c>
      <c r="B61" s="53"/>
      <c r="C61" s="53"/>
      <c r="D61" s="53"/>
      <c r="E61" s="53"/>
      <c r="G61" s="53"/>
      <c r="K61" s="53"/>
      <c r="M61" s="53"/>
      <c r="O61" s="53"/>
      <c r="Q61" s="53"/>
    </row>
    <row r="62" spans="1:21">
      <c r="A62" s="62" t="s">
        <v>5</v>
      </c>
      <c r="B62" s="53"/>
      <c r="C62" s="53"/>
      <c r="D62" s="53"/>
      <c r="E62" s="53"/>
      <c r="G62" s="53"/>
      <c r="K62" s="53"/>
      <c r="M62" s="53"/>
      <c r="O62" s="53"/>
      <c r="Q62" s="53"/>
    </row>
    <row r="63" spans="1:21">
      <c r="A63" s="137" t="s">
        <v>5</v>
      </c>
      <c r="B63" s="53"/>
      <c r="C63" s="53"/>
      <c r="D63" s="53"/>
      <c r="E63" s="53"/>
      <c r="G63" s="53"/>
      <c r="K63" s="53"/>
      <c r="M63" s="53"/>
      <c r="O63" s="53"/>
      <c r="Q63" s="53"/>
    </row>
    <row r="64" spans="1:21">
      <c r="I64" s="53"/>
      <c r="M64" s="53"/>
      <c r="O64" s="53"/>
      <c r="Q64" s="53"/>
    </row>
    <row r="65" spans="9:17">
      <c r="I65" s="53"/>
      <c r="M65" s="53"/>
      <c r="O65" s="53"/>
      <c r="Q65" s="53"/>
    </row>
    <row r="66" spans="9:17">
      <c r="I66" s="53"/>
      <c r="M66" s="53"/>
      <c r="O66" s="53"/>
      <c r="Q66" s="53"/>
    </row>
    <row r="67" spans="9:17">
      <c r="I67" s="53"/>
      <c r="M67" s="53"/>
      <c r="O67" s="53"/>
      <c r="Q67" s="53"/>
    </row>
    <row r="68" spans="9:17">
      <c r="I68" s="53"/>
    </row>
    <row r="69" spans="9:17">
      <c r="I69" s="53"/>
    </row>
    <row r="70" spans="9:17">
      <c r="I70" s="53"/>
    </row>
    <row r="71" spans="9:17">
      <c r="I71" s="53"/>
    </row>
    <row r="72" spans="9:17">
      <c r="I72" s="53"/>
    </row>
    <row r="73" spans="9:17">
      <c r="I73" s="53"/>
    </row>
    <row r="74" spans="9:17">
      <c r="I74" s="53"/>
    </row>
    <row r="75" spans="9:17">
      <c r="I75" s="53"/>
    </row>
    <row r="76" spans="9:17">
      <c r="I76" s="53"/>
    </row>
  </sheetData>
  <customSheetViews>
    <customSheetView guid="{2B65B3C9-192A-406F-81D0-33ACDA28F496}" scale="90" showPageBreaks="1" showGridLines="0" outlineSymbols="0" printArea="1">
      <selection activeCell="U28" sqref="U28"/>
      <pageMargins left="0.6" right="0.5" top="0.71" bottom="0.25" header="0" footer="0.25"/>
      <pageSetup scale="65" orientation="landscape" r:id="rId1"/>
      <headerFooter scaleWithDoc="0">
        <oddFooter>&amp;R&amp;8 68</oddFooter>
      </headerFooter>
    </customSheetView>
    <customSheetView guid="{0CC7DE5F-1794-42F9-A27A-C86EF3A9D6CB}" scale="90" showGridLines="0" outlineSymbols="0" topLeftCell="A18">
      <selection activeCell="D24" sqref="D24"/>
      <pageMargins left="0.6" right="0.5" top="0.71" bottom="0.25" header="0" footer="0.25"/>
      <pageSetup scale="65" orientation="landscape" r:id="rId2"/>
      <headerFooter scaleWithDoc="0">
        <oddFooter>&amp;R&amp;8 68</oddFooter>
      </headerFooter>
    </customSheetView>
    <customSheetView guid="{93806141-9DF1-4420-AFF4-7FE0DD0F8BC6}" scale="90" showPageBreaks="1" showGridLines="0" outlineSymbols="0" printArea="1" topLeftCell="A18">
      <selection activeCell="E50" sqref="E50"/>
      <pageMargins left="0.6" right="0.5" top="0.71" bottom="0.25" header="0" footer="0.25"/>
      <pageSetup scale="65" orientation="landscape" r:id="rId3"/>
      <headerFooter scaleWithDoc="0">
        <oddFooter>&amp;R&amp;8 68</oddFooter>
      </headerFooter>
    </customSheetView>
    <customSheetView guid="{BB82FA49-60D3-40FE-AF8E-B650FBF593CD}" scale="90" showPageBreaks="1" showGridLines="0" outlineSymbols="0" printArea="1" topLeftCell="A18">
      <selection activeCell="D24" sqref="D24"/>
      <pageMargins left="0.6" right="0.5" top="0.71" bottom="0.25" header="0" footer="0.25"/>
      <pageSetup scale="65" orientation="landscape" r:id="rId4"/>
      <headerFooter scaleWithDoc="0">
        <oddFooter>&amp;R&amp;8 68</oddFooter>
      </headerFooter>
    </customSheetView>
    <customSheetView guid="{3F05455D-E716-4339-B764-ED03EAF4C363}" scale="90" showPageBreaks="1" showGridLines="0" outlineSymbols="0" printArea="1" topLeftCell="A18">
      <selection activeCell="D24" sqref="D24"/>
      <pageMargins left="0.6" right="0.5" top="0.71" bottom="0.25" header="0" footer="0.25"/>
      <pageSetup scale="65" orientation="landscape" r:id="rId5"/>
      <headerFooter scaleWithDoc="0">
        <oddFooter>&amp;R&amp;8 68</oddFooter>
      </headerFooter>
    </customSheetView>
  </customSheetViews>
  <pageMargins left="0.6" right="0.5" top="0.71" bottom="0.25" header="0" footer="0.25"/>
  <pageSetup scale="65" orientation="landscape" r:id="rId6"/>
  <headerFooter scaleWithDoc="0">
    <oddFooter>&amp;R&amp;8 71</oddFooter>
  </headerFooter>
  <ignoredErrors>
    <ignoredError sqref="C18:S18"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7"/>
  <sheetViews>
    <sheetView showGridLines="0" showOutlineSymbols="0" zoomScale="70" zoomScaleNormal="70" workbookViewId="0"/>
  </sheetViews>
  <sheetFormatPr defaultColWidth="8.84375" defaultRowHeight="12.5"/>
  <cols>
    <col min="1" max="1" width="50.765625" style="58" customWidth="1"/>
    <col min="2" max="2" width="2.23046875" style="58" bestFit="1" customWidth="1"/>
    <col min="3" max="3" width="14.69140625" style="58" customWidth="1"/>
    <col min="4" max="4" width="1.765625" style="58" customWidth="1"/>
    <col min="5" max="5" width="2.23046875" style="58" bestFit="1" customWidth="1"/>
    <col min="6" max="6" width="18.4609375" style="58" customWidth="1"/>
    <col min="7" max="7" width="1.765625" style="58" customWidth="1"/>
    <col min="8" max="8" width="16.23046875" style="58" customWidth="1"/>
    <col min="9" max="9" width="2" style="58" customWidth="1"/>
    <col min="10" max="10" width="16.23046875" style="58" customWidth="1"/>
    <col min="11" max="11" width="1.765625" style="58" customWidth="1"/>
    <col min="12" max="12" width="18.07421875" style="58" bestFit="1" customWidth="1"/>
    <col min="13" max="13" width="1.765625" style="58" customWidth="1"/>
    <col min="14" max="14" width="18.07421875" style="58" customWidth="1"/>
    <col min="15" max="15" width="1.765625" style="58" customWidth="1"/>
    <col min="16" max="16" width="15.84375" style="58" bestFit="1" customWidth="1"/>
    <col min="17" max="17" width="1.765625" style="58" customWidth="1"/>
    <col min="18" max="18" width="15.23046875" style="58" customWidth="1"/>
    <col min="19" max="19" width="1.765625" style="58" customWidth="1"/>
    <col min="20" max="20" width="7.421875E-2" style="58" customWidth="1"/>
    <col min="21" max="21" width="2.23046875" style="58" bestFit="1" customWidth="1"/>
    <col min="22" max="22" width="15.4609375" style="58" bestFit="1" customWidth="1"/>
    <col min="23" max="23" width="2.23046875" style="58" bestFit="1" customWidth="1"/>
    <col min="24" max="24" width="14.69140625" style="58" bestFit="1" customWidth="1"/>
    <col min="25" max="25" width="2.23046875" style="58" bestFit="1" customWidth="1"/>
    <col min="26" max="26" width="14.23046875" style="58" bestFit="1" customWidth="1"/>
    <col min="27" max="27" width="2.23046875" style="58" customWidth="1"/>
    <col min="28" max="28" width="2.23046875" style="58" bestFit="1" customWidth="1"/>
    <col min="29" max="29" width="14.23046875" style="58" bestFit="1" customWidth="1"/>
    <col min="30" max="30" width="2.23046875" style="58" bestFit="1" customWidth="1"/>
    <col min="31" max="31" width="17.53515625" style="58" bestFit="1" customWidth="1"/>
    <col min="32" max="32" width="2.07421875" style="58" customWidth="1"/>
    <col min="33" max="33" width="2.23046875" style="58" bestFit="1" customWidth="1"/>
    <col min="34" max="34" width="16.23046875" style="58" customWidth="1"/>
    <col min="35" max="35" width="2.23046875" style="58" bestFit="1" customWidth="1"/>
    <col min="36" max="36" width="17.84375" style="58" bestFit="1" customWidth="1"/>
    <col min="37" max="37" width="15.765625" style="58" customWidth="1"/>
    <col min="38" max="38" width="1.765625" style="58" customWidth="1"/>
    <col min="39" max="39" width="15.765625" style="58" customWidth="1"/>
    <col min="40" max="40" width="25.69140625" style="58" customWidth="1"/>
    <col min="41" max="16384" width="8.84375" style="58"/>
  </cols>
  <sheetData>
    <row r="1" spans="1:37" ht="15" customHeight="1">
      <c r="A1" s="1237" t="s">
        <v>1234</v>
      </c>
    </row>
    <row r="3" spans="1:37" s="4" customFormat="1" ht="20">
      <c r="A3" s="61" t="s">
        <v>118</v>
      </c>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7"/>
      <c r="AD3" s="57"/>
      <c r="AE3" s="57"/>
      <c r="AF3" s="57"/>
      <c r="AG3" s="57"/>
      <c r="AH3" s="57"/>
      <c r="AI3" s="57"/>
      <c r="AJ3" s="57"/>
      <c r="AK3" s="138"/>
    </row>
    <row r="4" spans="1:37" s="4" customFormat="1" ht="20">
      <c r="A4" s="61" t="s">
        <v>200</v>
      </c>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7"/>
      <c r="AD4" s="57"/>
      <c r="AE4" s="57"/>
      <c r="AF4" s="57"/>
      <c r="AG4" s="57"/>
      <c r="AH4" s="57"/>
      <c r="AI4" s="57"/>
      <c r="AJ4" s="57"/>
      <c r="AK4" s="138"/>
    </row>
    <row r="5" spans="1:37" s="4" customFormat="1" ht="21.5">
      <c r="A5" s="118" t="s">
        <v>119</v>
      </c>
      <c r="B5" s="56"/>
      <c r="C5" s="56"/>
      <c r="D5" s="56"/>
      <c r="E5" s="56"/>
      <c r="F5" s="56"/>
      <c r="G5" s="56"/>
      <c r="H5" s="56"/>
      <c r="I5" s="56"/>
      <c r="J5" s="56"/>
      <c r="K5" s="56"/>
      <c r="L5" s="56"/>
      <c r="M5" s="56"/>
      <c r="N5" s="56"/>
      <c r="O5" s="56"/>
      <c r="P5" s="56"/>
      <c r="Q5" s="56"/>
      <c r="R5" s="56"/>
      <c r="S5" s="139" t="s">
        <v>120</v>
      </c>
      <c r="T5" s="56"/>
      <c r="U5" s="56"/>
      <c r="V5" s="56"/>
      <c r="W5" s="56"/>
      <c r="X5" s="56"/>
      <c r="Y5" s="56"/>
      <c r="Z5" s="56"/>
      <c r="AA5" s="56"/>
      <c r="AB5" s="56"/>
      <c r="AC5" s="57"/>
      <c r="AD5" s="57"/>
      <c r="AE5" s="57"/>
      <c r="AF5" s="57"/>
      <c r="AG5" s="57"/>
      <c r="AH5" s="58"/>
      <c r="AI5" s="57"/>
      <c r="AJ5" s="139" t="s">
        <v>120</v>
      </c>
      <c r="AK5" s="138"/>
    </row>
    <row r="6" spans="1:37" s="4" customFormat="1" ht="20">
      <c r="A6" s="118" t="s">
        <v>2362</v>
      </c>
      <c r="B6" s="1637"/>
      <c r="C6" s="1637"/>
      <c r="D6" s="56"/>
      <c r="E6" s="56"/>
      <c r="F6" s="56"/>
      <c r="G6" s="56"/>
      <c r="H6" s="56"/>
      <c r="I6" s="56"/>
      <c r="J6" s="56"/>
      <c r="K6" s="56"/>
      <c r="L6" s="56"/>
      <c r="M6" s="56"/>
      <c r="N6" s="56"/>
      <c r="O6" s="56"/>
      <c r="P6" s="56"/>
      <c r="Q6" s="56"/>
      <c r="R6" s="56"/>
      <c r="S6" s="56"/>
      <c r="T6" s="56"/>
      <c r="U6" s="56"/>
      <c r="V6" s="56"/>
      <c r="W6" s="56"/>
      <c r="X6" s="56"/>
      <c r="Y6" s="56"/>
      <c r="Z6" s="56"/>
      <c r="AA6" s="56"/>
      <c r="AB6" s="56"/>
      <c r="AC6" s="57"/>
      <c r="AD6" s="57"/>
      <c r="AE6" s="57"/>
      <c r="AF6" s="57"/>
      <c r="AG6" s="57"/>
      <c r="AH6" s="57"/>
      <c r="AI6" s="57"/>
      <c r="AJ6" s="120" t="s">
        <v>121</v>
      </c>
      <c r="AK6" s="138"/>
    </row>
    <row r="7" spans="1:37" s="4" customFormat="1" ht="18">
      <c r="A7" s="7" t="s">
        <v>2408</v>
      </c>
      <c r="B7" s="62"/>
      <c r="C7" s="56"/>
      <c r="D7" s="56"/>
      <c r="E7" s="56"/>
      <c r="F7" s="56"/>
      <c r="G7" s="56"/>
      <c r="H7" s="56"/>
      <c r="I7" s="56"/>
      <c r="J7" s="56"/>
      <c r="K7" s="56"/>
      <c r="L7" s="56"/>
      <c r="M7" s="56"/>
      <c r="N7" s="56"/>
      <c r="O7" s="56"/>
      <c r="P7" s="56"/>
      <c r="Q7" s="56"/>
      <c r="R7" s="56"/>
      <c r="S7" s="56"/>
      <c r="T7" s="56"/>
      <c r="U7" s="56"/>
      <c r="V7" s="56"/>
      <c r="W7" s="56"/>
      <c r="X7" s="56"/>
      <c r="Y7" s="56"/>
      <c r="Z7" s="56"/>
      <c r="AA7" s="56"/>
      <c r="AB7" s="56"/>
      <c r="AC7" s="58"/>
      <c r="AD7" s="58"/>
      <c r="AE7" s="58"/>
      <c r="AF7" s="58"/>
      <c r="AG7" s="58"/>
      <c r="AH7" s="58"/>
      <c r="AI7" s="58"/>
      <c r="AJ7" s="58"/>
    </row>
    <row r="8" spans="1:37" s="4" customFormat="1" ht="13">
      <c r="A8" s="58"/>
      <c r="B8" s="62"/>
      <c r="C8" s="56"/>
      <c r="D8" s="56"/>
      <c r="E8" s="56"/>
      <c r="F8" s="56"/>
      <c r="G8" s="56"/>
      <c r="H8" s="56"/>
      <c r="I8" s="56"/>
      <c r="J8" s="56"/>
      <c r="K8" s="56"/>
      <c r="L8" s="56"/>
      <c r="M8" s="56"/>
      <c r="N8" s="56"/>
      <c r="O8" s="56"/>
      <c r="P8" s="56"/>
      <c r="Q8" s="56"/>
      <c r="R8" s="56"/>
      <c r="S8" s="56"/>
      <c r="T8" s="56"/>
      <c r="U8" s="56"/>
      <c r="V8" s="56"/>
      <c r="W8" s="56"/>
      <c r="X8" s="56"/>
      <c r="Y8" s="56"/>
      <c r="Z8" s="56"/>
      <c r="AA8" s="56"/>
      <c r="AB8" s="56"/>
      <c r="AC8" s="58"/>
      <c r="AD8" s="58"/>
      <c r="AE8" s="58"/>
      <c r="AF8" s="58"/>
      <c r="AG8" s="58"/>
      <c r="AH8" s="58"/>
      <c r="AI8" s="58"/>
      <c r="AJ8" s="58"/>
    </row>
    <row r="9" spans="1:37" s="4" customFormat="1" ht="4.5" customHeight="1">
      <c r="A9" s="61"/>
      <c r="B9" s="62"/>
      <c r="C9" s="56"/>
      <c r="D9" s="56"/>
      <c r="E9" s="56"/>
      <c r="F9" s="56"/>
      <c r="G9" s="56"/>
      <c r="H9" s="56"/>
      <c r="I9" s="56"/>
      <c r="J9" s="56"/>
      <c r="K9" s="56"/>
      <c r="L9" s="56"/>
      <c r="M9" s="56"/>
      <c r="N9" s="56"/>
      <c r="O9" s="56"/>
      <c r="P9" s="56"/>
      <c r="Q9" s="56"/>
      <c r="R9" s="56"/>
      <c r="S9" s="56"/>
      <c r="T9" s="56"/>
      <c r="U9" s="56"/>
      <c r="V9" s="56"/>
      <c r="W9" s="56"/>
      <c r="X9" s="56"/>
      <c r="Y9" s="56"/>
      <c r="Z9" s="56"/>
      <c r="AA9" s="56"/>
      <c r="AB9" s="56"/>
      <c r="AC9" s="58"/>
      <c r="AD9" s="58"/>
      <c r="AE9" s="58"/>
      <c r="AF9" s="58"/>
      <c r="AG9" s="58"/>
      <c r="AH9" s="58"/>
      <c r="AI9" s="58"/>
      <c r="AJ9" s="58"/>
    </row>
    <row r="10" spans="1:37" s="4" customFormat="1" ht="16.5" customHeight="1">
      <c r="A10" s="61"/>
      <c r="B10" s="62"/>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8"/>
      <c r="AD10" s="58"/>
      <c r="AE10" s="58"/>
      <c r="AF10" s="58"/>
      <c r="AG10" s="58"/>
    </row>
    <row r="11" spans="1:37" s="4" customFormat="1" ht="18">
      <c r="A11" s="63"/>
      <c r="B11" s="63"/>
      <c r="C11" s="1639" t="s">
        <v>123</v>
      </c>
      <c r="D11" s="141"/>
      <c r="E11" s="142"/>
      <c r="F11" s="2294" t="s">
        <v>124</v>
      </c>
      <c r="G11" s="2294"/>
      <c r="H11" s="2294"/>
      <c r="I11" s="2294"/>
      <c r="J11" s="2294"/>
      <c r="K11" s="2294"/>
      <c r="L11" s="2294"/>
      <c r="M11" s="2294"/>
      <c r="N11" s="2294"/>
      <c r="O11" s="2294"/>
      <c r="P11" s="2294"/>
      <c r="Q11" s="2294"/>
      <c r="R11" s="2294"/>
      <c r="S11" s="2295"/>
      <c r="T11" s="2294"/>
      <c r="U11" s="64"/>
      <c r="V11" s="2294" t="s">
        <v>125</v>
      </c>
      <c r="W11" s="2294"/>
      <c r="X11" s="2294"/>
      <c r="Y11" s="2294"/>
      <c r="Z11" s="2294"/>
      <c r="AA11" s="1636"/>
      <c r="AB11" s="142"/>
      <c r="AC11" s="2294" t="s">
        <v>126</v>
      </c>
      <c r="AD11" s="2294"/>
      <c r="AE11" s="2294"/>
      <c r="AF11" s="1636"/>
      <c r="AG11" s="58"/>
      <c r="AH11" s="2295"/>
      <c r="AI11" s="2295"/>
      <c r="AJ11" s="2295"/>
    </row>
    <row r="12" spans="1:37" s="145" customFormat="1" ht="18" customHeight="1">
      <c r="A12" s="63"/>
      <c r="B12" s="63"/>
      <c r="C12" s="141"/>
      <c r="D12" s="143"/>
      <c r="E12" s="142"/>
      <c r="F12" s="141" t="s">
        <v>127</v>
      </c>
      <c r="G12" s="141"/>
      <c r="H12" s="141"/>
      <c r="I12" s="141"/>
      <c r="J12" s="141"/>
      <c r="K12" s="141"/>
      <c r="L12" s="141" t="s">
        <v>128</v>
      </c>
      <c r="M12" s="141"/>
      <c r="O12" s="141"/>
      <c r="P12" s="141"/>
      <c r="Q12" s="141"/>
      <c r="R12" s="141"/>
      <c r="S12" s="144"/>
      <c r="T12" s="141"/>
      <c r="U12" s="64"/>
      <c r="V12" s="141"/>
      <c r="W12" s="141"/>
      <c r="Y12" s="141"/>
      <c r="Z12" s="141" t="s">
        <v>129</v>
      </c>
      <c r="AA12" s="141"/>
      <c r="AB12" s="146"/>
      <c r="AC12" s="141" t="s">
        <v>130</v>
      </c>
      <c r="AD12" s="141"/>
      <c r="AE12" s="141"/>
      <c r="AF12" s="141"/>
      <c r="AG12" s="147"/>
    </row>
    <row r="13" spans="1:37" s="145" customFormat="1" ht="18" customHeight="1">
      <c r="A13" s="63"/>
      <c r="B13" s="63"/>
      <c r="C13" s="141" t="s">
        <v>131</v>
      </c>
      <c r="D13" s="143"/>
      <c r="E13" s="142"/>
      <c r="F13" s="141" t="s">
        <v>128</v>
      </c>
      <c r="G13" s="141"/>
      <c r="H13" s="141" t="s">
        <v>2145</v>
      </c>
      <c r="I13" s="141"/>
      <c r="J13" s="141" t="s">
        <v>2296</v>
      </c>
      <c r="K13" s="141"/>
      <c r="L13" s="141" t="s">
        <v>132</v>
      </c>
      <c r="M13" s="141"/>
      <c r="N13" s="141" t="s">
        <v>2196</v>
      </c>
      <c r="O13" s="141"/>
      <c r="P13" s="141"/>
      <c r="Q13" s="141"/>
      <c r="R13" s="141" t="s">
        <v>133</v>
      </c>
      <c r="S13" s="144"/>
      <c r="T13" s="141"/>
      <c r="U13" s="64"/>
      <c r="V13" s="141"/>
      <c r="W13" s="141"/>
      <c r="X13" s="141" t="s">
        <v>123</v>
      </c>
      <c r="Y13" s="141"/>
      <c r="Z13" s="141" t="s">
        <v>134</v>
      </c>
      <c r="AA13" s="141"/>
      <c r="AB13" s="146"/>
      <c r="AC13" s="141" t="s">
        <v>135</v>
      </c>
      <c r="AD13" s="141"/>
      <c r="AE13" s="141"/>
      <c r="AF13" s="141"/>
      <c r="AG13" s="147"/>
    </row>
    <row r="14" spans="1:37" s="145" customFormat="1" ht="18.75" customHeight="1">
      <c r="A14" s="63"/>
      <c r="B14" s="63"/>
      <c r="C14" s="148" t="s">
        <v>136</v>
      </c>
      <c r="D14" s="143"/>
      <c r="E14" s="142"/>
      <c r="F14" s="141" t="s">
        <v>137</v>
      </c>
      <c r="G14" s="141"/>
      <c r="H14" s="141" t="s">
        <v>138</v>
      </c>
      <c r="I14" s="141"/>
      <c r="J14" s="141" t="s">
        <v>2297</v>
      </c>
      <c r="K14" s="141"/>
      <c r="L14" s="141" t="s">
        <v>139</v>
      </c>
      <c r="M14" s="141"/>
      <c r="N14" s="141" t="s">
        <v>2234</v>
      </c>
      <c r="O14" s="141"/>
      <c r="P14" s="141" t="s">
        <v>140</v>
      </c>
      <c r="Q14" s="141"/>
      <c r="R14" s="141" t="s">
        <v>141</v>
      </c>
      <c r="S14" s="149"/>
      <c r="T14" s="141"/>
      <c r="U14" s="64"/>
      <c r="V14" s="141" t="s">
        <v>142</v>
      </c>
      <c r="W14" s="141"/>
      <c r="X14" s="148" t="s">
        <v>143</v>
      </c>
      <c r="Y14" s="141"/>
      <c r="Z14" s="141" t="s">
        <v>144</v>
      </c>
      <c r="AA14" s="141"/>
      <c r="AB14" s="146"/>
      <c r="AC14" s="150" t="s">
        <v>145</v>
      </c>
      <c r="AD14" s="141"/>
      <c r="AE14" s="141" t="s">
        <v>146</v>
      </c>
      <c r="AF14" s="141"/>
      <c r="AG14" s="147"/>
      <c r="AH14" s="2296" t="s">
        <v>147</v>
      </c>
      <c r="AI14" s="2296"/>
      <c r="AJ14" s="2296"/>
    </row>
    <row r="15" spans="1:37" s="145" customFormat="1" ht="18" customHeight="1">
      <c r="A15" s="63"/>
      <c r="B15" s="63"/>
      <c r="C15" s="148" t="s">
        <v>148</v>
      </c>
      <c r="D15" s="151"/>
      <c r="E15" s="152"/>
      <c r="F15" s="150" t="s">
        <v>149</v>
      </c>
      <c r="G15" s="153"/>
      <c r="H15" s="141" t="s">
        <v>150</v>
      </c>
      <c r="I15" s="141"/>
      <c r="J15" s="141" t="s">
        <v>2299</v>
      </c>
      <c r="K15" s="153"/>
      <c r="L15" s="150" t="s">
        <v>151</v>
      </c>
      <c r="M15" s="150"/>
      <c r="N15" s="141" t="s">
        <v>2197</v>
      </c>
      <c r="O15" s="152"/>
      <c r="P15" s="141" t="s">
        <v>144</v>
      </c>
      <c r="Q15" s="150"/>
      <c r="R15" s="148" t="s">
        <v>152</v>
      </c>
      <c r="S15" s="154"/>
      <c r="T15" s="150"/>
      <c r="U15" s="153"/>
      <c r="V15" s="148" t="s">
        <v>153</v>
      </c>
      <c r="W15" s="152"/>
      <c r="X15" s="148" t="s">
        <v>154</v>
      </c>
      <c r="Y15" s="153"/>
      <c r="Z15" s="148" t="s">
        <v>141</v>
      </c>
      <c r="AA15" s="148"/>
      <c r="AB15" s="155"/>
      <c r="AC15" s="150" t="s">
        <v>149</v>
      </c>
      <c r="AD15" s="156"/>
      <c r="AE15" s="148" t="s">
        <v>155</v>
      </c>
      <c r="AF15" s="148"/>
      <c r="AG15" s="147"/>
      <c r="AH15" s="2294" t="s">
        <v>156</v>
      </c>
      <c r="AI15" s="2294"/>
      <c r="AJ15" s="2294"/>
    </row>
    <row r="16" spans="1:37" s="145" customFormat="1" ht="21" customHeight="1">
      <c r="A16" s="1638"/>
      <c r="B16" s="1638"/>
      <c r="C16" s="1640" t="s">
        <v>157</v>
      </c>
      <c r="D16" s="144"/>
      <c r="E16" s="157"/>
      <c r="F16" s="1640" t="s">
        <v>158</v>
      </c>
      <c r="G16" s="158"/>
      <c r="H16" s="1640" t="s">
        <v>159</v>
      </c>
      <c r="I16" s="159"/>
      <c r="J16" s="1640" t="s">
        <v>2298</v>
      </c>
      <c r="K16" s="158"/>
      <c r="L16" s="1640" t="s">
        <v>160</v>
      </c>
      <c r="M16" s="159"/>
      <c r="N16" s="1640" t="s">
        <v>2198</v>
      </c>
      <c r="O16" s="157"/>
      <c r="P16" s="1640" t="s">
        <v>161</v>
      </c>
      <c r="Q16" s="159"/>
      <c r="R16" s="1640" t="s">
        <v>162</v>
      </c>
      <c r="S16" s="154"/>
      <c r="T16" s="159"/>
      <c r="U16" s="158"/>
      <c r="V16" s="1640" t="s">
        <v>163</v>
      </c>
      <c r="W16" s="157"/>
      <c r="X16" s="1640" t="s">
        <v>164</v>
      </c>
      <c r="Y16" s="158"/>
      <c r="Z16" s="1640" t="s">
        <v>165</v>
      </c>
      <c r="AA16" s="159"/>
      <c r="AB16" s="160"/>
      <c r="AC16" s="1640" t="s">
        <v>166</v>
      </c>
      <c r="AD16" s="161"/>
      <c r="AE16" s="1640" t="s">
        <v>167</v>
      </c>
      <c r="AF16" s="159"/>
      <c r="AG16" s="162"/>
      <c r="AH16" s="1641" t="s">
        <v>2363</v>
      </c>
      <c r="AI16" s="163"/>
      <c r="AJ16" s="1641" t="s">
        <v>2309</v>
      </c>
    </row>
    <row r="17" spans="1:36" s="23" customFormat="1" ht="26.25" customHeight="1">
      <c r="A17" s="7" t="s">
        <v>168</v>
      </c>
      <c r="B17" s="21" t="s">
        <v>5</v>
      </c>
      <c r="C17" s="1008">
        <v>21620609.699999999</v>
      </c>
      <c r="D17" s="1007"/>
      <c r="E17" s="1006"/>
      <c r="F17" s="1008">
        <v>0</v>
      </c>
      <c r="G17" s="1009"/>
      <c r="H17" s="1008">
        <v>0</v>
      </c>
      <c r="I17" s="1008"/>
      <c r="J17" s="1008">
        <v>0</v>
      </c>
      <c r="K17" s="1006"/>
      <c r="L17" s="1008">
        <v>0</v>
      </c>
      <c r="M17" s="1008"/>
      <c r="N17" s="1008">
        <v>0</v>
      </c>
      <c r="O17" s="1006"/>
      <c r="P17" s="1008">
        <v>0</v>
      </c>
      <c r="Q17" s="1010"/>
      <c r="R17" s="1008">
        <v>2423111.2999999998</v>
      </c>
      <c r="S17" s="165"/>
      <c r="T17" s="166" t="s">
        <v>169</v>
      </c>
      <c r="U17" s="164" t="s">
        <v>5</v>
      </c>
      <c r="V17" s="1008">
        <v>0</v>
      </c>
      <c r="W17" s="1006"/>
      <c r="X17" s="1008">
        <v>24043668.399999999</v>
      </c>
      <c r="Y17" s="1006"/>
      <c r="Z17" s="1008">
        <v>0</v>
      </c>
      <c r="AA17" s="1008"/>
      <c r="AB17" s="1034"/>
      <c r="AC17" s="1008">
        <v>0</v>
      </c>
      <c r="AD17" s="1006"/>
      <c r="AE17" s="1008">
        <v>0</v>
      </c>
      <c r="AF17" s="1035"/>
      <c r="AG17" s="1034"/>
      <c r="AH17" s="1642">
        <f>ROUND(SUM(C17:AE17),0)</f>
        <v>48087389</v>
      </c>
      <c r="AI17" s="1006"/>
      <c r="AJ17" s="1008">
        <v>51501336.700000003</v>
      </c>
    </row>
    <row r="18" spans="1:36" s="4" customFormat="1" ht="18" customHeight="1">
      <c r="A18" s="7"/>
      <c r="B18" s="167"/>
      <c r="C18" s="1011"/>
      <c r="D18" s="1012"/>
      <c r="E18" s="1013"/>
      <c r="F18" s="1011"/>
      <c r="G18" s="1014"/>
      <c r="H18" s="1011"/>
      <c r="I18" s="1015"/>
      <c r="J18" s="1011"/>
      <c r="K18" s="1013"/>
      <c r="L18" s="1011"/>
      <c r="M18" s="1015"/>
      <c r="N18" s="1011"/>
      <c r="O18" s="1013"/>
      <c r="P18" s="1011"/>
      <c r="Q18" s="1015"/>
      <c r="R18" s="1011"/>
      <c r="S18" s="149"/>
      <c r="T18" s="169"/>
      <c r="U18" s="168"/>
      <c r="V18" s="1011"/>
      <c r="W18" s="1013"/>
      <c r="X18" s="1011"/>
      <c r="Y18" s="1013"/>
      <c r="Z18" s="1011"/>
      <c r="AA18" s="1015"/>
      <c r="AB18" s="1036"/>
      <c r="AC18" s="1011"/>
      <c r="AD18" s="1037"/>
      <c r="AE18" s="1011"/>
      <c r="AF18" s="1038"/>
      <c r="AG18" s="1039"/>
      <c r="AH18" s="1038"/>
      <c r="AI18" s="1038"/>
      <c r="AJ18" s="1011"/>
    </row>
    <row r="19" spans="1:36" s="4" customFormat="1" ht="16.5" customHeight="1">
      <c r="A19" s="7" t="s">
        <v>12</v>
      </c>
      <c r="B19" s="167"/>
      <c r="C19" s="1016"/>
      <c r="D19" s="1017"/>
      <c r="E19" s="1016"/>
      <c r="F19" s="1016"/>
      <c r="G19" s="1018"/>
      <c r="H19" s="1016"/>
      <c r="I19" s="1016"/>
      <c r="J19" s="1016"/>
      <c r="K19" s="1016"/>
      <c r="L19" s="1016"/>
      <c r="M19" s="1016"/>
      <c r="N19" s="1016"/>
      <c r="O19" s="1016"/>
      <c r="P19" s="1016"/>
      <c r="Q19" s="1016"/>
      <c r="R19" s="1016"/>
      <c r="S19" s="149"/>
      <c r="T19" s="168"/>
      <c r="U19" s="168"/>
      <c r="V19" s="1016"/>
      <c r="W19" s="1013"/>
      <c r="X19" s="1016"/>
      <c r="Y19" s="1013"/>
      <c r="Z19" s="1016"/>
      <c r="AA19" s="1013"/>
      <c r="AB19" s="1036"/>
      <c r="AC19" s="1016"/>
      <c r="AD19" s="1037"/>
      <c r="AE19" s="1016"/>
      <c r="AF19" s="1038"/>
      <c r="AG19" s="1039"/>
      <c r="AH19" s="1038"/>
      <c r="AI19" s="1038"/>
      <c r="AJ19" s="1016"/>
    </row>
    <row r="20" spans="1:36" s="4" customFormat="1" ht="18" customHeight="1">
      <c r="A20" s="31" t="s">
        <v>170</v>
      </c>
      <c r="B20" s="167" t="s">
        <v>5</v>
      </c>
      <c r="C20" s="1019">
        <v>7090793</v>
      </c>
      <c r="D20" s="1017"/>
      <c r="E20" s="1016"/>
      <c r="F20" s="1019">
        <v>0</v>
      </c>
      <c r="G20" s="1020"/>
      <c r="H20" s="1019">
        <v>0</v>
      </c>
      <c r="I20" s="1019"/>
      <c r="J20" s="1019">
        <v>0</v>
      </c>
      <c r="K20" s="1016"/>
      <c r="L20" s="1019">
        <v>963069</v>
      </c>
      <c r="M20" s="1019"/>
      <c r="N20" s="1019">
        <v>0</v>
      </c>
      <c r="O20" s="1016"/>
      <c r="P20" s="1019">
        <v>0</v>
      </c>
      <c r="Q20" s="1016"/>
      <c r="R20" s="1019">
        <v>0</v>
      </c>
      <c r="S20" s="149"/>
      <c r="T20" s="168"/>
      <c r="U20" s="168" t="s">
        <v>5</v>
      </c>
      <c r="V20" s="1019">
        <v>0</v>
      </c>
      <c r="W20" s="1016"/>
      <c r="X20" s="1019">
        <v>3536790</v>
      </c>
      <c r="Y20" s="1016"/>
      <c r="Z20" s="1019">
        <v>3536790</v>
      </c>
      <c r="AA20" s="1019"/>
      <c r="AB20" s="1040"/>
      <c r="AC20" s="1019">
        <v>0</v>
      </c>
      <c r="AD20" s="1016"/>
      <c r="AE20" s="1019">
        <v>0</v>
      </c>
      <c r="AF20" s="1019"/>
      <c r="AG20" s="1040"/>
      <c r="AH20" s="1016">
        <f>ROUND(SUM(C20:AG20),0)</f>
        <v>15127442</v>
      </c>
      <c r="AI20" s="1016"/>
      <c r="AJ20" s="2097">
        <v>14495076</v>
      </c>
    </row>
    <row r="21" spans="1:36" s="4" customFormat="1" ht="18" customHeight="1">
      <c r="A21" s="31" t="s">
        <v>171</v>
      </c>
      <c r="B21" s="167" t="s">
        <v>5</v>
      </c>
      <c r="C21" s="1019">
        <v>0</v>
      </c>
      <c r="D21" s="1021"/>
      <c r="E21" s="1016"/>
      <c r="F21" s="1019">
        <v>0</v>
      </c>
      <c r="G21" s="1020"/>
      <c r="H21" s="1019">
        <v>0</v>
      </c>
      <c r="I21" s="1019"/>
      <c r="J21" s="1019">
        <v>0</v>
      </c>
      <c r="K21" s="1016"/>
      <c r="L21" s="1019">
        <v>0</v>
      </c>
      <c r="M21" s="1019"/>
      <c r="N21" s="1019">
        <v>0</v>
      </c>
      <c r="O21" s="1016"/>
      <c r="P21" s="1019">
        <v>49026</v>
      </c>
      <c r="Q21" s="1019"/>
      <c r="R21" s="1019">
        <v>0</v>
      </c>
      <c r="S21" s="149"/>
      <c r="T21" s="171"/>
      <c r="U21" s="168" t="s">
        <v>5</v>
      </c>
      <c r="V21" s="1019">
        <v>0</v>
      </c>
      <c r="W21" s="1016"/>
      <c r="X21" s="1019">
        <v>0</v>
      </c>
      <c r="Y21" s="1016"/>
      <c r="Z21" s="1019">
        <v>0</v>
      </c>
      <c r="AA21" s="1019"/>
      <c r="AB21" s="1040"/>
      <c r="AC21" s="1019">
        <v>81007</v>
      </c>
      <c r="AD21" s="1016"/>
      <c r="AE21" s="1019">
        <v>0</v>
      </c>
      <c r="AF21" s="1019"/>
      <c r="AG21" s="1040"/>
      <c r="AH21" s="1016">
        <f t="shared" ref="AH21:AH27" si="0">ROUND(SUM(C21:AG21),0)</f>
        <v>130033</v>
      </c>
      <c r="AI21" s="1016"/>
      <c r="AJ21" s="2097">
        <v>122988</v>
      </c>
    </row>
    <row r="22" spans="1:36" s="4" customFormat="1" ht="18" customHeight="1">
      <c r="A22" s="31" t="s">
        <v>172</v>
      </c>
      <c r="B22" s="167" t="s">
        <v>5</v>
      </c>
      <c r="C22" s="1019">
        <v>327547</v>
      </c>
      <c r="D22" s="1017"/>
      <c r="E22" s="1016"/>
      <c r="F22" s="1019">
        <v>0</v>
      </c>
      <c r="G22" s="1016"/>
      <c r="H22" s="1019">
        <v>780209</v>
      </c>
      <c r="I22" s="1019"/>
      <c r="J22" s="1019">
        <v>0</v>
      </c>
      <c r="K22" s="1016"/>
      <c r="L22" s="1019">
        <v>0</v>
      </c>
      <c r="M22" s="1019"/>
      <c r="N22" s="1019">
        <v>0</v>
      </c>
      <c r="O22" s="1016"/>
      <c r="P22" s="1019">
        <v>0</v>
      </c>
      <c r="Q22" s="1019"/>
      <c r="R22" s="1019">
        <v>0</v>
      </c>
      <c r="S22" s="149"/>
      <c r="T22" s="171"/>
      <c r="U22" s="168" t="s">
        <v>5</v>
      </c>
      <c r="V22" s="1019">
        <v>0</v>
      </c>
      <c r="W22" s="1016"/>
      <c r="X22" s="1019">
        <v>0</v>
      </c>
      <c r="Y22" s="1016"/>
      <c r="Z22" s="1019">
        <v>0</v>
      </c>
      <c r="AA22" s="1019"/>
      <c r="AB22" s="1040"/>
      <c r="AC22" s="1019">
        <v>0</v>
      </c>
      <c r="AD22" s="1016"/>
      <c r="AE22" s="1019">
        <v>0</v>
      </c>
      <c r="AF22" s="1019"/>
      <c r="AG22" s="1040"/>
      <c r="AH22" s="1016">
        <f t="shared" si="0"/>
        <v>1107756</v>
      </c>
      <c r="AI22" s="1016"/>
      <c r="AJ22" s="2097">
        <v>1170526</v>
      </c>
    </row>
    <row r="23" spans="1:36" s="4" customFormat="1" ht="18" customHeight="1">
      <c r="A23" s="31" t="s">
        <v>2394</v>
      </c>
      <c r="B23" s="167" t="s">
        <v>5</v>
      </c>
      <c r="C23" s="1019">
        <v>0</v>
      </c>
      <c r="D23" s="1017"/>
      <c r="E23" s="1016"/>
      <c r="F23" s="1019">
        <v>0</v>
      </c>
      <c r="G23" s="1016"/>
      <c r="H23" s="1019">
        <v>0</v>
      </c>
      <c r="I23" s="1019"/>
      <c r="J23" s="1019">
        <v>0</v>
      </c>
      <c r="K23" s="1016"/>
      <c r="L23" s="1019">
        <v>0</v>
      </c>
      <c r="M23" s="1019"/>
      <c r="N23" s="1019">
        <v>3867</v>
      </c>
      <c r="O23" s="1016"/>
      <c r="P23" s="1019">
        <v>0</v>
      </c>
      <c r="Q23" s="1019"/>
      <c r="R23" s="1019">
        <v>0</v>
      </c>
      <c r="S23" s="149"/>
      <c r="T23" s="171"/>
      <c r="U23" s="168"/>
      <c r="V23" s="1019">
        <v>0</v>
      </c>
      <c r="W23" s="1016"/>
      <c r="X23" s="1019">
        <v>0</v>
      </c>
      <c r="Y23" s="1016"/>
      <c r="Z23" s="1019">
        <v>0</v>
      </c>
      <c r="AA23" s="1019"/>
      <c r="AB23" s="1040"/>
      <c r="AC23" s="1019">
        <v>0</v>
      </c>
      <c r="AD23" s="1016"/>
      <c r="AE23" s="1019">
        <v>0</v>
      </c>
      <c r="AF23" s="1019"/>
      <c r="AG23" s="1040"/>
      <c r="AH23" s="1016">
        <f t="shared" si="0"/>
        <v>3867</v>
      </c>
      <c r="AI23" s="1016"/>
      <c r="AJ23" s="1019">
        <v>1880</v>
      </c>
    </row>
    <row r="24" spans="1:36" s="4" customFormat="1" ht="18" customHeight="1">
      <c r="A24" s="172" t="s">
        <v>173</v>
      </c>
      <c r="B24" s="167" t="s">
        <v>5</v>
      </c>
      <c r="C24" s="1019">
        <v>0</v>
      </c>
      <c r="D24" s="1021"/>
      <c r="E24" s="1016"/>
      <c r="F24" s="1019">
        <v>110983</v>
      </c>
      <c r="G24" s="1016"/>
      <c r="H24" s="1019">
        <v>0</v>
      </c>
      <c r="I24" s="1019"/>
      <c r="J24" s="1019">
        <v>0</v>
      </c>
      <c r="K24" s="1016"/>
      <c r="L24" s="1019">
        <v>0</v>
      </c>
      <c r="M24" s="1019"/>
      <c r="N24" s="1019">
        <v>0</v>
      </c>
      <c r="O24" s="1016"/>
      <c r="P24" s="1019">
        <v>0</v>
      </c>
      <c r="Q24" s="1019"/>
      <c r="R24" s="1019">
        <v>0</v>
      </c>
      <c r="S24" s="149"/>
      <c r="T24" s="171"/>
      <c r="U24" s="168" t="s">
        <v>5</v>
      </c>
      <c r="V24" s="1019">
        <v>0</v>
      </c>
      <c r="W24" s="1016"/>
      <c r="X24" s="1019">
        <v>0</v>
      </c>
      <c r="Y24" s="1016"/>
      <c r="Z24" s="1019">
        <v>0</v>
      </c>
      <c r="AA24" s="1019"/>
      <c r="AB24" s="1040"/>
      <c r="AC24" s="1019">
        <v>417138</v>
      </c>
      <c r="AD24" s="1016"/>
      <c r="AE24" s="1019">
        <v>0</v>
      </c>
      <c r="AF24" s="1019"/>
      <c r="AG24" s="1040"/>
      <c r="AH24" s="1016">
        <f t="shared" si="0"/>
        <v>528121</v>
      </c>
      <c r="AI24" s="1016"/>
      <c r="AJ24" s="1019">
        <v>512503</v>
      </c>
    </row>
    <row r="25" spans="1:36" s="4" customFormat="1" ht="18" customHeight="1">
      <c r="A25" s="172" t="s">
        <v>174</v>
      </c>
      <c r="B25" s="167" t="s">
        <v>5</v>
      </c>
      <c r="C25" s="1019">
        <v>262385</v>
      </c>
      <c r="D25" s="1017"/>
      <c r="E25" s="1016"/>
      <c r="F25" s="1019">
        <v>0</v>
      </c>
      <c r="G25" s="1016"/>
      <c r="H25" s="1019">
        <v>0</v>
      </c>
      <c r="I25" s="1019"/>
      <c r="J25" s="1019">
        <v>0</v>
      </c>
      <c r="K25" s="1016"/>
      <c r="L25" s="1019">
        <v>0</v>
      </c>
      <c r="M25" s="1019"/>
      <c r="N25" s="1019">
        <v>0</v>
      </c>
      <c r="O25" s="1016"/>
      <c r="P25" s="1019">
        <v>0</v>
      </c>
      <c r="Q25" s="1019"/>
      <c r="R25" s="1019">
        <v>0</v>
      </c>
      <c r="S25" s="149"/>
      <c r="T25" s="171"/>
      <c r="U25" s="168" t="s">
        <v>5</v>
      </c>
      <c r="V25" s="1019">
        <v>0</v>
      </c>
      <c r="W25" s="1016"/>
      <c r="X25" s="1019">
        <v>0</v>
      </c>
      <c r="Y25" s="1016"/>
      <c r="Z25" s="1019">
        <v>0</v>
      </c>
      <c r="AA25" s="1019"/>
      <c r="AB25" s="1040"/>
      <c r="AC25" s="1019">
        <v>0</v>
      </c>
      <c r="AD25" s="1016"/>
      <c r="AE25" s="1019">
        <v>0</v>
      </c>
      <c r="AF25" s="1019"/>
      <c r="AG25" s="1040"/>
      <c r="AH25" s="1016">
        <f t="shared" si="0"/>
        <v>262385</v>
      </c>
      <c r="AI25" s="1016"/>
      <c r="AJ25" s="1019">
        <v>259230</v>
      </c>
    </row>
    <row r="26" spans="1:36" s="4" customFormat="1" ht="18" customHeight="1">
      <c r="A26" s="31" t="s">
        <v>175</v>
      </c>
      <c r="B26" s="167" t="s">
        <v>5</v>
      </c>
      <c r="C26" s="1019">
        <v>0</v>
      </c>
      <c r="D26" s="1021"/>
      <c r="E26" s="1016"/>
      <c r="F26" s="1019">
        <v>0</v>
      </c>
      <c r="G26" s="1016"/>
      <c r="H26" s="1019">
        <v>0</v>
      </c>
      <c r="I26" s="1019"/>
      <c r="J26" s="1019">
        <v>-1552</v>
      </c>
      <c r="K26" s="1016"/>
      <c r="L26" s="1019">
        <v>0</v>
      </c>
      <c r="M26" s="1019"/>
      <c r="N26" s="1019">
        <v>0</v>
      </c>
      <c r="O26" s="1016"/>
      <c r="P26" s="1019">
        <v>0</v>
      </c>
      <c r="Q26" s="1019"/>
      <c r="R26" s="1019">
        <v>0</v>
      </c>
      <c r="S26" s="154"/>
      <c r="T26" s="171"/>
      <c r="U26" s="168" t="s">
        <v>5</v>
      </c>
      <c r="V26" s="1019">
        <v>0</v>
      </c>
      <c r="W26" s="1016"/>
      <c r="X26" s="1019">
        <v>0</v>
      </c>
      <c r="Y26" s="1016"/>
      <c r="Z26" s="1019">
        <v>0</v>
      </c>
      <c r="AA26" s="1019"/>
      <c r="AB26" s="1040"/>
      <c r="AC26" s="1019">
        <v>146559</v>
      </c>
      <c r="AD26" s="1016"/>
      <c r="AE26" s="1019">
        <v>0</v>
      </c>
      <c r="AF26" s="1019"/>
      <c r="AG26" s="1040"/>
      <c r="AH26" s="2034">
        <f>ROUND(SUM(C26:AG26),0)</f>
        <v>145007</v>
      </c>
      <c r="AI26" s="1016"/>
      <c r="AJ26" s="1019">
        <v>93205</v>
      </c>
    </row>
    <row r="27" spans="1:36" s="4" customFormat="1" ht="18" customHeight="1">
      <c r="A27" s="31" t="s">
        <v>60</v>
      </c>
      <c r="B27" s="167" t="s">
        <v>5</v>
      </c>
      <c r="C27" s="1019">
        <v>0</v>
      </c>
      <c r="D27" s="1017"/>
      <c r="E27" s="1016"/>
      <c r="F27" s="1019">
        <v>0</v>
      </c>
      <c r="G27" s="1016"/>
      <c r="H27" s="1019">
        <v>0</v>
      </c>
      <c r="I27" s="1019"/>
      <c r="J27" s="1019">
        <v>0</v>
      </c>
      <c r="K27" s="1016"/>
      <c r="L27" s="1019">
        <v>0</v>
      </c>
      <c r="M27" s="1019"/>
      <c r="N27" s="1019">
        <v>0</v>
      </c>
      <c r="O27" s="1016"/>
      <c r="P27" s="1019">
        <v>51703</v>
      </c>
      <c r="Q27" s="1019"/>
      <c r="R27" s="1019">
        <v>0</v>
      </c>
      <c r="S27" s="154"/>
      <c r="T27" s="171"/>
      <c r="U27" s="168" t="s">
        <v>5</v>
      </c>
      <c r="V27" s="1019">
        <v>0</v>
      </c>
      <c r="W27" s="1016"/>
      <c r="X27" s="1019">
        <v>0</v>
      </c>
      <c r="Y27" s="1026"/>
      <c r="Z27" s="1019">
        <v>0</v>
      </c>
      <c r="AA27" s="1019"/>
      <c r="AB27" s="1040"/>
      <c r="AC27" s="1019">
        <v>0</v>
      </c>
      <c r="AD27" s="1026"/>
      <c r="AE27" s="1019">
        <v>0</v>
      </c>
      <c r="AF27" s="1027"/>
      <c r="AG27" s="1040"/>
      <c r="AH27" s="1016">
        <f t="shared" si="0"/>
        <v>51703</v>
      </c>
      <c r="AI27" s="1026"/>
      <c r="AJ27" s="1019">
        <v>55944</v>
      </c>
    </row>
    <row r="28" spans="1:36" s="4" customFormat="1" ht="18" customHeight="1">
      <c r="A28" s="7" t="s">
        <v>176</v>
      </c>
      <c r="B28" s="167" t="s">
        <v>5</v>
      </c>
      <c r="C28" s="1022">
        <f>ROUND(SUM(C20:C27),0)</f>
        <v>7680725</v>
      </c>
      <c r="D28" s="1017"/>
      <c r="E28" s="1016"/>
      <c r="F28" s="1022">
        <f>ROUND(SUM(F20:F27),0)</f>
        <v>110983</v>
      </c>
      <c r="G28" s="1016"/>
      <c r="H28" s="1022">
        <f>ROUND(SUM(H20:H27),0)</f>
        <v>780209</v>
      </c>
      <c r="I28" s="1024"/>
      <c r="J28" s="1022">
        <f>ROUND(SUM(J20:J27),0)</f>
        <v>-1552</v>
      </c>
      <c r="K28" s="1016"/>
      <c r="L28" s="1022">
        <f>ROUND(SUM(L20:L27),0)</f>
        <v>963069</v>
      </c>
      <c r="M28" s="1024"/>
      <c r="N28" s="1022">
        <f>ROUND(SUM(N20:N27),0)</f>
        <v>3867</v>
      </c>
      <c r="O28" s="1016"/>
      <c r="P28" s="1022">
        <f>ROUND(SUM(P20:P27),0)</f>
        <v>100729</v>
      </c>
      <c r="Q28" s="1024"/>
      <c r="R28" s="1022">
        <f>ROUND(SUM(R20:R27),0)</f>
        <v>0</v>
      </c>
      <c r="S28" s="154"/>
      <c r="T28" s="173"/>
      <c r="U28" s="168" t="s">
        <v>5</v>
      </c>
      <c r="V28" s="1022">
        <f>ROUND(SUM(V20:V27),0)</f>
        <v>0</v>
      </c>
      <c r="W28" s="1016"/>
      <c r="X28" s="1022">
        <f>ROUND(SUM(X20:X27),0)</f>
        <v>3536790</v>
      </c>
      <c r="Y28" s="1024"/>
      <c r="Z28" s="1022">
        <f>ROUND(SUM(Z20:Z27),0)</f>
        <v>3536790</v>
      </c>
      <c r="AA28" s="1024"/>
      <c r="AB28" s="1040"/>
      <c r="AC28" s="1022">
        <f>ROUND(SUM(AC20:AC27),0)</f>
        <v>644704</v>
      </c>
      <c r="AD28" s="1026"/>
      <c r="AE28" s="1022">
        <f>ROUND(SUM(AE20:AE27),0)</f>
        <v>0</v>
      </c>
      <c r="AF28" s="1029"/>
      <c r="AG28" s="1040"/>
      <c r="AH28" s="1023">
        <f>ROUND(SUM(AH20:AH27),0)</f>
        <v>17356314</v>
      </c>
      <c r="AI28" s="1026"/>
      <c r="AJ28" s="1022">
        <f>ROUND(SUM(AJ20:AJ27),0)</f>
        <v>16711352</v>
      </c>
    </row>
    <row r="29" spans="1:36" s="4" customFormat="1" ht="17.25" customHeight="1">
      <c r="A29" s="31"/>
      <c r="B29" s="167"/>
      <c r="C29" s="1025"/>
      <c r="D29" s="1017"/>
      <c r="E29" s="1016"/>
      <c r="F29" s="1025"/>
      <c r="G29" s="1016"/>
      <c r="H29" s="1025"/>
      <c r="I29" s="1026"/>
      <c r="J29" s="1025"/>
      <c r="K29" s="1016"/>
      <c r="L29" s="1025"/>
      <c r="M29" s="1026"/>
      <c r="N29" s="1025"/>
      <c r="O29" s="1016"/>
      <c r="P29" s="1025"/>
      <c r="Q29" s="1026"/>
      <c r="R29" s="1025"/>
      <c r="S29" s="154"/>
      <c r="T29" s="169"/>
      <c r="U29" s="168"/>
      <c r="V29" s="1025"/>
      <c r="W29" s="1016"/>
      <c r="X29" s="1025"/>
      <c r="Y29" s="1016"/>
      <c r="Z29" s="1025"/>
      <c r="AA29" s="1026"/>
      <c r="AB29" s="1040"/>
      <c r="AC29" s="1025"/>
      <c r="AD29" s="1041"/>
      <c r="AE29" s="1025"/>
      <c r="AF29" s="1042"/>
      <c r="AG29" s="1043"/>
      <c r="AH29" s="1042"/>
      <c r="AI29" s="1042"/>
      <c r="AJ29" s="1025"/>
    </row>
    <row r="30" spans="1:36" s="4" customFormat="1" ht="18" customHeight="1">
      <c r="A30" s="7" t="s">
        <v>21</v>
      </c>
      <c r="B30" s="167"/>
      <c r="C30" s="1016"/>
      <c r="D30" s="1017"/>
      <c r="E30" s="1016"/>
      <c r="F30" s="1016"/>
      <c r="G30" s="1016"/>
      <c r="H30" s="1016"/>
      <c r="I30" s="1016"/>
      <c r="J30" s="1016"/>
      <c r="K30" s="1016"/>
      <c r="L30" s="1016"/>
      <c r="M30" s="1016"/>
      <c r="N30" s="1016"/>
      <c r="O30" s="1016"/>
      <c r="P30" s="1016"/>
      <c r="Q30" s="1016"/>
      <c r="R30" s="1016"/>
      <c r="S30" s="154"/>
      <c r="T30" s="168"/>
      <c r="U30" s="168"/>
      <c r="V30" s="1016"/>
      <c r="W30" s="1016"/>
      <c r="X30" s="1016"/>
      <c r="Y30" s="1016"/>
      <c r="Z30" s="1016"/>
      <c r="AA30" s="1016"/>
      <c r="AB30" s="1040"/>
      <c r="AC30" s="1016"/>
      <c r="AD30" s="1041"/>
      <c r="AE30" s="1016"/>
      <c r="AF30" s="1042"/>
      <c r="AG30" s="1043"/>
      <c r="AH30" s="1042"/>
      <c r="AI30" s="1042"/>
      <c r="AJ30" s="1016"/>
    </row>
    <row r="31" spans="1:36" s="4" customFormat="1" ht="18" customHeight="1">
      <c r="A31" s="172" t="s">
        <v>177</v>
      </c>
      <c r="B31" s="167" t="s">
        <v>5</v>
      </c>
      <c r="C31" s="1019">
        <v>3409712</v>
      </c>
      <c r="D31" s="1017"/>
      <c r="E31" s="1016"/>
      <c r="F31" s="1019">
        <v>0</v>
      </c>
      <c r="G31" s="1016"/>
      <c r="H31" s="1019">
        <v>0</v>
      </c>
      <c r="I31" s="1019"/>
      <c r="J31" s="1019">
        <v>0</v>
      </c>
      <c r="K31" s="1016"/>
      <c r="L31" s="1019">
        <v>886883</v>
      </c>
      <c r="M31" s="1019"/>
      <c r="N31" s="1019">
        <v>0</v>
      </c>
      <c r="O31" s="1016"/>
      <c r="P31" s="1019">
        <v>0</v>
      </c>
      <c r="Q31" s="1016"/>
      <c r="R31" s="1019">
        <v>0</v>
      </c>
      <c r="S31" s="154"/>
      <c r="T31" s="168"/>
      <c r="U31" s="168" t="s">
        <v>5</v>
      </c>
      <c r="V31" s="1019">
        <v>0</v>
      </c>
      <c r="W31" s="1016"/>
      <c r="X31" s="1019">
        <v>0</v>
      </c>
      <c r="Y31" s="1016"/>
      <c r="Z31" s="1019">
        <v>0</v>
      </c>
      <c r="AA31" s="1019"/>
      <c r="AB31" s="1040"/>
      <c r="AC31" s="1019">
        <v>0</v>
      </c>
      <c r="AD31" s="1041"/>
      <c r="AE31" s="1019">
        <v>0</v>
      </c>
      <c r="AF31" s="1019"/>
      <c r="AG31" s="1044"/>
      <c r="AH31" s="1016">
        <f>ROUND(SUM(C31:AE31),0)</f>
        <v>4296595</v>
      </c>
      <c r="AI31" s="1045"/>
      <c r="AJ31" s="1019">
        <v>3079974</v>
      </c>
    </row>
    <row r="32" spans="1:36" s="4" customFormat="1" ht="18" customHeight="1">
      <c r="A32" s="172" t="s">
        <v>2428</v>
      </c>
      <c r="B32" s="167" t="s">
        <v>5</v>
      </c>
      <c r="C32" s="1019">
        <v>495306</v>
      </c>
      <c r="D32" s="1017"/>
      <c r="E32" s="1016"/>
      <c r="F32" s="1019">
        <v>0</v>
      </c>
      <c r="G32" s="1016"/>
      <c r="H32" s="1019">
        <v>0</v>
      </c>
      <c r="I32" s="1019"/>
      <c r="J32" s="1019">
        <v>0</v>
      </c>
      <c r="K32" s="1016"/>
      <c r="L32" s="1019">
        <v>161881</v>
      </c>
      <c r="M32" s="1019"/>
      <c r="N32" s="1019">
        <v>0</v>
      </c>
      <c r="O32" s="1016"/>
      <c r="P32" s="1019">
        <v>0</v>
      </c>
      <c r="Q32" s="1016"/>
      <c r="R32" s="1019">
        <v>0</v>
      </c>
      <c r="S32" s="154"/>
      <c r="T32" s="168"/>
      <c r="U32" s="168" t="s">
        <v>5</v>
      </c>
      <c r="V32" s="1019">
        <v>0</v>
      </c>
      <c r="W32" s="1016"/>
      <c r="X32" s="1019">
        <v>0</v>
      </c>
      <c r="Y32" s="1016"/>
      <c r="Z32" s="1019">
        <v>0</v>
      </c>
      <c r="AA32" s="1019"/>
      <c r="AB32" s="1040"/>
      <c r="AC32" s="1019">
        <v>15292</v>
      </c>
      <c r="AD32" s="1041"/>
      <c r="AE32" s="1019">
        <v>0</v>
      </c>
      <c r="AF32" s="1019"/>
      <c r="AG32" s="1044"/>
      <c r="AH32" s="1016">
        <f t="shared" ref="AH32:AH35" si="1">ROUND(SUM(C32:AE32),0)</f>
        <v>672479</v>
      </c>
      <c r="AI32" s="1045"/>
      <c r="AJ32" s="1019">
        <v>747908</v>
      </c>
    </row>
    <row r="33" spans="1:36" s="4" customFormat="1" ht="18" customHeight="1">
      <c r="A33" s="31" t="s">
        <v>178</v>
      </c>
      <c r="B33" s="167" t="s">
        <v>5</v>
      </c>
      <c r="C33" s="1019">
        <v>1637689</v>
      </c>
      <c r="D33" s="1017"/>
      <c r="E33" s="1016"/>
      <c r="F33" s="1019">
        <v>0</v>
      </c>
      <c r="G33" s="1016"/>
      <c r="H33" s="1019">
        <v>0</v>
      </c>
      <c r="I33" s="1019"/>
      <c r="J33" s="1019">
        <v>0</v>
      </c>
      <c r="K33" s="1016"/>
      <c r="L33" s="1019">
        <v>199096</v>
      </c>
      <c r="M33" s="1019"/>
      <c r="N33" s="1019">
        <v>0</v>
      </c>
      <c r="O33" s="1016"/>
      <c r="P33" s="1019">
        <v>0</v>
      </c>
      <c r="Q33" s="1016"/>
      <c r="R33" s="1019">
        <v>0</v>
      </c>
      <c r="S33" s="149"/>
      <c r="T33" s="168"/>
      <c r="U33" s="168" t="s">
        <v>5</v>
      </c>
      <c r="V33" s="1019">
        <v>0</v>
      </c>
      <c r="W33" s="1016"/>
      <c r="X33" s="1019">
        <v>0</v>
      </c>
      <c r="Y33" s="1016"/>
      <c r="Z33" s="1019">
        <v>0</v>
      </c>
      <c r="AA33" s="1019"/>
      <c r="AB33" s="1040"/>
      <c r="AC33" s="1019">
        <v>0</v>
      </c>
      <c r="AD33" s="1041"/>
      <c r="AE33" s="1019">
        <v>0</v>
      </c>
      <c r="AF33" s="1019"/>
      <c r="AG33" s="1044"/>
      <c r="AH33" s="1016">
        <f t="shared" si="1"/>
        <v>1836785</v>
      </c>
      <c r="AI33" s="1045"/>
      <c r="AJ33" s="1019">
        <v>1776830</v>
      </c>
    </row>
    <row r="34" spans="1:36" s="4" customFormat="1" ht="18" customHeight="1">
      <c r="A34" s="31" t="s">
        <v>179</v>
      </c>
      <c r="B34" s="167" t="s">
        <v>5</v>
      </c>
      <c r="C34" s="1019">
        <v>-41381</v>
      </c>
      <c r="D34" s="1017"/>
      <c r="E34" s="1016"/>
      <c r="F34" s="1019">
        <v>0</v>
      </c>
      <c r="G34" s="1016"/>
      <c r="H34" s="1019">
        <v>0</v>
      </c>
      <c r="I34" s="1019"/>
      <c r="J34" s="1019">
        <v>0</v>
      </c>
      <c r="K34" s="1016"/>
      <c r="L34" s="1019">
        <v>-17608</v>
      </c>
      <c r="M34" s="1019"/>
      <c r="N34" s="1019">
        <v>0</v>
      </c>
      <c r="O34" s="1016"/>
      <c r="P34" s="1019">
        <v>0</v>
      </c>
      <c r="Q34" s="1016"/>
      <c r="R34" s="1019">
        <v>0</v>
      </c>
      <c r="S34" s="154"/>
      <c r="T34" s="168"/>
      <c r="U34" s="168" t="s">
        <v>5</v>
      </c>
      <c r="V34" s="1019">
        <v>0</v>
      </c>
      <c r="W34" s="1016"/>
      <c r="X34" s="1019">
        <v>0</v>
      </c>
      <c r="Y34" s="1016"/>
      <c r="Z34" s="1019">
        <v>0</v>
      </c>
      <c r="AA34" s="1019"/>
      <c r="AB34" s="1040"/>
      <c r="AC34" s="1019">
        <v>0</v>
      </c>
      <c r="AD34" s="1041"/>
      <c r="AE34" s="1019">
        <v>0</v>
      </c>
      <c r="AF34" s="1019"/>
      <c r="AG34" s="1044"/>
      <c r="AH34" s="1016">
        <f t="shared" si="1"/>
        <v>-58989</v>
      </c>
      <c r="AI34" s="1045"/>
      <c r="AJ34" s="1019">
        <v>467123</v>
      </c>
    </row>
    <row r="35" spans="1:36" s="4" customFormat="1" ht="18" customHeight="1">
      <c r="A35" s="174" t="s">
        <v>180</v>
      </c>
      <c r="B35" s="175" t="s">
        <v>5</v>
      </c>
      <c r="C35" s="1019">
        <v>0</v>
      </c>
      <c r="D35" s="1017"/>
      <c r="E35" s="1016"/>
      <c r="F35" s="1019">
        <v>376117</v>
      </c>
      <c r="G35" s="1016"/>
      <c r="H35" s="1019">
        <v>0</v>
      </c>
      <c r="I35" s="1019"/>
      <c r="J35" s="1019">
        <v>0</v>
      </c>
      <c r="K35" s="1016"/>
      <c r="L35" s="1019">
        <v>134724</v>
      </c>
      <c r="M35" s="1019"/>
      <c r="N35" s="1019">
        <v>0</v>
      </c>
      <c r="O35" s="1016"/>
      <c r="P35" s="1019">
        <v>0</v>
      </c>
      <c r="Q35" s="1016"/>
      <c r="R35" s="1019">
        <v>0</v>
      </c>
      <c r="S35" s="154"/>
      <c r="T35" s="168"/>
      <c r="U35" s="168" t="s">
        <v>5</v>
      </c>
      <c r="V35" s="1019">
        <v>0</v>
      </c>
      <c r="W35" s="1016"/>
      <c r="X35" s="1019">
        <v>0</v>
      </c>
      <c r="Y35" s="1016"/>
      <c r="Z35" s="1019">
        <v>0</v>
      </c>
      <c r="AA35" s="1019"/>
      <c r="AB35" s="1040"/>
      <c r="AC35" s="1019">
        <v>654377</v>
      </c>
      <c r="AD35" s="1041"/>
      <c r="AE35" s="1019">
        <v>0</v>
      </c>
      <c r="AF35" s="1019"/>
      <c r="AG35" s="1044"/>
      <c r="AH35" s="1016">
        <f t="shared" si="1"/>
        <v>1165218</v>
      </c>
      <c r="AI35" s="1045"/>
      <c r="AJ35" s="1019">
        <v>1091954</v>
      </c>
    </row>
    <row r="36" spans="1:36" s="4" customFormat="1" ht="18" customHeight="1">
      <c r="A36" s="7" t="s">
        <v>67</v>
      </c>
      <c r="B36" s="167" t="s">
        <v>5</v>
      </c>
      <c r="C36" s="1022">
        <f>ROUND(SUM(C31:C35),0)</f>
        <v>5501326</v>
      </c>
      <c r="D36" s="1017"/>
      <c r="E36" s="1016"/>
      <c r="F36" s="1022">
        <f>ROUND(SUM(F31:F35),0)</f>
        <v>376117</v>
      </c>
      <c r="G36" s="1016"/>
      <c r="H36" s="1022">
        <f>ROUND(SUM(H31:H35),0)</f>
        <v>0</v>
      </c>
      <c r="I36" s="1024"/>
      <c r="J36" s="1022">
        <f>ROUND(SUM(J31:J35),0)</f>
        <v>0</v>
      </c>
      <c r="K36" s="1016"/>
      <c r="L36" s="1022">
        <f>ROUND(SUM(L31:L35),0)</f>
        <v>1364976</v>
      </c>
      <c r="M36" s="1022"/>
      <c r="N36" s="1022">
        <f>ROUND(SUM(N31:N35),0)</f>
        <v>0</v>
      </c>
      <c r="O36" s="1016"/>
      <c r="P36" s="1022">
        <f>ROUND(SUM(P31:P35),0)</f>
        <v>0</v>
      </c>
      <c r="Q36" s="1024"/>
      <c r="R36" s="1022">
        <f>ROUND(SUM(R31:R35),0)</f>
        <v>0</v>
      </c>
      <c r="S36" s="149"/>
      <c r="T36" s="173"/>
      <c r="U36" s="168" t="s">
        <v>5</v>
      </c>
      <c r="V36" s="1022">
        <f>ROUND(SUM(V31:V35),0)</f>
        <v>0</v>
      </c>
      <c r="W36" s="1016"/>
      <c r="X36" s="1022">
        <f>ROUND(SUM(X31:X35),0)</f>
        <v>0</v>
      </c>
      <c r="Y36" s="1016"/>
      <c r="Z36" s="1022">
        <f>ROUND(SUM(Z31:Z35),0)</f>
        <v>0</v>
      </c>
      <c r="AA36" s="1047"/>
      <c r="AB36" s="1040"/>
      <c r="AC36" s="1022">
        <f>ROUND(SUM(AC31:AC35),0)</f>
        <v>669669</v>
      </c>
      <c r="AD36" s="1026"/>
      <c r="AE36" s="1022">
        <f>ROUND(SUM(AE31:AE35),0)</f>
        <v>0</v>
      </c>
      <c r="AF36" s="1029"/>
      <c r="AG36" s="1040"/>
      <c r="AH36" s="1023">
        <f>ROUND(SUM(AH30:AH35),0)</f>
        <v>7912088</v>
      </c>
      <c r="AI36" s="1026"/>
      <c r="AJ36" s="1022">
        <f>ROUND(SUM(AJ31:AJ35),0)</f>
        <v>7163789</v>
      </c>
    </row>
    <row r="37" spans="1:36" s="4" customFormat="1" ht="17.25" customHeight="1">
      <c r="A37" s="31"/>
      <c r="B37" s="167"/>
      <c r="C37" s="1025"/>
      <c r="D37" s="1017"/>
      <c r="E37" s="1016"/>
      <c r="F37" s="1025"/>
      <c r="G37" s="1016"/>
      <c r="H37" s="1025"/>
      <c r="I37" s="1026"/>
      <c r="J37" s="1025"/>
      <c r="K37" s="1016"/>
      <c r="L37" s="1025"/>
      <c r="M37" s="1026"/>
      <c r="N37" s="1025"/>
      <c r="O37" s="1016"/>
      <c r="P37" s="1025"/>
      <c r="Q37" s="1026"/>
      <c r="R37" s="1025"/>
      <c r="S37" s="149"/>
      <c r="T37" s="169"/>
      <c r="U37" s="168"/>
      <c r="V37" s="1025"/>
      <c r="W37" s="1016"/>
      <c r="X37" s="1025"/>
      <c r="Y37" s="1016"/>
      <c r="Z37" s="1025"/>
      <c r="AA37" s="1026"/>
      <c r="AB37" s="1040"/>
      <c r="AC37" s="1025"/>
      <c r="AD37" s="1041"/>
      <c r="AE37" s="1025"/>
      <c r="AF37" s="1042"/>
      <c r="AG37" s="1043"/>
      <c r="AH37" s="1042"/>
      <c r="AI37" s="1042"/>
      <c r="AJ37" s="1025"/>
    </row>
    <row r="38" spans="1:36" s="4" customFormat="1" ht="18" customHeight="1">
      <c r="A38" s="7" t="s">
        <v>27</v>
      </c>
      <c r="B38" s="167"/>
      <c r="C38" s="1016"/>
      <c r="D38" s="1017"/>
      <c r="E38" s="1016"/>
      <c r="F38" s="1016"/>
      <c r="G38" s="1016"/>
      <c r="H38" s="1016"/>
      <c r="I38" s="1016"/>
      <c r="J38" s="1016"/>
      <c r="K38" s="1016"/>
      <c r="L38" s="1016"/>
      <c r="M38" s="1016"/>
      <c r="N38" s="1016"/>
      <c r="O38" s="1016"/>
      <c r="P38" s="1016"/>
      <c r="Q38" s="1016"/>
      <c r="R38" s="1016"/>
      <c r="S38" s="149"/>
      <c r="T38" s="168"/>
      <c r="U38" s="168"/>
      <c r="V38" s="1016"/>
      <c r="W38" s="1016"/>
      <c r="X38" s="1016"/>
      <c r="Y38" s="1016"/>
      <c r="Z38" s="1016"/>
      <c r="AA38" s="1016"/>
      <c r="AB38" s="1040"/>
      <c r="AC38" s="1016"/>
      <c r="AD38" s="1041"/>
      <c r="AE38" s="1016"/>
      <c r="AF38" s="1042"/>
      <c r="AG38" s="1043"/>
      <c r="AH38" s="1042"/>
      <c r="AI38" s="1042"/>
      <c r="AJ38" s="1016"/>
    </row>
    <row r="39" spans="1:36" s="4" customFormat="1" ht="18" customHeight="1">
      <c r="A39" s="172" t="s">
        <v>181</v>
      </c>
      <c r="B39" s="167" t="s">
        <v>5</v>
      </c>
      <c r="C39" s="1019">
        <v>0</v>
      </c>
      <c r="D39" s="1017"/>
      <c r="E39" s="1016"/>
      <c r="F39" s="1019">
        <v>0</v>
      </c>
      <c r="G39" s="1016"/>
      <c r="H39" s="1019">
        <v>0</v>
      </c>
      <c r="I39" s="1019"/>
      <c r="J39" s="1019">
        <v>0</v>
      </c>
      <c r="K39" s="1016"/>
      <c r="L39" s="1019">
        <v>0</v>
      </c>
      <c r="M39" s="1019"/>
      <c r="N39" s="1019">
        <v>0</v>
      </c>
      <c r="O39" s="1016"/>
      <c r="P39" s="1019">
        <v>0</v>
      </c>
      <c r="Q39" s="1019"/>
      <c r="R39" s="1019">
        <v>0</v>
      </c>
      <c r="S39" s="149"/>
      <c r="T39" s="171"/>
      <c r="U39" s="168" t="s">
        <v>5</v>
      </c>
      <c r="V39" s="1019">
        <v>0</v>
      </c>
      <c r="W39" s="1016"/>
      <c r="X39" s="1019">
        <v>0</v>
      </c>
      <c r="Y39" s="1016"/>
      <c r="Z39" s="1019">
        <v>0</v>
      </c>
      <c r="AA39" s="1019"/>
      <c r="AB39" s="1040"/>
      <c r="AC39" s="1019">
        <v>0</v>
      </c>
      <c r="AD39" s="1045"/>
      <c r="AE39" s="1019">
        <v>0</v>
      </c>
      <c r="AF39" s="1019"/>
      <c r="AG39" s="1044"/>
      <c r="AH39" s="1016">
        <f>ROUND(SUM(C39:AG39),0)</f>
        <v>0</v>
      </c>
      <c r="AI39" s="1045"/>
      <c r="AJ39" s="1019">
        <v>-7</v>
      </c>
    </row>
    <row r="40" spans="1:36" s="4" customFormat="1" ht="18" customHeight="1">
      <c r="A40" s="31" t="s">
        <v>182</v>
      </c>
      <c r="B40" s="167" t="s">
        <v>5</v>
      </c>
      <c r="C40" s="1019">
        <v>1068327</v>
      </c>
      <c r="D40" s="1017"/>
      <c r="E40" s="1016"/>
      <c r="F40" s="1019">
        <v>0</v>
      </c>
      <c r="G40" s="1016"/>
      <c r="H40" s="1019">
        <v>0</v>
      </c>
      <c r="I40" s="1019"/>
      <c r="J40" s="1019">
        <v>0</v>
      </c>
      <c r="K40" s="1016"/>
      <c r="L40" s="1019">
        <v>0</v>
      </c>
      <c r="M40" s="1019"/>
      <c r="N40" s="1019">
        <v>0</v>
      </c>
      <c r="O40" s="1016"/>
      <c r="P40" s="1019">
        <v>0</v>
      </c>
      <c r="Q40" s="1019"/>
      <c r="R40" s="1019">
        <v>0</v>
      </c>
      <c r="S40" s="149"/>
      <c r="T40" s="171"/>
      <c r="U40" s="168" t="s">
        <v>5</v>
      </c>
      <c r="V40" s="1019">
        <v>0</v>
      </c>
      <c r="W40" s="1016"/>
      <c r="X40" s="1019">
        <v>0</v>
      </c>
      <c r="Y40" s="1016"/>
      <c r="Z40" s="1019">
        <v>0</v>
      </c>
      <c r="AA40" s="1019"/>
      <c r="AB40" s="1040"/>
      <c r="AC40" s="1019">
        <v>0</v>
      </c>
      <c r="AD40" s="1045"/>
      <c r="AE40" s="1019">
        <v>0</v>
      </c>
      <c r="AF40" s="1019"/>
      <c r="AG40" s="1044"/>
      <c r="AH40" s="1016">
        <f t="shared" ref="AH40:AH43" si="2">ROUND(SUM(C40:AG40),0)</f>
        <v>1068327</v>
      </c>
      <c r="AI40" s="1045"/>
      <c r="AJ40" s="1019">
        <v>1307842</v>
      </c>
    </row>
    <row r="41" spans="1:36" s="4" customFormat="1" ht="18" customHeight="1">
      <c r="A41" s="31" t="s">
        <v>183</v>
      </c>
      <c r="B41" s="167" t="s">
        <v>5</v>
      </c>
      <c r="C41" s="1019">
        <v>15368</v>
      </c>
      <c r="D41" s="1017"/>
      <c r="E41" s="1016"/>
      <c r="F41" s="1019">
        <v>0</v>
      </c>
      <c r="G41" s="1016"/>
      <c r="H41" s="1019">
        <v>0</v>
      </c>
      <c r="I41" s="1019"/>
      <c r="J41" s="1019">
        <v>0</v>
      </c>
      <c r="K41" s="1016"/>
      <c r="L41" s="1019">
        <v>0</v>
      </c>
      <c r="M41" s="1019"/>
      <c r="N41" s="1019">
        <v>0</v>
      </c>
      <c r="O41" s="1016"/>
      <c r="P41" s="1019">
        <v>0</v>
      </c>
      <c r="Q41" s="1019"/>
      <c r="R41" s="1019">
        <v>0</v>
      </c>
      <c r="S41" s="149"/>
      <c r="T41" s="171"/>
      <c r="U41" s="168" t="s">
        <v>5</v>
      </c>
      <c r="V41" s="1019">
        <v>0</v>
      </c>
      <c r="W41" s="1016"/>
      <c r="X41" s="1019">
        <v>0</v>
      </c>
      <c r="Y41" s="1016"/>
      <c r="Z41" s="1019">
        <v>0</v>
      </c>
      <c r="AA41" s="1019"/>
      <c r="AB41" s="1040"/>
      <c r="AC41" s="1019">
        <v>0</v>
      </c>
      <c r="AD41" s="1045"/>
      <c r="AE41" s="1019">
        <v>0</v>
      </c>
      <c r="AF41" s="1019"/>
      <c r="AG41" s="1044"/>
      <c r="AH41" s="1016">
        <f t="shared" si="2"/>
        <v>15368</v>
      </c>
      <c r="AI41" s="1045"/>
      <c r="AJ41" s="1019">
        <v>15372</v>
      </c>
    </row>
    <row r="42" spans="1:36" s="4" customFormat="1" ht="18" customHeight="1">
      <c r="A42" s="31" t="s">
        <v>184</v>
      </c>
      <c r="B42" s="167" t="s">
        <v>5</v>
      </c>
      <c r="C42" s="1019">
        <v>0</v>
      </c>
      <c r="D42" s="1021"/>
      <c r="E42" s="1016"/>
      <c r="F42" s="1019">
        <v>0</v>
      </c>
      <c r="G42" s="1016"/>
      <c r="H42" s="1019">
        <v>0</v>
      </c>
      <c r="I42" s="1019"/>
      <c r="J42" s="1019">
        <v>0</v>
      </c>
      <c r="K42" s="1016"/>
      <c r="L42" s="1019">
        <v>0</v>
      </c>
      <c r="M42" s="1019"/>
      <c r="N42" s="1019">
        <v>0</v>
      </c>
      <c r="O42" s="1016"/>
      <c r="P42" s="1019">
        <v>0</v>
      </c>
      <c r="Q42" s="1019"/>
      <c r="R42" s="1019">
        <v>0</v>
      </c>
      <c r="S42" s="154"/>
      <c r="T42" s="171"/>
      <c r="U42" s="168" t="s">
        <v>5</v>
      </c>
      <c r="V42" s="1019">
        <v>1016171</v>
      </c>
      <c r="W42" s="1016"/>
      <c r="X42" s="1019">
        <v>0</v>
      </c>
      <c r="Y42" s="1016"/>
      <c r="Z42" s="1019">
        <v>0</v>
      </c>
      <c r="AA42" s="1019"/>
      <c r="AB42" s="1040"/>
      <c r="AC42" s="1019">
        <v>0</v>
      </c>
      <c r="AD42" s="1016"/>
      <c r="AE42" s="1019">
        <v>119100</v>
      </c>
      <c r="AF42" s="1019"/>
      <c r="AG42" s="1040"/>
      <c r="AH42" s="1016">
        <f t="shared" si="2"/>
        <v>1135271</v>
      </c>
      <c r="AI42" s="1016"/>
      <c r="AJ42" s="1019">
        <v>1125073</v>
      </c>
    </row>
    <row r="43" spans="1:36" s="4" customFormat="1" ht="18" customHeight="1">
      <c r="A43" s="31" t="s">
        <v>2142</v>
      </c>
      <c r="B43" s="167" t="s">
        <v>5</v>
      </c>
      <c r="C43" s="1019">
        <v>2565</v>
      </c>
      <c r="D43" s="1017"/>
      <c r="E43" s="1016"/>
      <c r="F43" s="1019">
        <v>0</v>
      </c>
      <c r="G43" s="1016"/>
      <c r="H43" s="1019">
        <v>0</v>
      </c>
      <c r="I43" s="1019"/>
      <c r="J43" s="1019">
        <v>0</v>
      </c>
      <c r="K43" s="1016"/>
      <c r="L43" s="1019">
        <v>0</v>
      </c>
      <c r="M43" s="1019"/>
      <c r="N43" s="1019">
        <v>0</v>
      </c>
      <c r="O43" s="1016"/>
      <c r="P43" s="1019">
        <v>0</v>
      </c>
      <c r="Q43" s="1027"/>
      <c r="R43" s="1019">
        <v>0</v>
      </c>
      <c r="S43" s="149"/>
      <c r="T43" s="176"/>
      <c r="U43" s="168" t="s">
        <v>5</v>
      </c>
      <c r="V43" s="1019">
        <v>0</v>
      </c>
      <c r="W43" s="1016"/>
      <c r="X43" s="1019">
        <v>0</v>
      </c>
      <c r="Y43" s="1016"/>
      <c r="Z43" s="1019">
        <v>0</v>
      </c>
      <c r="AA43" s="1019"/>
      <c r="AB43" s="1040"/>
      <c r="AC43" s="1019">
        <v>0</v>
      </c>
      <c r="AD43" s="1046"/>
      <c r="AE43" s="1019">
        <v>0</v>
      </c>
      <c r="AF43" s="1019"/>
      <c r="AG43" s="1044"/>
      <c r="AH43" s="1016">
        <f t="shared" si="2"/>
        <v>2565</v>
      </c>
      <c r="AI43" s="1048"/>
      <c r="AJ43" s="1019">
        <v>2541</v>
      </c>
    </row>
    <row r="44" spans="1:36" s="4" customFormat="1" ht="18" customHeight="1">
      <c r="A44" s="31" t="s">
        <v>73</v>
      </c>
      <c r="B44" s="167" t="s">
        <v>5</v>
      </c>
      <c r="C44" s="1019">
        <v>0</v>
      </c>
      <c r="D44" s="1017"/>
      <c r="E44" s="1016"/>
      <c r="F44" s="1019">
        <v>0</v>
      </c>
      <c r="G44" s="1016"/>
      <c r="H44" s="1019">
        <v>0</v>
      </c>
      <c r="I44" s="1019"/>
      <c r="J44" s="1019">
        <v>0</v>
      </c>
      <c r="K44" s="1016"/>
      <c r="L44" s="1019">
        <v>0</v>
      </c>
      <c r="M44" s="1019"/>
      <c r="N44" s="1019">
        <v>0</v>
      </c>
      <c r="O44" s="1016"/>
      <c r="P44" s="1019">
        <v>0</v>
      </c>
      <c r="Q44" s="1027"/>
      <c r="R44" s="1019">
        <v>0</v>
      </c>
      <c r="S44" s="149"/>
      <c r="T44" s="176"/>
      <c r="U44" s="168" t="s">
        <v>5</v>
      </c>
      <c r="V44" s="1019">
        <v>0</v>
      </c>
      <c r="W44" s="1016"/>
      <c r="X44" s="1019">
        <v>0</v>
      </c>
      <c r="Y44" s="1016"/>
      <c r="Z44" s="1019">
        <v>0</v>
      </c>
      <c r="AA44" s="1019"/>
      <c r="AB44" s="1040"/>
      <c r="AC44" s="1019">
        <v>0</v>
      </c>
      <c r="AD44" s="1045"/>
      <c r="AE44" s="1019">
        <v>0</v>
      </c>
      <c r="AF44" s="1027"/>
      <c r="AG44" s="1044"/>
      <c r="AH44" s="1016">
        <f>ROUND(SUM(C44:AG44),0)</f>
        <v>0</v>
      </c>
      <c r="AI44" s="1045"/>
      <c r="AJ44" s="1019">
        <v>1439241</v>
      </c>
    </row>
    <row r="45" spans="1:36" s="4" customFormat="1" ht="18" customHeight="1">
      <c r="A45" s="7" t="s">
        <v>74</v>
      </c>
      <c r="B45" s="167" t="s">
        <v>5</v>
      </c>
      <c r="C45" s="1749">
        <f>ROUND(SUM(C39:C44),0)</f>
        <v>1086260</v>
      </c>
      <c r="D45" s="1017"/>
      <c r="E45" s="1016"/>
      <c r="F45" s="1749">
        <f>ROUND(SUM(F39:F44),0)</f>
        <v>0</v>
      </c>
      <c r="G45" s="1016"/>
      <c r="H45" s="1749">
        <f>ROUND(SUM(H39:H44),0)</f>
        <v>0</v>
      </c>
      <c r="I45" s="1024"/>
      <c r="J45" s="1749">
        <f>ROUND(SUM(J39:J44),0)</f>
        <v>0</v>
      </c>
      <c r="K45" s="1016"/>
      <c r="L45" s="1749">
        <f>ROUND(SUM(L39:L44),0)</f>
        <v>0</v>
      </c>
      <c r="M45" s="1024"/>
      <c r="N45" s="1749">
        <f>ROUND(SUM(N39:N44),0)</f>
        <v>0</v>
      </c>
      <c r="O45" s="1016"/>
      <c r="P45" s="1749">
        <f>ROUND(SUM(P39:P44),0)</f>
        <v>0</v>
      </c>
      <c r="Q45" s="1029"/>
      <c r="R45" s="1749">
        <f>ROUND(SUM(R39:R44),0)</f>
        <v>0</v>
      </c>
      <c r="S45" s="149"/>
      <c r="T45" s="177"/>
      <c r="U45" s="168" t="s">
        <v>5</v>
      </c>
      <c r="V45" s="1749">
        <f>ROUND(SUM(V39:V44),0)</f>
        <v>1016171</v>
      </c>
      <c r="W45" s="1016"/>
      <c r="X45" s="1749">
        <f>ROUND(SUM(X39:X44),0)</f>
        <v>0</v>
      </c>
      <c r="Y45" s="1016"/>
      <c r="Z45" s="1749">
        <f>ROUND(SUM(Z39:Z44),0)</f>
        <v>0</v>
      </c>
      <c r="AA45" s="1029"/>
      <c r="AB45" s="1040"/>
      <c r="AC45" s="1749">
        <f>ROUND(SUM(AC39:AC44),0)</f>
        <v>0</v>
      </c>
      <c r="AD45" s="1026"/>
      <c r="AE45" s="1749">
        <f>ROUND(SUM(AE39:AE44),0)</f>
        <v>119100</v>
      </c>
      <c r="AF45" s="1029"/>
      <c r="AG45" s="1040"/>
      <c r="AH45" s="1028">
        <f>ROUND(SUM(AH39:AH44),0)</f>
        <v>2221531</v>
      </c>
      <c r="AI45" s="1026"/>
      <c r="AJ45" s="1749">
        <f>ROUND(SUM(AJ39:AJ44),0)</f>
        <v>3890062</v>
      </c>
    </row>
    <row r="46" spans="1:36" s="4" customFormat="1" ht="20.25" customHeight="1">
      <c r="A46" s="7"/>
      <c r="B46" s="178"/>
      <c r="C46" s="1030"/>
      <c r="D46" s="1012"/>
      <c r="E46" s="1015"/>
      <c r="F46" s="1030"/>
      <c r="G46" s="1013"/>
      <c r="H46" s="1015"/>
      <c r="I46" s="1015"/>
      <c r="J46" s="1015"/>
      <c r="K46" s="1015"/>
      <c r="L46" s="1030"/>
      <c r="M46" s="1030"/>
      <c r="N46" s="1030"/>
      <c r="O46" s="1015"/>
      <c r="P46" s="1030"/>
      <c r="Q46" s="1030"/>
      <c r="R46" s="1030"/>
      <c r="S46" s="149"/>
      <c r="T46" s="176"/>
      <c r="U46" s="169"/>
      <c r="V46" s="1015"/>
      <c r="W46" s="1015"/>
      <c r="X46" s="1015"/>
      <c r="Y46" s="1015"/>
      <c r="Z46" s="1015"/>
      <c r="AA46" s="1015"/>
      <c r="AB46" s="1036"/>
      <c r="AC46" s="1049"/>
      <c r="AD46" s="1049"/>
      <c r="AE46" s="1050"/>
      <c r="AF46" s="1050"/>
      <c r="AG46" s="1039"/>
      <c r="AH46" s="1038"/>
      <c r="AI46" s="1038"/>
      <c r="AJ46" s="1015"/>
    </row>
    <row r="47" spans="1:36" s="23" customFormat="1" ht="18" customHeight="1" thickBot="1">
      <c r="A47" s="179" t="s">
        <v>185</v>
      </c>
      <c r="B47" s="180" t="s">
        <v>5</v>
      </c>
      <c r="C47" s="1031">
        <f>ROUND(SUM(C17)+SUM(C28)+SUM(C36)+SUM(C45),0)</f>
        <v>35888921</v>
      </c>
      <c r="D47" s="1032"/>
      <c r="E47" s="1033"/>
      <c r="F47" s="1031">
        <f>ROUND(SUM(F17)+SUM(F28)+SUM(F36)+SUM(F45),0)</f>
        <v>487100</v>
      </c>
      <c r="G47" s="1006"/>
      <c r="H47" s="1031">
        <f>ROUND(SUM(H17)+SUM(H28)+SUM(H36)+SUM(H45),0)</f>
        <v>780209</v>
      </c>
      <c r="I47" s="1010"/>
      <c r="J47" s="1031">
        <f>ROUND(SUM(J17)+SUM(J28)+SUM(J36)+SUM(J45),0)</f>
        <v>-1552</v>
      </c>
      <c r="K47" s="1033"/>
      <c r="L47" s="1031">
        <f>ROUND(SUM(L17)+SUM(L28)+SUM(L36)+SUM(L45),0)</f>
        <v>2328045</v>
      </c>
      <c r="M47" s="1010"/>
      <c r="N47" s="1031">
        <f>ROUND(SUM(N17)+SUM(N28)+SUM(N36)+SUM(N45),0)</f>
        <v>3867</v>
      </c>
      <c r="O47" s="1033"/>
      <c r="P47" s="1031">
        <f>ROUND(SUM(P17)+SUM(P28)+SUM(P36)+SUM(P45),0)</f>
        <v>100729</v>
      </c>
      <c r="Q47" s="1033"/>
      <c r="R47" s="1031">
        <f>ROUND(SUM(R17)+SUM(R28)+SUM(R36)+SUM(R45),0)</f>
        <v>2423111</v>
      </c>
      <c r="S47" s="181"/>
      <c r="T47" s="21" t="s">
        <v>169</v>
      </c>
      <c r="U47" s="21" t="s">
        <v>5</v>
      </c>
      <c r="V47" s="1031">
        <f>ROUND(SUM(V17)+SUM(V28)+SUM(V36)+SUM(V45),0)</f>
        <v>1016171</v>
      </c>
      <c r="W47" s="1033"/>
      <c r="X47" s="1031">
        <f>ROUND(SUM(X17)+SUM(X28)+SUM(X36)+SUM(X45),0)</f>
        <v>27580458</v>
      </c>
      <c r="Y47" s="1033"/>
      <c r="Z47" s="1031">
        <f>ROUND(SUM(Z17)+SUM(Z28)+SUM(Z36)+SUM(Z45),0)</f>
        <v>3536790</v>
      </c>
      <c r="AA47" s="1010"/>
      <c r="AB47" s="1051"/>
      <c r="AC47" s="1031">
        <f>ROUND(SUM(AC17)+SUM(AC28)+SUM(AC36)+SUM(AC45),0)</f>
        <v>1314373</v>
      </c>
      <c r="AD47" s="1010"/>
      <c r="AE47" s="1031">
        <f>ROUND(SUM(AE17)+SUM(AE28)+SUM(AE36)+SUM(AE45),0)</f>
        <v>119100</v>
      </c>
      <c r="AF47" s="1010"/>
      <c r="AG47" s="1034"/>
      <c r="AH47" s="1031">
        <f>ROUND(SUM(C47:AE47),0)</f>
        <v>75577322</v>
      </c>
      <c r="AI47" s="1010"/>
      <c r="AJ47" s="1031">
        <f>ROUND(SUM(AJ17)+SUM(AJ28)+SUM(AJ36)+SUM(AJ45),0)</f>
        <v>79266540</v>
      </c>
    </row>
    <row r="48" spans="1:36" s="4" customFormat="1" ht="7.5" customHeight="1" thickTop="1">
      <c r="A48" s="63"/>
      <c r="B48" s="68"/>
      <c r="C48" s="87"/>
      <c r="D48" s="182"/>
      <c r="E48" s="83"/>
      <c r="F48" s="182"/>
      <c r="G48" s="182"/>
      <c r="H48" s="87"/>
      <c r="I48" s="182"/>
      <c r="J48" s="182"/>
      <c r="K48" s="83"/>
      <c r="L48" s="87"/>
      <c r="M48" s="182"/>
      <c r="N48" s="182"/>
      <c r="O48" s="83"/>
      <c r="P48" s="182"/>
      <c r="Q48" s="182"/>
      <c r="R48" s="182"/>
      <c r="S48" s="182"/>
      <c r="T48" s="182"/>
      <c r="U48" s="83"/>
      <c r="V48" s="87"/>
      <c r="W48" s="83"/>
      <c r="Y48" s="83"/>
      <c r="Z48" s="87"/>
      <c r="AA48" s="182"/>
      <c r="AB48" s="83"/>
      <c r="AC48" s="62"/>
      <c r="AD48" s="62"/>
      <c r="AE48" s="62"/>
      <c r="AF48" s="62"/>
      <c r="AG48" s="58"/>
      <c r="AH48" s="58"/>
      <c r="AI48" s="77"/>
      <c r="AJ48" s="58"/>
    </row>
    <row r="49" spans="1:36" s="4" customFormat="1" ht="6.75" customHeight="1">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3"/>
      <c r="AC49" s="58"/>
      <c r="AD49" s="58"/>
      <c r="AE49" s="58"/>
      <c r="AF49" s="58"/>
      <c r="AG49" s="58"/>
      <c r="AH49" s="58"/>
      <c r="AI49" s="58"/>
      <c r="AJ49" s="58"/>
    </row>
    <row r="50" spans="1:36" s="4" customFormat="1" ht="15.75" customHeight="1">
      <c r="A50" s="183"/>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3"/>
      <c r="AC50" s="58"/>
      <c r="AD50" s="58"/>
      <c r="AE50" s="58"/>
      <c r="AF50" s="58"/>
      <c r="AG50" s="58"/>
      <c r="AH50" s="58"/>
      <c r="AI50" s="58"/>
      <c r="AJ50" s="58"/>
    </row>
    <row r="51" spans="1:36" s="4" customFormat="1" ht="15.75" customHeight="1">
      <c r="A51" s="63"/>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3"/>
      <c r="AC51" s="58"/>
      <c r="AD51" s="58"/>
      <c r="AE51" s="58"/>
      <c r="AF51" s="58"/>
      <c r="AG51" s="58"/>
      <c r="AH51" s="58"/>
      <c r="AI51" s="58"/>
      <c r="AJ51" s="58"/>
    </row>
    <row r="52" spans="1:36" s="4" customFormat="1" ht="18.75" customHeight="1">
      <c r="A52" s="63"/>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3"/>
      <c r="AC52" s="58"/>
      <c r="AD52" s="58"/>
      <c r="AE52" s="58"/>
      <c r="AF52" s="58"/>
      <c r="AG52" s="58"/>
      <c r="AH52" s="58"/>
      <c r="AI52" s="58"/>
      <c r="AJ52" s="58"/>
    </row>
    <row r="53" spans="1:36" s="4" customFormat="1" ht="18.75" customHeight="1">
      <c r="A53" s="63"/>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3"/>
      <c r="AC53" s="58"/>
      <c r="AD53" s="58"/>
      <c r="AE53" s="58"/>
      <c r="AF53" s="58"/>
      <c r="AG53" s="58"/>
      <c r="AH53" s="58"/>
      <c r="AI53" s="58"/>
      <c r="AJ53" s="58"/>
    </row>
    <row r="54" spans="1:36" s="4" customFormat="1" ht="18.75" customHeight="1">
      <c r="A54" s="63"/>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3"/>
      <c r="AC54" s="58"/>
      <c r="AD54" s="58"/>
      <c r="AE54" s="58"/>
      <c r="AF54" s="58"/>
      <c r="AG54" s="58"/>
      <c r="AH54" s="58"/>
      <c r="AI54" s="58"/>
      <c r="AJ54" s="58"/>
    </row>
    <row r="55" spans="1:36" s="4" customFormat="1" ht="18" customHeight="1">
      <c r="A55" s="63"/>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3"/>
      <c r="AC55" s="58"/>
      <c r="AD55" s="58"/>
      <c r="AE55" s="58"/>
      <c r="AF55" s="58"/>
      <c r="AG55" s="58"/>
      <c r="AH55" s="58"/>
      <c r="AI55" s="58"/>
      <c r="AJ55" s="58"/>
    </row>
    <row r="56" spans="1:36" s="4" customFormat="1" ht="18.75" customHeight="1">
      <c r="A56" s="63"/>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3"/>
      <c r="AC56" s="58"/>
      <c r="AD56" s="58"/>
      <c r="AE56" s="58"/>
      <c r="AF56" s="58"/>
      <c r="AG56" s="58"/>
      <c r="AH56" s="58"/>
      <c r="AI56" s="58"/>
      <c r="AJ56" s="58"/>
    </row>
    <row r="57" spans="1:36" s="4" customFormat="1" ht="18.75" customHeight="1">
      <c r="A57" s="63"/>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3"/>
      <c r="AC57" s="58"/>
      <c r="AD57" s="58"/>
      <c r="AE57" s="58"/>
      <c r="AF57" s="58"/>
      <c r="AG57" s="58"/>
      <c r="AH57" s="58"/>
      <c r="AI57" s="58"/>
      <c r="AJ57" s="58"/>
    </row>
    <row r="58" spans="1:36" s="4" customFormat="1" ht="18" customHeight="1">
      <c r="A58" s="63"/>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3"/>
      <c r="AC58" s="58"/>
      <c r="AD58" s="58"/>
      <c r="AE58" s="58"/>
      <c r="AF58" s="58"/>
      <c r="AG58" s="58"/>
      <c r="AH58" s="58"/>
      <c r="AI58" s="58"/>
      <c r="AJ58" s="58"/>
    </row>
    <row r="59" spans="1:36" s="4" customFormat="1">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3"/>
      <c r="AC59" s="58"/>
      <c r="AD59" s="58"/>
      <c r="AE59" s="58"/>
      <c r="AF59" s="58"/>
      <c r="AG59" s="58"/>
      <c r="AH59" s="58"/>
      <c r="AI59" s="58"/>
      <c r="AJ59" s="58"/>
    </row>
    <row r="60" spans="1:36" s="4" customFormat="1">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3"/>
      <c r="AC60" s="58"/>
      <c r="AD60" s="58"/>
      <c r="AE60" s="58"/>
      <c r="AF60" s="58"/>
      <c r="AG60" s="58"/>
      <c r="AH60" s="58"/>
      <c r="AI60" s="58"/>
      <c r="AJ60" s="58"/>
    </row>
    <row r="61" spans="1:36" s="4" customForma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3"/>
      <c r="AC61" s="58"/>
      <c r="AD61" s="58"/>
      <c r="AE61" s="58"/>
      <c r="AF61" s="58"/>
      <c r="AG61" s="58"/>
      <c r="AH61" s="58"/>
      <c r="AI61" s="58"/>
      <c r="AJ61" s="58"/>
    </row>
    <row r="62" spans="1:36" s="4" customForma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3"/>
      <c r="AC62" s="58"/>
      <c r="AD62" s="58"/>
      <c r="AE62" s="58"/>
      <c r="AF62" s="58"/>
      <c r="AG62" s="58"/>
      <c r="AH62" s="58"/>
      <c r="AI62" s="58"/>
      <c r="AJ62" s="58"/>
    </row>
    <row r="63" spans="1:36" s="4" customForma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3"/>
      <c r="AC63" s="58"/>
      <c r="AD63" s="58"/>
      <c r="AE63" s="58"/>
      <c r="AF63" s="58"/>
      <c r="AG63" s="58"/>
      <c r="AH63" s="58"/>
      <c r="AI63" s="58"/>
      <c r="AJ63" s="58"/>
    </row>
    <row r="64" spans="1:36" s="4" customForma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3"/>
      <c r="AC64" s="58"/>
      <c r="AD64" s="58"/>
      <c r="AE64" s="58"/>
      <c r="AF64" s="58"/>
      <c r="AG64" s="58"/>
      <c r="AH64" s="58"/>
      <c r="AI64" s="58"/>
      <c r="AJ64" s="58"/>
    </row>
    <row r="65" spans="1:36" s="4" customFormat="1">
      <c r="A65" s="58"/>
      <c r="B65" s="58"/>
      <c r="C65" s="58"/>
      <c r="D65" s="58"/>
      <c r="E65" s="58"/>
      <c r="F65" s="58"/>
      <c r="G65" s="58"/>
      <c r="H65" s="58"/>
      <c r="I65" s="58"/>
      <c r="J65" s="58"/>
      <c r="K65" s="58"/>
      <c r="L65" s="58"/>
      <c r="M65" s="58"/>
      <c r="N65" s="58"/>
      <c r="O65" s="58"/>
      <c r="P65" s="58"/>
      <c r="Q65" s="58"/>
      <c r="R65" s="58"/>
      <c r="S65" s="58"/>
      <c r="T65" s="58"/>
      <c r="U65" s="58"/>
      <c r="W65" s="58"/>
      <c r="X65" s="58"/>
      <c r="Y65" s="58"/>
      <c r="Z65" s="58"/>
      <c r="AA65" s="58"/>
      <c r="AB65" s="53"/>
      <c r="AC65" s="58"/>
      <c r="AD65" s="58"/>
      <c r="AE65" s="58"/>
      <c r="AF65" s="58"/>
      <c r="AG65" s="58"/>
      <c r="AH65" s="58"/>
      <c r="AI65" s="58"/>
      <c r="AJ65" s="58"/>
    </row>
    <row r="66" spans="1:36" s="4" customFormat="1">
      <c r="A66" s="58"/>
      <c r="B66" s="58"/>
      <c r="C66" s="58"/>
      <c r="D66" s="58"/>
      <c r="E66" s="58"/>
      <c r="F66" s="58"/>
      <c r="G66" s="58"/>
      <c r="H66" s="58"/>
      <c r="I66" s="58"/>
      <c r="J66" s="58"/>
      <c r="K66" s="58"/>
      <c r="L66" s="58"/>
      <c r="M66" s="58"/>
      <c r="N66" s="58"/>
      <c r="O66" s="58"/>
      <c r="P66" s="58"/>
      <c r="Q66" s="58"/>
      <c r="R66" s="58"/>
      <c r="S66" s="58"/>
      <c r="T66" s="58"/>
      <c r="U66" s="58"/>
      <c r="W66" s="58"/>
      <c r="X66" s="58"/>
      <c r="Y66" s="58"/>
      <c r="Z66" s="58"/>
      <c r="AA66" s="58"/>
      <c r="AB66" s="53"/>
      <c r="AC66" s="58"/>
      <c r="AD66" s="58"/>
      <c r="AE66" s="58"/>
      <c r="AF66" s="58"/>
      <c r="AG66" s="58"/>
      <c r="AH66" s="58"/>
      <c r="AI66" s="58"/>
      <c r="AJ66" s="58"/>
    </row>
    <row r="67" spans="1:36" s="4" customFormat="1">
      <c r="A67" s="58"/>
      <c r="B67" s="58"/>
      <c r="C67" s="58"/>
      <c r="D67" s="58"/>
      <c r="E67" s="58"/>
      <c r="F67" s="58"/>
      <c r="G67" s="58"/>
      <c r="H67" s="58"/>
      <c r="I67" s="58"/>
      <c r="J67" s="58"/>
      <c r="K67" s="58"/>
      <c r="L67" s="58"/>
      <c r="M67" s="58"/>
      <c r="N67" s="58"/>
      <c r="O67" s="58"/>
      <c r="P67" s="58"/>
      <c r="Q67" s="58"/>
      <c r="R67" s="58"/>
      <c r="S67" s="58"/>
      <c r="T67" s="58"/>
      <c r="U67" s="58"/>
      <c r="W67" s="58"/>
      <c r="X67" s="58"/>
      <c r="Y67" s="58"/>
      <c r="Z67" s="58"/>
      <c r="AA67" s="58"/>
      <c r="AB67" s="53"/>
      <c r="AC67" s="58"/>
      <c r="AD67" s="58"/>
      <c r="AE67" s="58"/>
      <c r="AF67" s="58"/>
      <c r="AG67" s="58"/>
      <c r="AH67" s="58"/>
      <c r="AI67" s="58"/>
      <c r="AJ67" s="58"/>
    </row>
    <row r="68" spans="1:36" s="4" customFormat="1">
      <c r="A68" s="58"/>
      <c r="B68" s="58"/>
      <c r="C68" s="58"/>
      <c r="D68" s="58"/>
      <c r="E68" s="58"/>
      <c r="F68" s="58"/>
      <c r="G68" s="58"/>
      <c r="H68" s="58"/>
      <c r="I68" s="58"/>
      <c r="J68" s="58"/>
      <c r="K68" s="58"/>
      <c r="L68" s="58"/>
      <c r="M68" s="58"/>
      <c r="N68" s="58"/>
      <c r="O68" s="58"/>
      <c r="P68" s="58"/>
      <c r="Q68" s="58"/>
      <c r="R68" s="58"/>
      <c r="S68" s="58"/>
      <c r="T68" s="58"/>
      <c r="U68" s="58"/>
      <c r="W68" s="58"/>
      <c r="X68" s="58"/>
      <c r="Y68" s="58"/>
      <c r="Z68" s="58"/>
      <c r="AA68" s="58"/>
      <c r="AB68" s="53"/>
      <c r="AC68" s="58"/>
      <c r="AD68" s="58"/>
      <c r="AE68" s="58"/>
      <c r="AF68" s="58"/>
      <c r="AG68" s="58"/>
      <c r="AH68" s="58"/>
      <c r="AI68" s="58"/>
      <c r="AJ68" s="58"/>
    </row>
    <row r="69" spans="1:36" s="4" customFormat="1">
      <c r="A69" s="58"/>
      <c r="B69" s="58"/>
      <c r="C69" s="58"/>
      <c r="D69" s="58"/>
      <c r="E69" s="58"/>
      <c r="F69" s="58"/>
      <c r="G69" s="58"/>
      <c r="H69" s="58"/>
      <c r="I69" s="58"/>
      <c r="J69" s="58"/>
      <c r="K69" s="58"/>
      <c r="L69" s="58"/>
      <c r="M69" s="58"/>
      <c r="N69" s="58"/>
      <c r="O69" s="58"/>
      <c r="P69" s="58"/>
      <c r="Q69" s="58"/>
      <c r="R69" s="58"/>
      <c r="S69" s="58"/>
      <c r="T69" s="58"/>
      <c r="U69" s="58"/>
      <c r="W69" s="58"/>
      <c r="X69" s="58"/>
      <c r="Y69" s="58"/>
      <c r="Z69" s="58"/>
      <c r="AA69" s="58"/>
      <c r="AB69" s="53"/>
      <c r="AC69" s="58"/>
      <c r="AD69" s="58"/>
      <c r="AE69" s="58"/>
      <c r="AF69" s="58"/>
      <c r="AG69" s="58"/>
      <c r="AH69" s="58"/>
      <c r="AI69" s="58"/>
      <c r="AJ69" s="58"/>
    </row>
    <row r="70" spans="1:36" s="4" customFormat="1">
      <c r="A70" s="58"/>
      <c r="B70" s="58"/>
      <c r="C70" s="58"/>
      <c r="D70" s="58"/>
      <c r="E70" s="58"/>
      <c r="F70" s="58"/>
      <c r="G70" s="58"/>
      <c r="H70" s="58"/>
      <c r="I70" s="58"/>
      <c r="J70" s="58"/>
      <c r="K70" s="58"/>
      <c r="L70" s="58"/>
      <c r="M70" s="58"/>
      <c r="N70" s="58"/>
      <c r="O70" s="58"/>
      <c r="P70" s="58"/>
      <c r="Q70" s="58"/>
      <c r="R70" s="58"/>
      <c r="S70" s="58"/>
      <c r="T70" s="58"/>
      <c r="U70" s="58"/>
      <c r="W70" s="58"/>
      <c r="X70" s="58"/>
      <c r="Y70" s="58"/>
      <c r="Z70" s="58"/>
      <c r="AA70" s="58"/>
      <c r="AB70" s="53"/>
      <c r="AC70" s="58"/>
      <c r="AD70" s="58"/>
      <c r="AE70" s="58"/>
      <c r="AF70" s="58"/>
      <c r="AG70" s="58"/>
      <c r="AH70" s="58"/>
      <c r="AI70" s="58"/>
      <c r="AJ70" s="58"/>
    </row>
    <row r="71" spans="1:36" s="4" customFormat="1">
      <c r="A71" s="58"/>
      <c r="B71" s="58"/>
      <c r="C71" s="58"/>
      <c r="D71" s="58"/>
      <c r="E71" s="58"/>
      <c r="F71" s="58"/>
      <c r="G71" s="58"/>
      <c r="H71" s="58"/>
      <c r="I71" s="58"/>
      <c r="J71" s="58"/>
      <c r="K71" s="58"/>
      <c r="L71" s="58"/>
      <c r="M71" s="58"/>
      <c r="N71" s="58"/>
      <c r="O71" s="58"/>
      <c r="P71" s="58"/>
      <c r="Q71" s="58"/>
      <c r="R71" s="58"/>
      <c r="S71" s="58"/>
      <c r="T71" s="58"/>
      <c r="U71" s="58"/>
      <c r="W71" s="58"/>
      <c r="X71" s="58"/>
      <c r="Y71" s="58"/>
      <c r="Z71" s="58"/>
      <c r="AA71" s="58"/>
      <c r="AB71" s="53"/>
      <c r="AC71" s="58"/>
      <c r="AD71" s="58"/>
      <c r="AE71" s="58"/>
      <c r="AF71" s="58"/>
      <c r="AG71" s="58"/>
      <c r="AH71" s="58"/>
      <c r="AI71" s="58"/>
      <c r="AJ71" s="58"/>
    </row>
    <row r="72" spans="1:36" s="4" customFormat="1">
      <c r="A72" s="58"/>
      <c r="B72" s="58"/>
      <c r="C72" s="58"/>
      <c r="D72" s="58"/>
      <c r="E72" s="58"/>
      <c r="F72" s="58"/>
      <c r="G72" s="58"/>
      <c r="H72" s="58"/>
      <c r="I72" s="58"/>
      <c r="J72" s="58"/>
      <c r="K72" s="58"/>
      <c r="L72" s="58"/>
      <c r="M72" s="58"/>
      <c r="N72" s="58"/>
      <c r="O72" s="58"/>
      <c r="P72" s="58"/>
      <c r="Q72" s="58"/>
      <c r="R72" s="58"/>
      <c r="S72" s="58"/>
      <c r="T72" s="58"/>
      <c r="U72" s="58"/>
      <c r="W72" s="58"/>
      <c r="X72" s="58"/>
      <c r="Y72" s="58"/>
      <c r="Z72" s="58"/>
      <c r="AA72" s="58"/>
      <c r="AB72" s="53"/>
      <c r="AC72" s="58"/>
      <c r="AD72" s="58"/>
      <c r="AE72" s="58"/>
      <c r="AF72" s="58"/>
      <c r="AG72" s="58"/>
      <c r="AH72" s="58"/>
      <c r="AI72" s="58"/>
      <c r="AJ72" s="58"/>
    </row>
    <row r="73" spans="1:36" s="4" customFormat="1">
      <c r="A73" s="58"/>
      <c r="B73" s="58"/>
      <c r="C73" s="58"/>
      <c r="D73" s="58"/>
      <c r="E73" s="58"/>
      <c r="F73" s="58"/>
      <c r="G73" s="58"/>
      <c r="H73" s="58"/>
      <c r="I73" s="58"/>
      <c r="J73" s="58"/>
      <c r="K73" s="58"/>
      <c r="L73" s="58"/>
      <c r="M73" s="58"/>
      <c r="N73" s="58"/>
      <c r="O73" s="58"/>
      <c r="P73" s="58"/>
      <c r="Q73" s="58"/>
      <c r="R73" s="58"/>
      <c r="S73" s="58"/>
      <c r="T73" s="58"/>
      <c r="U73" s="58"/>
      <c r="W73" s="58"/>
      <c r="X73" s="58"/>
      <c r="Y73" s="58"/>
      <c r="Z73" s="58"/>
      <c r="AA73" s="58"/>
      <c r="AB73" s="53"/>
      <c r="AC73" s="58"/>
      <c r="AD73" s="58"/>
      <c r="AE73" s="58"/>
      <c r="AF73" s="58"/>
      <c r="AG73" s="58"/>
      <c r="AH73" s="58"/>
      <c r="AI73" s="58"/>
      <c r="AJ73" s="58"/>
    </row>
    <row r="74" spans="1:36" s="4" customFormat="1">
      <c r="A74" s="58"/>
      <c r="B74" s="58"/>
      <c r="C74" s="58"/>
      <c r="D74" s="58"/>
      <c r="E74" s="58"/>
      <c r="F74" s="58"/>
      <c r="G74" s="58"/>
      <c r="H74" s="58"/>
      <c r="I74" s="58"/>
      <c r="J74" s="58"/>
      <c r="K74" s="58"/>
      <c r="L74" s="58"/>
      <c r="M74" s="58"/>
      <c r="N74" s="58"/>
      <c r="O74" s="58"/>
      <c r="P74" s="58"/>
      <c r="Q74" s="58"/>
      <c r="R74" s="58"/>
      <c r="S74" s="58"/>
      <c r="T74" s="58"/>
      <c r="U74" s="58"/>
      <c r="W74" s="58"/>
      <c r="X74" s="58"/>
      <c r="Y74" s="58"/>
      <c r="Z74" s="58"/>
      <c r="AA74" s="58"/>
      <c r="AB74" s="53"/>
      <c r="AC74" s="58"/>
      <c r="AD74" s="58"/>
      <c r="AE74" s="58"/>
      <c r="AF74" s="58"/>
      <c r="AG74" s="58"/>
      <c r="AH74" s="58"/>
      <c r="AI74" s="58"/>
      <c r="AJ74" s="58"/>
    </row>
    <row r="75" spans="1:36" s="4" customFormat="1">
      <c r="A75" s="58"/>
      <c r="B75" s="58"/>
      <c r="C75" s="58"/>
      <c r="D75" s="58"/>
      <c r="E75" s="58"/>
      <c r="F75" s="58"/>
      <c r="G75" s="58"/>
      <c r="H75" s="58"/>
      <c r="I75" s="58"/>
      <c r="J75" s="58"/>
      <c r="K75" s="58"/>
      <c r="L75" s="58"/>
      <c r="M75" s="58"/>
      <c r="N75" s="58"/>
      <c r="O75" s="58"/>
      <c r="P75" s="58"/>
      <c r="Q75" s="58"/>
      <c r="R75" s="58"/>
      <c r="S75" s="58"/>
      <c r="T75" s="58"/>
      <c r="U75" s="58"/>
      <c r="W75" s="58"/>
      <c r="X75" s="58"/>
      <c r="Y75" s="58"/>
      <c r="Z75" s="58"/>
      <c r="AA75" s="58"/>
      <c r="AB75" s="53"/>
      <c r="AC75" s="58"/>
      <c r="AD75" s="58"/>
      <c r="AE75" s="58"/>
      <c r="AF75" s="58"/>
      <c r="AG75" s="58"/>
      <c r="AH75" s="58"/>
      <c r="AI75" s="58"/>
      <c r="AJ75" s="58"/>
    </row>
    <row r="76" spans="1:36" s="4" customFormat="1">
      <c r="A76" s="58"/>
      <c r="B76" s="58"/>
      <c r="C76" s="58"/>
      <c r="D76" s="58"/>
      <c r="E76" s="58"/>
      <c r="F76" s="58"/>
      <c r="G76" s="58"/>
      <c r="H76" s="58"/>
      <c r="I76" s="58"/>
      <c r="J76" s="58"/>
      <c r="K76" s="58"/>
      <c r="L76" s="58"/>
      <c r="M76" s="58"/>
      <c r="N76" s="58"/>
      <c r="O76" s="58"/>
      <c r="P76" s="58"/>
      <c r="Q76" s="58"/>
      <c r="R76" s="58"/>
      <c r="S76" s="58"/>
      <c r="T76" s="58"/>
      <c r="U76" s="58"/>
      <c r="W76" s="58"/>
      <c r="X76" s="58"/>
      <c r="Y76" s="58"/>
      <c r="Z76" s="58"/>
      <c r="AA76" s="58"/>
      <c r="AB76" s="53"/>
      <c r="AC76" s="58"/>
      <c r="AD76" s="58"/>
      <c r="AE76" s="58"/>
      <c r="AF76" s="58"/>
      <c r="AG76" s="58"/>
      <c r="AH76" s="58"/>
      <c r="AI76" s="58"/>
      <c r="AJ76" s="58"/>
    </row>
    <row r="77" spans="1:36" s="4" customFormat="1">
      <c r="A77" s="58"/>
      <c r="B77" s="58"/>
      <c r="C77" s="58"/>
      <c r="D77" s="58"/>
      <c r="E77" s="58"/>
      <c r="F77" s="58"/>
      <c r="G77" s="58"/>
      <c r="H77" s="58"/>
      <c r="I77" s="58"/>
      <c r="J77" s="58"/>
      <c r="K77" s="58"/>
      <c r="L77" s="58"/>
      <c r="M77" s="58"/>
      <c r="N77" s="58"/>
      <c r="O77" s="58"/>
      <c r="P77" s="58"/>
      <c r="Q77" s="58"/>
      <c r="R77" s="58"/>
      <c r="S77" s="58"/>
      <c r="T77" s="58"/>
      <c r="U77" s="58"/>
      <c r="W77" s="58"/>
      <c r="X77" s="58"/>
      <c r="Y77" s="58"/>
      <c r="Z77" s="58"/>
      <c r="AA77" s="58"/>
      <c r="AB77" s="53"/>
      <c r="AC77" s="58"/>
      <c r="AD77" s="58"/>
      <c r="AE77" s="58"/>
      <c r="AF77" s="58"/>
      <c r="AG77" s="58"/>
      <c r="AH77" s="58"/>
      <c r="AI77" s="58"/>
      <c r="AJ77" s="58"/>
    </row>
    <row r="78" spans="1:36" s="4" customFormat="1">
      <c r="A78" s="58"/>
      <c r="B78" s="58"/>
      <c r="C78" s="58"/>
      <c r="D78" s="58"/>
      <c r="E78" s="58"/>
      <c r="F78" s="58"/>
      <c r="G78" s="58"/>
      <c r="H78" s="58"/>
      <c r="I78" s="58"/>
      <c r="J78" s="58"/>
      <c r="K78" s="58"/>
      <c r="L78" s="58"/>
      <c r="M78" s="58"/>
      <c r="N78" s="58"/>
      <c r="O78" s="58"/>
      <c r="P78" s="58"/>
      <c r="Q78" s="58"/>
      <c r="R78" s="58"/>
      <c r="S78" s="58"/>
      <c r="T78" s="58"/>
      <c r="U78" s="58"/>
      <c r="W78" s="58"/>
      <c r="X78" s="58"/>
      <c r="Y78" s="58"/>
      <c r="Z78" s="58"/>
      <c r="AA78" s="58"/>
      <c r="AB78" s="53"/>
      <c r="AC78" s="58"/>
      <c r="AD78" s="58"/>
      <c r="AE78" s="58"/>
      <c r="AF78" s="58"/>
      <c r="AG78" s="58"/>
      <c r="AH78" s="58"/>
      <c r="AI78" s="58"/>
      <c r="AJ78" s="58"/>
    </row>
    <row r="79" spans="1:36" s="4" customFormat="1">
      <c r="A79" s="58"/>
      <c r="B79" s="58"/>
      <c r="C79" s="58"/>
      <c r="D79" s="58"/>
      <c r="E79" s="58"/>
      <c r="F79" s="58"/>
      <c r="G79" s="58"/>
      <c r="H79" s="58"/>
      <c r="I79" s="58"/>
      <c r="J79" s="58"/>
      <c r="K79" s="58"/>
      <c r="L79" s="58"/>
      <c r="M79" s="58"/>
      <c r="N79" s="58"/>
      <c r="O79" s="58"/>
      <c r="P79" s="58"/>
      <c r="Q79" s="58"/>
      <c r="R79" s="58"/>
      <c r="S79" s="58"/>
      <c r="T79" s="58"/>
      <c r="U79" s="58"/>
      <c r="W79" s="58"/>
      <c r="X79" s="58"/>
      <c r="Y79" s="58"/>
      <c r="Z79" s="58"/>
      <c r="AA79" s="58"/>
      <c r="AB79" s="53"/>
      <c r="AC79" s="58"/>
      <c r="AD79" s="58"/>
      <c r="AE79" s="58"/>
      <c r="AF79" s="58"/>
      <c r="AG79" s="58"/>
      <c r="AH79" s="58"/>
      <c r="AI79" s="58"/>
      <c r="AJ79" s="58"/>
    </row>
    <row r="80" spans="1:36" s="4" customFormat="1">
      <c r="A80" s="58"/>
      <c r="B80" s="58"/>
      <c r="C80" s="58"/>
      <c r="D80" s="58"/>
      <c r="E80" s="58"/>
      <c r="F80" s="58"/>
      <c r="G80" s="58"/>
      <c r="H80" s="58"/>
      <c r="I80" s="58"/>
      <c r="J80" s="58"/>
      <c r="K80" s="58"/>
      <c r="L80" s="58"/>
      <c r="M80" s="58"/>
      <c r="N80" s="58"/>
      <c r="O80" s="58"/>
      <c r="P80" s="58"/>
      <c r="Q80" s="58"/>
      <c r="R80" s="58"/>
      <c r="S80" s="58"/>
      <c r="T80" s="58"/>
      <c r="U80" s="58"/>
      <c r="W80" s="58"/>
      <c r="X80" s="58"/>
      <c r="Y80" s="58"/>
      <c r="Z80" s="58"/>
      <c r="AA80" s="58"/>
      <c r="AB80" s="53"/>
      <c r="AC80" s="58"/>
      <c r="AD80" s="58"/>
      <c r="AE80" s="58"/>
      <c r="AF80" s="58"/>
      <c r="AG80" s="58"/>
      <c r="AH80" s="58"/>
      <c r="AI80" s="58"/>
      <c r="AJ80" s="58"/>
    </row>
    <row r="81" spans="1:36" s="4" customFormat="1">
      <c r="A81" s="58"/>
      <c r="B81" s="58"/>
      <c r="C81" s="58"/>
      <c r="D81" s="58"/>
      <c r="E81" s="58"/>
      <c r="F81" s="58"/>
      <c r="G81" s="58"/>
      <c r="H81" s="58"/>
      <c r="I81" s="58"/>
      <c r="J81" s="58"/>
      <c r="K81" s="58"/>
      <c r="L81" s="58"/>
      <c r="M81" s="58"/>
      <c r="N81" s="58"/>
      <c r="O81" s="58"/>
      <c r="P81" s="58"/>
      <c r="Q81" s="58"/>
      <c r="R81" s="58"/>
      <c r="S81" s="58"/>
      <c r="T81" s="58"/>
      <c r="U81" s="58"/>
      <c r="W81" s="58"/>
      <c r="X81" s="58"/>
      <c r="Y81" s="58"/>
      <c r="Z81" s="58"/>
      <c r="AA81" s="58"/>
      <c r="AB81" s="53"/>
      <c r="AC81" s="58"/>
      <c r="AD81" s="58"/>
      <c r="AE81" s="58"/>
      <c r="AF81" s="58"/>
      <c r="AG81" s="58"/>
      <c r="AH81" s="58"/>
      <c r="AI81" s="58"/>
      <c r="AJ81" s="58"/>
    </row>
    <row r="82" spans="1:36" s="4" customFormat="1">
      <c r="A82" s="58"/>
      <c r="B82" s="58"/>
      <c r="C82" s="58"/>
      <c r="D82" s="58"/>
      <c r="E82" s="58"/>
      <c r="F82" s="58"/>
      <c r="G82" s="58"/>
      <c r="H82" s="58"/>
      <c r="I82" s="58"/>
      <c r="J82" s="58"/>
      <c r="K82" s="58"/>
      <c r="L82" s="58"/>
      <c r="M82" s="58"/>
      <c r="N82" s="58"/>
      <c r="O82" s="58"/>
      <c r="P82" s="58"/>
      <c r="Q82" s="58"/>
      <c r="R82" s="58"/>
      <c r="S82" s="58"/>
      <c r="T82" s="58"/>
      <c r="U82" s="58"/>
      <c r="W82" s="58"/>
      <c r="X82" s="58"/>
      <c r="Y82" s="58"/>
      <c r="Z82" s="58"/>
      <c r="AA82" s="58"/>
      <c r="AB82" s="53"/>
      <c r="AC82" s="58"/>
      <c r="AD82" s="58"/>
      <c r="AE82" s="58"/>
      <c r="AF82" s="58"/>
      <c r="AG82" s="58"/>
      <c r="AH82" s="58"/>
      <c r="AI82" s="58"/>
      <c r="AJ82" s="58"/>
    </row>
    <row r="83" spans="1:36" s="4" customFormat="1">
      <c r="A83" s="58"/>
      <c r="B83" s="58"/>
      <c r="C83" s="58"/>
      <c r="D83" s="58"/>
      <c r="E83" s="58"/>
      <c r="F83" s="58"/>
      <c r="G83" s="58"/>
      <c r="H83" s="58"/>
      <c r="I83" s="58"/>
      <c r="J83" s="58"/>
      <c r="K83" s="58"/>
      <c r="L83" s="58"/>
      <c r="M83" s="58"/>
      <c r="N83" s="58"/>
      <c r="O83" s="58"/>
      <c r="P83" s="58"/>
      <c r="Q83" s="58"/>
      <c r="R83" s="58"/>
      <c r="S83" s="58"/>
      <c r="T83" s="58"/>
      <c r="U83" s="58"/>
      <c r="W83" s="58"/>
      <c r="X83" s="58"/>
      <c r="Y83" s="58"/>
      <c r="Z83" s="58"/>
      <c r="AA83" s="58"/>
      <c r="AB83" s="53"/>
      <c r="AC83" s="58"/>
      <c r="AD83" s="58"/>
      <c r="AE83" s="58"/>
      <c r="AF83" s="58"/>
      <c r="AG83" s="58"/>
      <c r="AH83" s="58"/>
      <c r="AI83" s="58"/>
      <c r="AJ83" s="58"/>
    </row>
    <row r="84" spans="1:36" s="4" customFormat="1">
      <c r="A84" s="58"/>
      <c r="B84" s="58"/>
      <c r="C84" s="58"/>
      <c r="D84" s="58"/>
      <c r="E84" s="58"/>
      <c r="F84" s="58"/>
      <c r="G84" s="58"/>
      <c r="H84" s="58"/>
      <c r="I84" s="58"/>
      <c r="J84" s="58"/>
      <c r="K84" s="58"/>
      <c r="L84" s="58"/>
      <c r="M84" s="58"/>
      <c r="N84" s="58"/>
      <c r="O84" s="58"/>
      <c r="P84" s="58"/>
      <c r="Q84" s="58"/>
      <c r="R84" s="58"/>
      <c r="S84" s="58"/>
      <c r="T84" s="58"/>
      <c r="U84" s="58"/>
      <c r="W84" s="58"/>
      <c r="X84" s="58"/>
      <c r="Y84" s="58"/>
      <c r="Z84" s="58"/>
      <c r="AA84" s="58"/>
      <c r="AB84" s="53"/>
      <c r="AC84" s="58"/>
      <c r="AD84" s="58"/>
      <c r="AE84" s="58"/>
      <c r="AF84" s="58"/>
      <c r="AG84" s="58"/>
      <c r="AH84" s="58"/>
      <c r="AI84" s="58"/>
      <c r="AJ84" s="58"/>
    </row>
    <row r="85" spans="1:36" s="4" customFormat="1">
      <c r="A85" s="58"/>
      <c r="B85" s="58"/>
      <c r="C85" s="58"/>
      <c r="D85" s="58"/>
      <c r="E85" s="58"/>
      <c r="F85" s="58"/>
      <c r="G85" s="58"/>
      <c r="H85" s="58"/>
      <c r="I85" s="58"/>
      <c r="J85" s="58"/>
      <c r="K85" s="58"/>
      <c r="L85" s="58"/>
      <c r="M85" s="58"/>
      <c r="N85" s="58"/>
      <c r="O85" s="58"/>
      <c r="P85" s="58"/>
      <c r="Q85" s="58"/>
      <c r="R85" s="58"/>
      <c r="S85" s="58"/>
      <c r="T85" s="58"/>
      <c r="U85" s="58"/>
      <c r="W85" s="58"/>
      <c r="X85" s="58"/>
      <c r="Y85" s="58"/>
      <c r="Z85" s="58"/>
      <c r="AA85" s="58"/>
      <c r="AB85" s="53"/>
      <c r="AC85" s="58"/>
      <c r="AD85" s="58"/>
      <c r="AE85" s="58"/>
      <c r="AF85" s="58"/>
      <c r="AG85" s="58"/>
      <c r="AH85" s="58"/>
      <c r="AI85" s="58"/>
      <c r="AJ85" s="58"/>
    </row>
    <row r="86" spans="1:36" s="4" customFormat="1">
      <c r="A86" s="58"/>
      <c r="B86" s="58"/>
      <c r="C86" s="58"/>
      <c r="D86" s="58"/>
      <c r="E86" s="58"/>
      <c r="F86" s="58"/>
      <c r="G86" s="58"/>
      <c r="H86" s="58"/>
      <c r="I86" s="58"/>
      <c r="J86" s="58"/>
      <c r="K86" s="58"/>
      <c r="L86" s="58"/>
      <c r="M86" s="58"/>
      <c r="N86" s="58"/>
      <c r="O86" s="58"/>
      <c r="P86" s="58"/>
      <c r="Q86" s="58"/>
      <c r="R86" s="58"/>
      <c r="S86" s="58"/>
      <c r="T86" s="58"/>
      <c r="U86" s="58"/>
      <c r="W86" s="58"/>
      <c r="X86" s="58"/>
      <c r="Y86" s="58"/>
      <c r="Z86" s="58"/>
      <c r="AA86" s="58"/>
      <c r="AB86" s="58"/>
      <c r="AC86" s="58"/>
      <c r="AD86" s="58"/>
      <c r="AE86" s="58"/>
      <c r="AF86" s="58"/>
      <c r="AG86" s="58"/>
      <c r="AH86" s="58"/>
      <c r="AI86" s="58"/>
      <c r="AJ86" s="58"/>
    </row>
    <row r="87" spans="1:36" s="4" customFormat="1">
      <c r="A87" s="58"/>
      <c r="B87" s="58"/>
      <c r="C87" s="58"/>
      <c r="D87" s="58"/>
      <c r="E87" s="58"/>
      <c r="F87" s="58"/>
      <c r="G87" s="58"/>
      <c r="H87" s="58"/>
      <c r="I87" s="58"/>
      <c r="J87" s="58"/>
      <c r="K87" s="58"/>
      <c r="L87" s="58"/>
      <c r="M87" s="58"/>
      <c r="N87" s="58"/>
      <c r="O87" s="58"/>
      <c r="P87" s="58"/>
      <c r="Q87" s="58"/>
      <c r="R87" s="58"/>
      <c r="S87" s="58"/>
      <c r="T87" s="58"/>
      <c r="U87" s="58"/>
      <c r="W87" s="58"/>
      <c r="X87" s="58"/>
      <c r="Y87" s="58"/>
      <c r="Z87" s="58"/>
      <c r="AA87" s="58"/>
      <c r="AB87" s="58"/>
      <c r="AC87" s="58"/>
      <c r="AD87" s="58"/>
      <c r="AE87" s="58"/>
      <c r="AF87" s="58"/>
      <c r="AG87" s="58"/>
      <c r="AH87" s="58"/>
      <c r="AI87" s="58"/>
      <c r="AJ87" s="58"/>
    </row>
    <row r="88" spans="1:36" s="4" customFormat="1">
      <c r="A88" s="58"/>
      <c r="B88" s="58"/>
      <c r="C88" s="58"/>
      <c r="D88" s="58"/>
      <c r="E88" s="58"/>
      <c r="F88" s="58"/>
      <c r="G88" s="58"/>
      <c r="H88" s="58"/>
      <c r="I88" s="58"/>
      <c r="J88" s="58"/>
      <c r="K88" s="58"/>
      <c r="L88" s="58"/>
      <c r="M88" s="58"/>
      <c r="N88" s="58"/>
      <c r="O88" s="58"/>
      <c r="P88" s="58"/>
      <c r="Q88" s="58"/>
      <c r="R88" s="58"/>
      <c r="S88" s="58"/>
      <c r="T88" s="58"/>
      <c r="U88" s="58"/>
      <c r="W88" s="58"/>
      <c r="X88" s="58"/>
      <c r="Y88" s="58"/>
      <c r="Z88" s="58"/>
      <c r="AA88" s="58"/>
      <c r="AB88" s="58"/>
      <c r="AC88" s="58"/>
      <c r="AD88" s="58"/>
      <c r="AE88" s="58"/>
      <c r="AF88" s="58"/>
      <c r="AG88" s="58"/>
      <c r="AH88" s="58"/>
      <c r="AI88" s="58"/>
      <c r="AJ88" s="58"/>
    </row>
    <row r="89" spans="1:36" s="4" customFormat="1">
      <c r="A89" s="58"/>
      <c r="B89" s="58"/>
      <c r="C89" s="58"/>
      <c r="D89" s="58"/>
      <c r="E89" s="58"/>
      <c r="F89" s="58"/>
      <c r="G89" s="58"/>
      <c r="H89" s="58"/>
      <c r="I89" s="58"/>
      <c r="J89" s="58"/>
      <c r="K89" s="58"/>
      <c r="L89" s="58"/>
      <c r="M89" s="58"/>
      <c r="N89" s="58"/>
      <c r="O89" s="58"/>
      <c r="P89" s="58"/>
      <c r="Q89" s="58"/>
      <c r="R89" s="58"/>
      <c r="S89" s="58"/>
      <c r="T89" s="58"/>
      <c r="U89" s="58"/>
      <c r="W89" s="58"/>
      <c r="X89" s="58"/>
      <c r="Y89" s="58"/>
      <c r="Z89" s="58"/>
      <c r="AA89" s="58"/>
      <c r="AB89" s="58"/>
      <c r="AC89" s="58"/>
      <c r="AD89" s="58"/>
      <c r="AE89" s="58"/>
      <c r="AF89" s="58"/>
      <c r="AG89" s="58"/>
      <c r="AH89" s="58"/>
      <c r="AI89" s="58"/>
      <c r="AJ89" s="58"/>
    </row>
    <row r="90" spans="1:36" s="4" customFormat="1">
      <c r="A90" s="58"/>
      <c r="B90" s="58"/>
      <c r="C90" s="58"/>
      <c r="D90" s="58"/>
      <c r="E90" s="58"/>
      <c r="F90" s="58"/>
      <c r="G90" s="58"/>
      <c r="H90" s="58"/>
      <c r="I90" s="58"/>
      <c r="J90" s="58"/>
      <c r="K90" s="58"/>
      <c r="L90" s="58"/>
      <c r="M90" s="58"/>
      <c r="N90" s="58"/>
      <c r="O90" s="58"/>
      <c r="P90" s="58"/>
      <c r="Q90" s="58"/>
      <c r="R90" s="58"/>
      <c r="S90" s="58"/>
      <c r="T90" s="58"/>
      <c r="U90" s="58"/>
      <c r="W90" s="58"/>
      <c r="X90" s="58"/>
      <c r="Y90" s="58"/>
      <c r="Z90" s="58"/>
      <c r="AA90" s="58"/>
      <c r="AB90" s="58"/>
      <c r="AC90" s="58"/>
      <c r="AD90" s="58"/>
      <c r="AE90" s="58"/>
      <c r="AF90" s="58"/>
      <c r="AG90" s="58"/>
      <c r="AH90" s="58"/>
      <c r="AI90" s="58"/>
      <c r="AJ90" s="58"/>
    </row>
    <row r="91" spans="1:36" s="4" customFormat="1">
      <c r="A91" s="58"/>
      <c r="B91" s="58"/>
      <c r="C91" s="58"/>
      <c r="D91" s="58"/>
      <c r="E91" s="58"/>
      <c r="F91" s="58"/>
      <c r="G91" s="58"/>
      <c r="H91" s="58"/>
      <c r="I91" s="58"/>
      <c r="J91" s="58"/>
      <c r="K91" s="58"/>
      <c r="L91" s="58"/>
      <c r="M91" s="58"/>
      <c r="N91" s="58"/>
      <c r="O91" s="58"/>
      <c r="P91" s="58"/>
      <c r="Q91" s="58"/>
      <c r="R91" s="58"/>
      <c r="S91" s="58"/>
      <c r="T91" s="58"/>
      <c r="U91" s="58"/>
      <c r="W91" s="58"/>
      <c r="X91" s="58"/>
      <c r="Y91" s="58"/>
      <c r="Z91" s="58"/>
      <c r="AA91" s="58"/>
      <c r="AB91" s="58"/>
      <c r="AC91" s="58"/>
      <c r="AD91" s="58"/>
      <c r="AE91" s="58"/>
      <c r="AF91" s="58"/>
      <c r="AG91" s="58"/>
      <c r="AH91" s="58"/>
      <c r="AI91" s="58"/>
      <c r="AJ91" s="58"/>
    </row>
    <row r="92" spans="1:36" s="4" customFormat="1">
      <c r="A92" s="58"/>
      <c r="B92" s="58"/>
      <c r="C92" s="58"/>
      <c r="D92" s="58"/>
      <c r="E92" s="58"/>
      <c r="F92" s="58"/>
      <c r="G92" s="58"/>
      <c r="H92" s="58"/>
      <c r="I92" s="58"/>
      <c r="J92" s="58"/>
      <c r="K92" s="58"/>
      <c r="L92" s="58"/>
      <c r="M92" s="58"/>
      <c r="N92" s="58"/>
      <c r="O92" s="58"/>
      <c r="P92" s="58"/>
      <c r="Q92" s="58"/>
      <c r="R92" s="58"/>
      <c r="S92" s="58"/>
      <c r="T92" s="58"/>
      <c r="U92" s="58"/>
      <c r="W92" s="58"/>
      <c r="X92" s="58"/>
      <c r="Y92" s="58"/>
      <c r="Z92" s="58"/>
      <c r="AA92" s="58"/>
      <c r="AB92" s="58"/>
      <c r="AC92" s="58"/>
      <c r="AD92" s="58"/>
      <c r="AE92" s="58"/>
      <c r="AF92" s="58"/>
      <c r="AG92" s="58"/>
      <c r="AH92" s="58"/>
      <c r="AI92" s="58"/>
      <c r="AJ92" s="58"/>
    </row>
    <row r="93" spans="1:36" s="4" customFormat="1">
      <c r="A93" s="58"/>
      <c r="B93" s="58"/>
      <c r="C93" s="58"/>
      <c r="D93" s="58"/>
      <c r="E93" s="58"/>
      <c r="F93" s="58"/>
      <c r="G93" s="58"/>
      <c r="H93" s="58"/>
      <c r="I93" s="58"/>
      <c r="J93" s="58"/>
      <c r="K93" s="58"/>
      <c r="L93" s="58"/>
      <c r="M93" s="58"/>
      <c r="N93" s="58"/>
      <c r="O93" s="58"/>
      <c r="P93" s="58"/>
      <c r="Q93" s="58"/>
      <c r="R93" s="58"/>
      <c r="S93" s="58"/>
      <c r="T93" s="58"/>
      <c r="U93" s="58"/>
      <c r="W93" s="58"/>
      <c r="X93" s="58"/>
      <c r="Y93" s="58"/>
      <c r="Z93" s="58"/>
      <c r="AA93" s="58"/>
      <c r="AB93" s="58"/>
      <c r="AC93" s="58"/>
      <c r="AD93" s="58"/>
      <c r="AE93" s="58"/>
      <c r="AF93" s="58"/>
      <c r="AG93" s="58"/>
      <c r="AH93" s="58"/>
      <c r="AI93" s="58"/>
      <c r="AJ93" s="58"/>
    </row>
    <row r="94" spans="1:36" s="4" customFormat="1">
      <c r="A94" s="58"/>
      <c r="B94" s="58"/>
      <c r="C94" s="58"/>
      <c r="D94" s="58"/>
      <c r="E94" s="58"/>
      <c r="F94" s="58"/>
      <c r="G94" s="58"/>
      <c r="H94" s="58"/>
      <c r="I94" s="58"/>
      <c r="J94" s="58"/>
      <c r="K94" s="58"/>
      <c r="L94" s="58"/>
      <c r="M94" s="58"/>
      <c r="N94" s="58"/>
      <c r="O94" s="58"/>
      <c r="P94" s="58"/>
      <c r="Q94" s="58"/>
      <c r="R94" s="58"/>
      <c r="S94" s="58"/>
      <c r="T94" s="58"/>
      <c r="U94" s="58"/>
      <c r="W94" s="58"/>
      <c r="X94" s="58"/>
      <c r="Y94" s="58"/>
      <c r="Z94" s="58"/>
      <c r="AA94" s="58"/>
      <c r="AB94" s="58"/>
      <c r="AC94" s="58"/>
      <c r="AD94" s="58"/>
      <c r="AE94" s="58"/>
      <c r="AF94" s="58"/>
      <c r="AG94" s="58"/>
      <c r="AH94" s="58"/>
      <c r="AI94" s="58"/>
      <c r="AJ94" s="58"/>
    </row>
    <row r="95" spans="1:36" s="4" customFormat="1">
      <c r="A95" s="58"/>
      <c r="B95" s="58"/>
      <c r="C95" s="58"/>
      <c r="D95" s="58"/>
      <c r="E95" s="58"/>
      <c r="F95" s="58"/>
      <c r="G95" s="58"/>
      <c r="H95" s="58"/>
      <c r="I95" s="58"/>
      <c r="J95" s="58"/>
      <c r="K95" s="58"/>
      <c r="L95" s="58"/>
      <c r="M95" s="58"/>
      <c r="N95" s="58"/>
      <c r="O95" s="58"/>
      <c r="P95" s="58"/>
      <c r="Q95" s="58"/>
      <c r="R95" s="58"/>
      <c r="S95" s="58"/>
      <c r="T95" s="58"/>
      <c r="U95" s="58"/>
      <c r="W95" s="58"/>
      <c r="X95" s="58"/>
      <c r="Y95" s="58"/>
      <c r="Z95" s="58"/>
      <c r="AA95" s="58"/>
      <c r="AB95" s="58"/>
      <c r="AC95" s="58"/>
      <c r="AD95" s="58"/>
      <c r="AE95" s="58"/>
      <c r="AF95" s="58"/>
      <c r="AG95" s="58"/>
      <c r="AH95" s="58"/>
      <c r="AI95" s="58"/>
      <c r="AJ95" s="58"/>
    </row>
    <row r="96" spans="1:36" s="4" customFormat="1">
      <c r="A96" s="58"/>
      <c r="B96" s="58"/>
      <c r="C96" s="58"/>
      <c r="D96" s="58"/>
      <c r="E96" s="58"/>
      <c r="F96" s="58"/>
      <c r="G96" s="58"/>
      <c r="H96" s="58"/>
      <c r="I96" s="58"/>
      <c r="J96" s="58"/>
      <c r="K96" s="58"/>
      <c r="L96" s="58"/>
      <c r="M96" s="58"/>
      <c r="N96" s="58"/>
      <c r="O96" s="58"/>
      <c r="P96" s="58"/>
      <c r="Q96" s="58"/>
      <c r="R96" s="58"/>
      <c r="S96" s="58"/>
      <c r="T96" s="58"/>
      <c r="U96" s="58"/>
      <c r="W96" s="58"/>
      <c r="X96" s="58"/>
      <c r="Y96" s="58"/>
      <c r="Z96" s="58"/>
      <c r="AA96" s="58"/>
      <c r="AB96" s="58"/>
      <c r="AC96" s="58"/>
      <c r="AD96" s="58"/>
      <c r="AE96" s="58"/>
      <c r="AF96" s="58"/>
      <c r="AG96" s="58"/>
      <c r="AH96" s="58"/>
      <c r="AI96" s="58"/>
      <c r="AJ96" s="58"/>
    </row>
    <row r="97" spans="1:36" s="4" customFormat="1">
      <c r="A97" s="58"/>
      <c r="B97" s="58"/>
      <c r="C97" s="58"/>
      <c r="D97" s="58"/>
      <c r="E97" s="58"/>
      <c r="F97" s="58"/>
      <c r="G97" s="58"/>
      <c r="H97" s="58"/>
      <c r="I97" s="58"/>
      <c r="J97" s="58"/>
      <c r="K97" s="58"/>
      <c r="L97" s="58"/>
      <c r="M97" s="58"/>
      <c r="N97" s="58"/>
      <c r="O97" s="58"/>
      <c r="P97" s="58"/>
      <c r="Q97" s="58"/>
      <c r="R97" s="58"/>
      <c r="S97" s="58"/>
      <c r="T97" s="58"/>
      <c r="U97" s="58"/>
      <c r="W97" s="58"/>
      <c r="X97" s="58"/>
      <c r="Y97" s="58"/>
      <c r="Z97" s="58"/>
      <c r="AA97" s="58"/>
      <c r="AB97" s="58"/>
      <c r="AC97" s="58"/>
      <c r="AD97" s="58"/>
      <c r="AE97" s="58"/>
      <c r="AF97" s="58"/>
      <c r="AG97" s="58"/>
      <c r="AH97" s="58"/>
      <c r="AI97" s="58"/>
      <c r="AJ97" s="58"/>
    </row>
  </sheetData>
  <customSheetViews>
    <customSheetView guid="{2B65B3C9-192A-406F-81D0-33ACDA28F496}" scale="70" showPageBreaks="1" showGridLines="0" outlineSymbols="0" printArea="1">
      <selection activeCell="AH24" sqref="AH24"/>
      <colBreaks count="1" manualBreakCount="1">
        <brk id="20" min="2" max="51" man="1"/>
      </colBreaks>
      <pageMargins left="0.55000000000000004" right="0.5" top="0.66" bottom="0.25" header="0.19" footer="0.25"/>
      <pageSetup scale="50" firstPageNumber="69" fitToWidth="2" orientation="landscape" useFirstPageNumber="1" r:id="rId1"/>
      <headerFooter scaleWithDoc="0">
        <oddFooter>&amp;R&amp;8&amp;P</oddFooter>
      </headerFooter>
    </customSheetView>
    <customSheetView guid="{0CC7DE5F-1794-42F9-A27A-C86EF3A9D6CB}" scale="70" showGridLines="0" outlineSymbols="0" topLeftCell="A7">
      <selection activeCell="D24" sqref="D24"/>
      <colBreaks count="1" manualBreakCount="1">
        <brk id="20" min="2" max="51" man="1"/>
      </colBreaks>
      <pageMargins left="0.55000000000000004" right="0.5" top="0.66" bottom="0.25" header="0.19" footer="0.25"/>
      <pageSetup scale="50" firstPageNumber="69" fitToWidth="2" orientation="landscape" useFirstPageNumber="1" r:id="rId2"/>
      <headerFooter scaleWithDoc="0">
        <oddFooter>&amp;R&amp;8&amp;P</oddFooter>
      </headerFooter>
    </customSheetView>
    <customSheetView guid="{93806141-9DF1-4420-AFF4-7FE0DD0F8BC6}" scale="70" showPageBreaks="1" showGridLines="0" outlineSymbols="0" printArea="1">
      <selection activeCell="D24" sqref="D24"/>
      <colBreaks count="1" manualBreakCount="1">
        <brk id="20" min="2" max="51" man="1"/>
      </colBreaks>
      <pageMargins left="0.55000000000000004" right="0.5" top="0.66" bottom="0.25" header="0.19" footer="0.25"/>
      <pageSetup scale="50" firstPageNumber="69" fitToWidth="2" orientation="landscape" useFirstPageNumber="1" r:id="rId3"/>
      <headerFooter scaleWithDoc="0">
        <oddFooter>&amp;R&amp;8&amp;P</oddFooter>
      </headerFooter>
    </customSheetView>
    <customSheetView guid="{BB82FA49-60D3-40FE-AF8E-B650FBF593CD}" scale="70" showPageBreaks="1" showGridLines="0" outlineSymbols="0" printArea="1" topLeftCell="A7">
      <selection activeCell="D24" sqref="D24"/>
      <colBreaks count="1" manualBreakCount="1">
        <brk id="20" min="2" max="51" man="1"/>
      </colBreaks>
      <pageMargins left="0.55000000000000004" right="0.5" top="0.66" bottom="0.25" header="0.19" footer="0.25"/>
      <pageSetup scale="50" firstPageNumber="69" fitToWidth="2" orientation="landscape" useFirstPageNumber="1" r:id="rId4"/>
      <headerFooter scaleWithDoc="0">
        <oddFooter>&amp;R&amp;8&amp;P</oddFooter>
      </headerFooter>
    </customSheetView>
    <customSheetView guid="{3F05455D-E716-4339-B764-ED03EAF4C363}" scale="70" showPageBreaks="1" showGridLines="0" outlineSymbols="0" printArea="1" topLeftCell="A7">
      <selection activeCell="D24" sqref="D24"/>
      <colBreaks count="1" manualBreakCount="1">
        <brk id="20" min="2" max="51" man="1"/>
      </colBreaks>
      <pageMargins left="0.55000000000000004" right="0.5" top="0.66" bottom="0.25" header="0.19" footer="0.25"/>
      <pageSetup scale="50" firstPageNumber="69" fitToWidth="2" orientation="landscape" useFirstPageNumber="1" r:id="rId5"/>
      <headerFooter scaleWithDoc="0">
        <oddFooter>&amp;R&amp;8&amp;P</oddFooter>
      </headerFooter>
    </customSheetView>
  </customSheetViews>
  <mergeCells count="6">
    <mergeCell ref="AH15:AJ15"/>
    <mergeCell ref="F11:T11"/>
    <mergeCell ref="V11:Z11"/>
    <mergeCell ref="AC11:AE11"/>
    <mergeCell ref="AH11:AJ11"/>
    <mergeCell ref="AH14:AJ14"/>
  </mergeCells>
  <pageMargins left="0.55000000000000004" right="0.5" top="0.66" bottom="0.25" header="0.19" footer="0.25"/>
  <pageSetup scale="50" firstPageNumber="72" fitToWidth="2" orientation="landscape" useFirstPageNumber="1" r:id="rId6"/>
  <headerFooter scaleWithDoc="0">
    <oddFooter>&amp;R&amp;8&amp;P</oddFooter>
  </headerFooter>
  <colBreaks count="1" manualBreakCount="1">
    <brk id="20" min="2" max="51" man="1"/>
  </colBreaks>
  <customProperties>
    <customPr name="SheetOptions" r:id="rId7"/>
  </customProperties>
  <ignoredErrors>
    <ignoredError sqref="J1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3"/>
  <sheetViews>
    <sheetView showGridLines="0" showOutlineSymbols="0" zoomScale="80" zoomScaleNormal="80" zoomScaleSheetLayoutView="85" workbookViewId="0"/>
  </sheetViews>
  <sheetFormatPr defaultColWidth="9.69140625" defaultRowHeight="12.5"/>
  <cols>
    <col min="1" max="1" width="19.69140625" style="3" customWidth="1"/>
    <col min="2" max="2" width="3.69140625" style="3" customWidth="1"/>
    <col min="3" max="3" width="9.23046875" style="3" customWidth="1"/>
    <col min="4" max="4" width="1.69140625" style="3" customWidth="1"/>
    <col min="5" max="5" width="9.69140625" style="3" customWidth="1"/>
    <col min="6" max="6" width="1.69140625" style="3" customWidth="1"/>
    <col min="7" max="7" width="9.69140625" style="3" customWidth="1"/>
    <col min="8" max="8" width="1.69140625" style="3" customWidth="1"/>
    <col min="9" max="9" width="9.69140625" style="3" customWidth="1"/>
    <col min="10" max="10" width="1.69140625" style="3" customWidth="1"/>
    <col min="11" max="11" width="9.69140625" style="3" customWidth="1"/>
    <col min="12" max="12" width="1.69140625" style="3" customWidth="1"/>
    <col min="13" max="13" width="9.69140625" style="3" customWidth="1"/>
    <col min="14" max="14" width="1.69140625" style="3" customWidth="1"/>
    <col min="15" max="15" width="9.69140625" style="3" customWidth="1"/>
    <col min="16" max="16" width="1.69140625" style="3" customWidth="1"/>
    <col min="17" max="17" width="9.69140625" style="3" customWidth="1"/>
    <col min="18" max="18" width="1.69140625" style="3" customWidth="1"/>
    <col min="19" max="19" width="9.69140625" style="3"/>
    <col min="20" max="20" width="1.69140625" style="3" customWidth="1"/>
    <col min="21" max="21" width="9.69140625" style="3"/>
    <col min="22" max="22" width="0.69140625" style="3" customWidth="1"/>
    <col min="23" max="23" width="10.69140625" style="3" customWidth="1"/>
    <col min="24" max="16384" width="9.69140625" style="3"/>
  </cols>
  <sheetData>
    <row r="1" spans="1:26" ht="15" customHeight="1">
      <c r="A1" s="1237" t="s">
        <v>1234</v>
      </c>
    </row>
    <row r="3" spans="1:26" ht="15" customHeight="1">
      <c r="A3" s="184" t="s">
        <v>0</v>
      </c>
      <c r="B3" s="2"/>
      <c r="C3" s="2"/>
      <c r="D3" s="185"/>
    </row>
    <row r="4" spans="1:26" ht="15" customHeight="1">
      <c r="A4" s="184" t="s">
        <v>1</v>
      </c>
      <c r="B4" s="2"/>
      <c r="C4" s="2"/>
      <c r="F4" s="186"/>
      <c r="H4" s="186"/>
      <c r="I4" s="186"/>
      <c r="J4" s="186"/>
      <c r="K4" s="186"/>
      <c r="L4" s="186"/>
      <c r="M4" s="186"/>
      <c r="N4" s="186"/>
      <c r="O4" s="186"/>
      <c r="P4" s="186"/>
      <c r="S4" s="186"/>
      <c r="U4" s="186"/>
      <c r="W4" s="186" t="s">
        <v>186</v>
      </c>
      <c r="X4" s="186"/>
    </row>
    <row r="5" spans="1:26" ht="15" customHeight="1">
      <c r="A5" s="187" t="s">
        <v>187</v>
      </c>
      <c r="B5" s="2"/>
      <c r="C5" s="2"/>
    </row>
    <row r="6" spans="1:26" ht="15" customHeight="1">
      <c r="A6" s="187" t="s">
        <v>2384</v>
      </c>
    </row>
    <row r="7" spans="1:26" ht="15" customHeight="1">
      <c r="A7" s="188"/>
      <c r="B7" s="189"/>
      <c r="C7" s="189"/>
      <c r="D7" s="189"/>
    </row>
    <row r="8" spans="1:26" ht="15.5">
      <c r="A8" s="189"/>
      <c r="B8" s="189"/>
      <c r="C8" s="189"/>
      <c r="D8" s="189"/>
      <c r="E8" s="190"/>
    </row>
    <row r="9" spans="1:26" ht="15.5">
      <c r="A9" s="189"/>
      <c r="B9" s="189"/>
      <c r="C9" s="189"/>
      <c r="D9" s="189"/>
      <c r="W9" s="191"/>
    </row>
    <row r="10" spans="1:26" ht="15.5">
      <c r="A10" s="189"/>
      <c r="B10" s="189"/>
      <c r="C10" s="189"/>
      <c r="D10" s="189"/>
      <c r="P10" s="192"/>
    </row>
    <row r="11" spans="1:26" ht="15.5">
      <c r="A11" s="189"/>
      <c r="B11" s="189"/>
      <c r="C11" s="189"/>
      <c r="D11" s="189"/>
      <c r="P11" s="192"/>
    </row>
    <row r="12" spans="1:26" ht="15.5">
      <c r="A12" s="189"/>
      <c r="B12" s="189"/>
      <c r="C12" s="189"/>
      <c r="D12" s="189"/>
      <c r="E12" s="2275" t="s">
        <v>86</v>
      </c>
      <c r="F12" s="2276"/>
      <c r="G12" s="2275" t="s">
        <v>87</v>
      </c>
      <c r="H12" s="2276"/>
      <c r="I12" s="2277" t="s">
        <v>88</v>
      </c>
      <c r="J12" s="2"/>
      <c r="K12" s="2277" t="s">
        <v>9</v>
      </c>
      <c r="L12" s="2"/>
      <c r="M12" s="2277" t="s">
        <v>8</v>
      </c>
      <c r="N12" s="2"/>
      <c r="O12" s="2277" t="s">
        <v>1688</v>
      </c>
      <c r="P12" s="2"/>
      <c r="Q12" s="2277" t="s">
        <v>2187</v>
      </c>
      <c r="R12" s="2"/>
      <c r="S12" s="2277" t="s">
        <v>2262</v>
      </c>
      <c r="T12" s="2"/>
      <c r="U12" s="2277" t="s">
        <v>2309</v>
      </c>
      <c r="V12" s="2"/>
      <c r="W12" s="2277" t="s">
        <v>2363</v>
      </c>
      <c r="X12" s="193"/>
    </row>
    <row r="13" spans="1:26" ht="15.5">
      <c r="A13" s="188" t="s">
        <v>1236</v>
      </c>
      <c r="B13" s="189"/>
      <c r="C13" s="189"/>
      <c r="D13" s="189"/>
      <c r="F13" s="192"/>
      <c r="H13" s="192"/>
      <c r="J13" s="192"/>
      <c r="L13" s="192"/>
    </row>
    <row r="14" spans="1:26" ht="15.5">
      <c r="A14" s="194" t="s">
        <v>2520</v>
      </c>
      <c r="B14" s="189"/>
      <c r="C14" s="189"/>
      <c r="D14" s="189" t="s">
        <v>5</v>
      </c>
      <c r="E14" s="1947">
        <v>34751</v>
      </c>
      <c r="F14" s="1948"/>
      <c r="G14" s="195">
        <v>36209</v>
      </c>
      <c r="H14" s="1948"/>
      <c r="I14" s="195">
        <v>38768</v>
      </c>
      <c r="J14" s="1948"/>
      <c r="K14" s="195">
        <v>40227</v>
      </c>
      <c r="L14" s="1948"/>
      <c r="M14" s="195">
        <v>42961</v>
      </c>
      <c r="N14" s="1948"/>
      <c r="O14" s="195">
        <v>43710</v>
      </c>
      <c r="P14" s="1948"/>
      <c r="Q14" s="195">
        <v>47055</v>
      </c>
      <c r="R14" s="1948"/>
      <c r="S14" s="195">
        <v>47566</v>
      </c>
      <c r="T14" s="1948"/>
      <c r="U14" s="195">
        <v>51501</v>
      </c>
      <c r="V14" s="1948"/>
      <c r="W14" s="195">
        <f>ROUND('SCH 1'!I12/1000,0)</f>
        <v>48087</v>
      </c>
      <c r="X14" s="196"/>
      <c r="Z14" s="197"/>
    </row>
    <row r="15" spans="1:26" ht="15.5">
      <c r="A15" s="194" t="s">
        <v>2519</v>
      </c>
      <c r="B15" s="189"/>
      <c r="C15" s="189"/>
      <c r="D15" s="189" t="s">
        <v>5</v>
      </c>
      <c r="E15" s="199">
        <f>(ROUND(SUM(E14/E38),4))</f>
        <v>0.60260000000000002</v>
      </c>
      <c r="F15" s="199"/>
      <c r="G15" s="199">
        <f>(ROUND(SUM(G14/G38),4))-0.0001</f>
        <v>0.5948</v>
      </c>
      <c r="H15" s="1949"/>
      <c r="I15" s="199">
        <f>(ROUND(SUM(I14/I38),4))+0.0001</f>
        <v>0.60299999999999998</v>
      </c>
      <c r="J15" s="1950"/>
      <c r="K15" s="1951">
        <f>(ROUND(SUM(K14/K38),4))</f>
        <v>0.60670000000000002</v>
      </c>
      <c r="L15" s="1950"/>
      <c r="M15" s="1951">
        <f>(ROUND(SUM(M14/M38),4))-0.0001</f>
        <v>0.61640000000000006</v>
      </c>
      <c r="N15" s="1950"/>
      <c r="O15" s="199">
        <f>(ROUND(SUM(O14/O38),4))</f>
        <v>0.61529999999999996</v>
      </c>
      <c r="P15" s="1950"/>
      <c r="Q15" s="199">
        <f>(ROUND(SUM(Q14/Q38),4))</f>
        <v>0.63009999999999999</v>
      </c>
      <c r="R15" s="1950"/>
      <c r="S15" s="199">
        <f>(ROUND(SUM(S14/S38),4))</f>
        <v>0.63959999999999995</v>
      </c>
      <c r="T15" s="1950"/>
      <c r="U15" s="199">
        <f>(ROUND(SUM(U14/U38),4))</f>
        <v>0.64970000000000006</v>
      </c>
      <c r="V15" s="1950"/>
      <c r="W15" s="199">
        <f>(ROUND(SUM(W14/W38),4))</f>
        <v>0.63629999999999998</v>
      </c>
      <c r="X15" s="198"/>
      <c r="Z15" s="197"/>
    </row>
    <row r="16" spans="1:26" ht="15.5">
      <c r="A16" s="194" t="s">
        <v>2521</v>
      </c>
      <c r="B16" s="189"/>
      <c r="C16" s="189"/>
      <c r="D16" s="189" t="s">
        <v>5</v>
      </c>
      <c r="E16" s="199">
        <v>-5.67E-2</v>
      </c>
      <c r="F16" s="199"/>
      <c r="G16" s="199">
        <f>ROUND(SUM(+G14-E14)/(E14),4)</f>
        <v>4.2000000000000003E-2</v>
      </c>
      <c r="H16" s="1949"/>
      <c r="I16" s="199">
        <f>ROUND(SUM(+I14-G14)/(G14),4)</f>
        <v>7.0699999999999999E-2</v>
      </c>
      <c r="J16" s="1950"/>
      <c r="K16" s="199">
        <f>ROUND(SUM(+K14-I14)/(I14),4)</f>
        <v>3.7600000000000001E-2</v>
      </c>
      <c r="L16" s="1950"/>
      <c r="M16" s="199">
        <f>ROUND(SUM(+M14-K14)/(K14),4)</f>
        <v>6.8000000000000005E-2</v>
      </c>
      <c r="N16" s="1950"/>
      <c r="O16" s="199">
        <f>ROUND(SUM(+O14-M14)/(M14),3)</f>
        <v>1.7000000000000001E-2</v>
      </c>
      <c r="P16" s="1950"/>
      <c r="Q16" s="199">
        <f>ROUND(SUM(+Q14-O14)/(O14),3)</f>
        <v>7.6999999999999999E-2</v>
      </c>
      <c r="R16" s="1950"/>
      <c r="S16" s="199">
        <f>ROUND(SUM(+S14-Q14)/(Q14),3)</f>
        <v>1.0999999999999999E-2</v>
      </c>
      <c r="T16" s="1950"/>
      <c r="U16" s="199">
        <f>ROUND(SUM(+U14-S14)/(S14),3)</f>
        <v>8.3000000000000004E-2</v>
      </c>
      <c r="V16" s="1950"/>
      <c r="W16" s="199">
        <f>ROUND(SUM(+W14-U14)/(U14),4)</f>
        <v>-6.6299999999999998E-2</v>
      </c>
      <c r="X16" s="198"/>
      <c r="Z16" s="197"/>
    </row>
    <row r="17" spans="1:26" ht="15.5">
      <c r="A17" s="194" t="s">
        <v>2522</v>
      </c>
      <c r="B17" s="194"/>
      <c r="C17" s="189"/>
      <c r="D17" s="189" t="s">
        <v>5</v>
      </c>
      <c r="E17" s="201">
        <f>ROUND(SUM(E14/19.5),0)</f>
        <v>1782</v>
      </c>
      <c r="F17" s="1952"/>
      <c r="G17" s="1953">
        <f>ROUND(SUM(G14/19.4),0)</f>
        <v>1866</v>
      </c>
      <c r="H17" s="1306"/>
      <c r="I17" s="201">
        <f>ROUND(SUM(I14/19.5),4)</f>
        <v>1988.1025999999999</v>
      </c>
      <c r="J17" s="1306"/>
      <c r="K17" s="201">
        <f>ROUND(SUM(K14/19.6),4)</f>
        <v>2052.3980000000001</v>
      </c>
      <c r="L17" s="1306"/>
      <c r="M17" s="201">
        <f>ROUND(SUM(M14/19.7),4)</f>
        <v>2180.7613999999999</v>
      </c>
      <c r="N17" s="1306"/>
      <c r="O17" s="201">
        <f>ROUND(SUM(O14/19.7),4)</f>
        <v>2218.7817</v>
      </c>
      <c r="P17" s="1306"/>
      <c r="Q17" s="201">
        <f>ROUND(SUM(Q14/19.8),4)</f>
        <v>2376.5151999999998</v>
      </c>
      <c r="R17" s="1306"/>
      <c r="S17" s="201">
        <f>ROUND(SUM(S14/19.7),4)</f>
        <v>2414.5178000000001</v>
      </c>
      <c r="T17" s="1306"/>
      <c r="U17" s="201">
        <f>ROUND(SUM(U14/19.8),4)</f>
        <v>2601.0605999999998</v>
      </c>
      <c r="V17" s="1306"/>
      <c r="W17" s="201">
        <f>ROUND(SUM(W14/19.5),4)</f>
        <v>2466</v>
      </c>
      <c r="X17" s="196"/>
      <c r="Z17" s="197"/>
    </row>
    <row r="18" spans="1:26" ht="15.5">
      <c r="A18" s="189"/>
      <c r="B18" s="189"/>
      <c r="C18" s="189"/>
      <c r="D18" s="189"/>
      <c r="E18" s="202"/>
      <c r="F18" s="202"/>
      <c r="G18" s="202"/>
      <c r="H18" s="206"/>
      <c r="I18" s="202"/>
      <c r="J18" s="202"/>
      <c r="K18" s="202"/>
      <c r="L18" s="202"/>
      <c r="M18" s="202"/>
      <c r="N18" s="202"/>
      <c r="O18" s="202"/>
      <c r="P18" s="202"/>
      <c r="Q18" s="202"/>
      <c r="R18" s="202"/>
      <c r="S18" s="202"/>
      <c r="T18" s="202"/>
      <c r="U18" s="202"/>
      <c r="V18" s="202"/>
      <c r="W18" s="202"/>
      <c r="X18" s="202"/>
    </row>
    <row r="19" spans="1:26" ht="15.5">
      <c r="A19" s="188" t="s">
        <v>189</v>
      </c>
      <c r="B19" s="189"/>
      <c r="C19" s="189"/>
      <c r="D19" s="189"/>
      <c r="E19" s="202"/>
      <c r="F19" s="202"/>
      <c r="G19" s="202"/>
      <c r="H19" s="202"/>
      <c r="I19" s="202"/>
      <c r="J19" s="202"/>
      <c r="K19" s="202"/>
      <c r="L19" s="202"/>
      <c r="M19" s="202"/>
      <c r="N19" s="202"/>
      <c r="O19" s="202"/>
      <c r="P19" s="202"/>
      <c r="Q19" s="202"/>
      <c r="R19" s="202"/>
      <c r="S19" s="202"/>
      <c r="T19" s="202"/>
      <c r="U19" s="202"/>
      <c r="V19" s="202"/>
      <c r="W19" s="202"/>
      <c r="X19" s="202"/>
    </row>
    <row r="20" spans="1:26" ht="15.5">
      <c r="A20" s="194" t="s">
        <v>2523</v>
      </c>
      <c r="B20" s="189"/>
      <c r="C20" s="189"/>
      <c r="D20" s="189" t="s">
        <v>5</v>
      </c>
      <c r="E20" s="2036">
        <v>12852</v>
      </c>
      <c r="F20" s="2036"/>
      <c r="G20" s="2036">
        <v>14205</v>
      </c>
      <c r="H20" s="1306"/>
      <c r="I20" s="2036">
        <v>14571</v>
      </c>
      <c r="J20" s="1306"/>
      <c r="K20" s="2036">
        <v>14616</v>
      </c>
      <c r="L20" s="1306"/>
      <c r="M20" s="2036">
        <v>15100</v>
      </c>
      <c r="N20" s="1306"/>
      <c r="O20" s="201">
        <v>15385</v>
      </c>
      <c r="P20" s="1306"/>
      <c r="Q20" s="201">
        <v>15725</v>
      </c>
      <c r="R20" s="1306"/>
      <c r="S20" s="201">
        <v>16212</v>
      </c>
      <c r="T20" s="1306"/>
      <c r="U20" s="201">
        <v>16711</v>
      </c>
      <c r="V20" s="1306"/>
      <c r="W20" s="201">
        <f>ROUND('SCH 1'!I24/1000,0)</f>
        <v>17356</v>
      </c>
      <c r="X20" s="203"/>
    </row>
    <row r="21" spans="1:26" ht="15.5">
      <c r="A21" s="194" t="s">
        <v>2524</v>
      </c>
      <c r="B21" s="189"/>
      <c r="C21" s="189"/>
      <c r="D21" s="189" t="s">
        <v>5</v>
      </c>
      <c r="E21" s="1949">
        <f>(ROUND(SUM(E20/E38),4))</f>
        <v>0.22289999999999999</v>
      </c>
      <c r="F21" s="198"/>
      <c r="G21" s="1949">
        <f>(ROUND(SUM(G20/G38),4))</f>
        <v>0.2334</v>
      </c>
      <c r="H21" s="198"/>
      <c r="I21" s="1949">
        <f>(ROUND(SUM(I20/I38),4))</f>
        <v>0.2266</v>
      </c>
      <c r="J21" s="202"/>
      <c r="K21" s="1949">
        <f>(ROUND(SUM(K20/K38),4))-0.0001</f>
        <v>0.22040000000000001</v>
      </c>
      <c r="L21" s="202"/>
      <c r="M21" s="1949">
        <f>(ROUND(SUM(M20/M38),4))</f>
        <v>0.2167</v>
      </c>
      <c r="N21" s="202"/>
      <c r="O21" s="1954">
        <f>(ROUND(SUM(O20/O38),4))</f>
        <v>0.21659999999999999</v>
      </c>
      <c r="P21" s="202"/>
      <c r="Q21" s="1949">
        <f>(ROUND(SUM(Q20/Q38),4))</f>
        <v>0.21060000000000001</v>
      </c>
      <c r="R21" s="202"/>
      <c r="S21" s="1949">
        <f>(ROUND(SUM(S20/S38),4))</f>
        <v>0.218</v>
      </c>
      <c r="T21" s="202"/>
      <c r="U21" s="1949">
        <f>(ROUND(SUM(U20/U38),4))</f>
        <v>0.21079999999999999</v>
      </c>
      <c r="V21" s="202"/>
      <c r="W21" s="1949">
        <f>(ROUND(SUM(W20/W38),4))</f>
        <v>0.2296</v>
      </c>
      <c r="X21" s="198"/>
    </row>
    <row r="22" spans="1:26" ht="15.5">
      <c r="A22" s="194" t="s">
        <v>2105</v>
      </c>
      <c r="B22" s="189"/>
      <c r="C22" s="189"/>
      <c r="D22" s="189" t="s">
        <v>5</v>
      </c>
      <c r="E22" s="199">
        <v>-2.9100000000000001E-2</v>
      </c>
      <c r="F22" s="198"/>
      <c r="G22" s="199">
        <f>ROUND(SUM(+G20-E20)/(E20),4)</f>
        <v>0.1053</v>
      </c>
      <c r="H22" s="198"/>
      <c r="I22" s="199">
        <f>ROUND(SUM(+I20-G20)/(G20),4)</f>
        <v>2.58E-2</v>
      </c>
      <c r="J22" s="202"/>
      <c r="K22" s="199">
        <f>ROUND(SUM(+K20-I20)/(I20),4)</f>
        <v>3.0999999999999999E-3</v>
      </c>
      <c r="L22" s="202"/>
      <c r="M22" s="199">
        <f>ROUND(SUM(+M20-K20)/(K20),4)</f>
        <v>3.3099999999999997E-2</v>
      </c>
      <c r="N22" s="202"/>
      <c r="O22" s="199">
        <f>ROUND(SUM(+O20-M20)/(M20),4)</f>
        <v>1.89E-2</v>
      </c>
      <c r="P22" s="202"/>
      <c r="Q22" s="199">
        <f>ROUND(SUM(+Q20-O20)/(O20),4)</f>
        <v>2.2100000000000002E-2</v>
      </c>
      <c r="R22" s="202"/>
      <c r="S22" s="199">
        <f>ROUND(SUM(+S20-Q20)/(Q20),4)</f>
        <v>3.1E-2</v>
      </c>
      <c r="T22" s="202"/>
      <c r="U22" s="199">
        <f>ROUND(SUM(+U20-S20)/(S20),4)</f>
        <v>3.0800000000000001E-2</v>
      </c>
      <c r="V22" s="202"/>
      <c r="W22" s="199">
        <f>ROUND(SUM(+W20-U20)/(U20),4)</f>
        <v>3.8600000000000002E-2</v>
      </c>
      <c r="X22" s="198"/>
    </row>
    <row r="23" spans="1:26" ht="15.5">
      <c r="A23" s="194" t="s">
        <v>2525</v>
      </c>
      <c r="B23" s="194"/>
      <c r="C23" s="189"/>
      <c r="D23" s="189" t="s">
        <v>5</v>
      </c>
      <c r="E23" s="201">
        <f>ROUND(SUM(E20/19.5),4)</f>
        <v>659.07690000000002</v>
      </c>
      <c r="F23" s="201"/>
      <c r="G23" s="201">
        <f>ROUND(SUM(G20/19.4),4)</f>
        <v>732.2165</v>
      </c>
      <c r="H23" s="1306"/>
      <c r="I23" s="201">
        <f>ROUND(SUM(I20/19.5),4)</f>
        <v>747.23080000000004</v>
      </c>
      <c r="J23" s="1306"/>
      <c r="K23" s="201">
        <f>ROUND(SUM(K20/19.6),4)</f>
        <v>745.71429999999998</v>
      </c>
      <c r="L23" s="1306"/>
      <c r="M23" s="201">
        <f>ROUND(SUM(M20/19.7),4)</f>
        <v>766.49749999999995</v>
      </c>
      <c r="N23" s="1306"/>
      <c r="O23" s="201">
        <f>ROUND(SUM(O20/19.7),4)</f>
        <v>780.96450000000004</v>
      </c>
      <c r="P23" s="1306"/>
      <c r="Q23" s="201">
        <f>ROUND(SUM(Q20/19.8),4)</f>
        <v>794.19190000000003</v>
      </c>
      <c r="R23" s="1306"/>
      <c r="S23" s="201">
        <f>ROUND(SUM(S20/19.7),4)</f>
        <v>822.94420000000002</v>
      </c>
      <c r="T23" s="1306"/>
      <c r="U23" s="201">
        <f>ROUND(SUM(U20/19.8),4)</f>
        <v>843.98990000000003</v>
      </c>
      <c r="V23" s="1306"/>
      <c r="W23" s="201">
        <f>ROUND(SUM(W20/19.5),4)</f>
        <v>890.05129999999997</v>
      </c>
      <c r="X23" s="196"/>
    </row>
    <row r="24" spans="1:26" ht="15.5">
      <c r="A24" s="189"/>
      <c r="B24" s="189"/>
      <c r="C24" s="189"/>
      <c r="D24" s="189"/>
      <c r="E24" s="202"/>
      <c r="F24" s="202"/>
      <c r="G24" s="202"/>
      <c r="H24" s="202"/>
      <c r="I24" s="202"/>
      <c r="J24" s="202"/>
      <c r="K24" s="202"/>
      <c r="L24" s="202"/>
      <c r="M24" s="202"/>
      <c r="N24" s="202"/>
      <c r="O24" s="202"/>
      <c r="P24" s="202"/>
      <c r="Q24" s="202"/>
      <c r="R24" s="202"/>
      <c r="S24" s="202"/>
      <c r="T24" s="202"/>
      <c r="U24" s="202"/>
      <c r="V24" s="202"/>
      <c r="W24" s="202"/>
      <c r="X24" s="202"/>
    </row>
    <row r="25" spans="1:26" ht="15.5">
      <c r="A25" s="188" t="s">
        <v>190</v>
      </c>
      <c r="B25" s="189"/>
      <c r="C25" s="189"/>
      <c r="D25" s="189"/>
      <c r="E25" s="202"/>
      <c r="F25" s="202"/>
      <c r="G25" s="202"/>
      <c r="H25" s="202"/>
      <c r="I25" s="202"/>
      <c r="J25" s="202"/>
      <c r="K25" s="202"/>
      <c r="L25" s="202"/>
      <c r="M25" s="202"/>
      <c r="N25" s="202"/>
      <c r="O25" s="202"/>
      <c r="P25" s="202"/>
      <c r="Q25" s="202"/>
      <c r="R25" s="202"/>
      <c r="S25" s="202"/>
      <c r="T25" s="202"/>
      <c r="U25" s="202"/>
      <c r="V25" s="202"/>
      <c r="W25" s="202"/>
      <c r="X25" s="202"/>
    </row>
    <row r="26" spans="1:26" ht="15.5">
      <c r="A26" s="194" t="s">
        <v>2526</v>
      </c>
      <c r="B26" s="189"/>
      <c r="C26" s="189"/>
      <c r="D26" s="189" t="s">
        <v>5</v>
      </c>
      <c r="E26" s="201">
        <v>7458</v>
      </c>
      <c r="F26" s="201"/>
      <c r="G26" s="201">
        <v>7279</v>
      </c>
      <c r="H26" s="1306"/>
      <c r="I26" s="201">
        <v>7878</v>
      </c>
      <c r="J26" s="1306"/>
      <c r="K26" s="201">
        <v>8463</v>
      </c>
      <c r="L26" s="1306"/>
      <c r="M26" s="201">
        <v>8258</v>
      </c>
      <c r="N26" s="1306"/>
      <c r="O26" s="201">
        <v>8502</v>
      </c>
      <c r="P26" s="1306"/>
      <c r="Q26" s="201">
        <v>7884</v>
      </c>
      <c r="R26" s="1306"/>
      <c r="S26" s="201">
        <v>6979</v>
      </c>
      <c r="T26" s="1306"/>
      <c r="U26" s="201">
        <v>7164</v>
      </c>
      <c r="V26" s="1306"/>
      <c r="W26" s="201">
        <f>ROUND('SCH 1'!I33/1000,0)</f>
        <v>7912</v>
      </c>
      <c r="X26" s="196"/>
    </row>
    <row r="27" spans="1:26" ht="15.5">
      <c r="A27" s="194" t="s">
        <v>2527</v>
      </c>
      <c r="B27" s="189"/>
      <c r="C27" s="189"/>
      <c r="D27" s="189" t="s">
        <v>5</v>
      </c>
      <c r="E27" s="1949">
        <f>(ROUND(SUM(E26/E38),4))</f>
        <v>0.1293</v>
      </c>
      <c r="F27" s="198"/>
      <c r="G27" s="1949">
        <f>(ROUND(SUM(G26/G38),4))</f>
        <v>0.1196</v>
      </c>
      <c r="H27" s="198"/>
      <c r="I27" s="1949">
        <f>(ROUND(SUM(I26/I38),4))</f>
        <v>0.1225</v>
      </c>
      <c r="J27" s="202"/>
      <c r="K27" s="1949">
        <f>(ROUND(SUM(K26/K38),4))+0.0001</f>
        <v>0.12769999999999998</v>
      </c>
      <c r="L27" s="202"/>
      <c r="M27" s="1949">
        <f>(ROUND(SUM(M26/M38),4))</f>
        <v>0.11849999999999999</v>
      </c>
      <c r="N27" s="202"/>
      <c r="O27" s="1949">
        <f>(ROUND(SUM((O26+1)/O38),4))</f>
        <v>0.1197</v>
      </c>
      <c r="P27" s="202"/>
      <c r="Q27" s="1949">
        <f>(ROUND(SUM(Q26/Q38),4))</f>
        <v>0.1056</v>
      </c>
      <c r="R27" s="202"/>
      <c r="S27" s="1949">
        <f>(ROUND(SUM(S26/S38),4))</f>
        <v>9.3799999999999994E-2</v>
      </c>
      <c r="T27" s="202"/>
      <c r="U27" s="1949">
        <f>(ROUND(SUM(U26/U38),4))</f>
        <v>9.0399999999999994E-2</v>
      </c>
      <c r="V27" s="202"/>
      <c r="W27" s="1949">
        <f>(ROUND(SUM(W26/W38),4))</f>
        <v>0.1047</v>
      </c>
      <c r="X27" s="198"/>
    </row>
    <row r="28" spans="1:26" ht="15.5">
      <c r="A28" s="194" t="s">
        <v>2528</v>
      </c>
      <c r="B28" s="189"/>
      <c r="C28" s="189"/>
      <c r="D28" s="189" t="s">
        <v>5</v>
      </c>
      <c r="E28" s="199">
        <v>-1.9199999999999998E-2</v>
      </c>
      <c r="F28" s="198"/>
      <c r="G28" s="199">
        <f>ROUND(SUM(+G26-E26)/(E26),4)</f>
        <v>-2.4E-2</v>
      </c>
      <c r="H28" s="198"/>
      <c r="I28" s="199">
        <f>ROUND(SUM(+I26-G26)/(G26),4)</f>
        <v>8.2299999999999998E-2</v>
      </c>
      <c r="J28" s="202"/>
      <c r="K28" s="199">
        <f>ROUND(SUM(+K26-I26)/(I26),4)</f>
        <v>7.4300000000000005E-2</v>
      </c>
      <c r="L28" s="202"/>
      <c r="M28" s="199">
        <f>ROUND(SUM(+M26-K26)/(K26),4)</f>
        <v>-2.4199999999999999E-2</v>
      </c>
      <c r="N28" s="202"/>
      <c r="O28" s="199">
        <f>ROUND(SUM(+O26-M26)/(M26),4)</f>
        <v>2.9499999999999998E-2</v>
      </c>
      <c r="P28" s="202"/>
      <c r="Q28" s="199">
        <f>ROUND(SUM(+Q26-O26)/(O26),4)</f>
        <v>-7.2700000000000001E-2</v>
      </c>
      <c r="R28" s="202"/>
      <c r="S28" s="199">
        <f>ROUND(SUM(+S26-Q26)/(Q26),4)</f>
        <v>-0.1148</v>
      </c>
      <c r="T28" s="202"/>
      <c r="U28" s="199">
        <f>ROUND(SUM(+U26-S26)/(S26),4)</f>
        <v>2.6499999999999999E-2</v>
      </c>
      <c r="V28" s="202"/>
      <c r="W28" s="199">
        <f>ROUND(SUM(+W26-U26)/(U26),4)</f>
        <v>0.10440000000000001</v>
      </c>
      <c r="X28" s="198"/>
    </row>
    <row r="29" spans="1:26" ht="15.5">
      <c r="A29" s="194" t="s">
        <v>2529</v>
      </c>
      <c r="B29" s="194"/>
      <c r="C29" s="189"/>
      <c r="D29" s="189" t="s">
        <v>5</v>
      </c>
      <c r="E29" s="201">
        <f>ROUND(SUM(E26/19.5),4)</f>
        <v>382.4615</v>
      </c>
      <c r="F29" s="201"/>
      <c r="G29" s="201">
        <f>ROUND(SUM(G26/19.4),4)</f>
        <v>375.20620000000002</v>
      </c>
      <c r="H29" s="1306"/>
      <c r="I29" s="201">
        <f>ROUND(SUM(I26/19.5),4)</f>
        <v>404</v>
      </c>
      <c r="J29" s="1306"/>
      <c r="K29" s="201">
        <f>ROUND(SUM(K26/19.6),4)</f>
        <v>431.78570000000002</v>
      </c>
      <c r="L29" s="1306"/>
      <c r="M29" s="201">
        <f>ROUND(SUM(M26/19.7),4)</f>
        <v>419.18779999999998</v>
      </c>
      <c r="N29" s="1306"/>
      <c r="O29" s="201">
        <f>ROUND(SUM(O26/19.7),4)</f>
        <v>431.5736</v>
      </c>
      <c r="P29" s="1306"/>
      <c r="Q29" s="201">
        <f>ROUND(SUM(Q26/19.8),4)</f>
        <v>398.18180000000001</v>
      </c>
      <c r="R29" s="1306"/>
      <c r="S29" s="201">
        <f>ROUND(SUM(S26/19.7),4)</f>
        <v>354.26400000000001</v>
      </c>
      <c r="T29" s="1306"/>
      <c r="U29" s="201">
        <f>ROUND(SUM(U26/19.8),4)</f>
        <v>361.81819999999999</v>
      </c>
      <c r="V29" s="1306"/>
      <c r="W29" s="201">
        <f>ROUND(SUM(W26/19.5),4)</f>
        <v>405.74360000000001</v>
      </c>
      <c r="X29" s="196"/>
    </row>
    <row r="30" spans="1:26" ht="15.5">
      <c r="A30" s="189"/>
      <c r="B30" s="189"/>
      <c r="C30" s="189"/>
      <c r="D30" s="189"/>
      <c r="E30" s="202"/>
      <c r="F30" s="202"/>
      <c r="G30" s="202"/>
      <c r="H30" s="202"/>
      <c r="I30" s="202"/>
      <c r="J30" s="202"/>
      <c r="K30" s="202"/>
      <c r="L30" s="202"/>
      <c r="M30" s="202"/>
      <c r="N30" s="202"/>
      <c r="O30" s="202"/>
      <c r="P30" s="202"/>
      <c r="Q30" s="202"/>
      <c r="R30" s="202"/>
      <c r="S30" s="202"/>
      <c r="T30" s="202"/>
      <c r="U30" s="202"/>
      <c r="V30" s="202"/>
      <c r="W30" s="202"/>
      <c r="X30" s="202"/>
    </row>
    <row r="31" spans="1:26" ht="15.5">
      <c r="A31" s="188" t="s">
        <v>192</v>
      </c>
      <c r="B31" s="189"/>
      <c r="C31" s="189"/>
      <c r="D31" s="189"/>
      <c r="E31" s="202"/>
      <c r="F31" s="202"/>
      <c r="G31" s="202"/>
      <c r="H31" s="202"/>
      <c r="I31" s="202"/>
      <c r="J31" s="202"/>
      <c r="K31" s="202"/>
      <c r="L31" s="202"/>
      <c r="M31" s="202"/>
      <c r="N31" s="202"/>
      <c r="O31" s="202"/>
      <c r="P31" s="202"/>
      <c r="Q31" s="202"/>
      <c r="R31" s="202"/>
      <c r="S31" s="202"/>
      <c r="T31" s="202"/>
      <c r="U31" s="202"/>
      <c r="V31" s="202"/>
      <c r="W31" s="202"/>
      <c r="X31" s="202"/>
    </row>
    <row r="32" spans="1:26" ht="15.5">
      <c r="A32" s="194" t="s">
        <v>193</v>
      </c>
      <c r="B32" s="189"/>
      <c r="C32" s="189"/>
      <c r="D32" s="189" t="s">
        <v>5</v>
      </c>
      <c r="E32" s="201">
        <v>2606</v>
      </c>
      <c r="F32" s="201"/>
      <c r="G32" s="201">
        <v>3177</v>
      </c>
      <c r="H32" s="1306"/>
      <c r="I32" s="201">
        <v>3082</v>
      </c>
      <c r="J32" s="1306"/>
      <c r="K32" s="201">
        <v>2994</v>
      </c>
      <c r="L32" s="1306"/>
      <c r="M32" s="201">
        <v>3371</v>
      </c>
      <c r="N32" s="1306"/>
      <c r="O32" s="201">
        <v>3437</v>
      </c>
      <c r="P32" s="1306"/>
      <c r="Q32" s="201">
        <v>4009</v>
      </c>
      <c r="R32" s="1306"/>
      <c r="S32" s="201">
        <v>3616</v>
      </c>
      <c r="T32" s="1306"/>
      <c r="U32" s="201">
        <v>3890</v>
      </c>
      <c r="V32" s="1306"/>
      <c r="W32" s="201">
        <f>ROUND('SCH 1'!I43/1000,0)</f>
        <v>2222</v>
      </c>
      <c r="X32" s="196"/>
    </row>
    <row r="33" spans="1:24" ht="15.5">
      <c r="A33" s="194" t="s">
        <v>188</v>
      </c>
      <c r="B33" s="189"/>
      <c r="C33" s="189"/>
      <c r="D33" s="189" t="s">
        <v>5</v>
      </c>
      <c r="E33" s="1949">
        <f>(ROUND(SUM(E32/E38),4))</f>
        <v>4.5199999999999997E-2</v>
      </c>
      <c r="F33" s="198"/>
      <c r="G33" s="1949">
        <f>(ROUND(SUM(G32/G38),4))</f>
        <v>5.2200000000000003E-2</v>
      </c>
      <c r="H33" s="198"/>
      <c r="I33" s="1949">
        <f>(ROUND(SUM(I32/I38),4))</f>
        <v>4.7899999999999998E-2</v>
      </c>
      <c r="J33" s="202"/>
      <c r="K33" s="1949">
        <f>(ROUND(SUM(K32/K38),4))</f>
        <v>4.5199999999999997E-2</v>
      </c>
      <c r="L33" s="202"/>
      <c r="M33" s="1949">
        <f>(ROUND(SUM(M32/M38),4))</f>
        <v>4.8399999999999999E-2</v>
      </c>
      <c r="N33" s="202"/>
      <c r="O33" s="1949">
        <f>(ROUND(SUM(O32/O38),4))</f>
        <v>4.8399999999999999E-2</v>
      </c>
      <c r="P33" s="202"/>
      <c r="Q33" s="1949">
        <f>(ROUND(SUM((Q32)/Q38),4))</f>
        <v>5.3699999999999998E-2</v>
      </c>
      <c r="R33" s="202"/>
      <c r="S33" s="1949">
        <f>(ROUND(SUM((S32)/S38),4))</f>
        <v>4.8599999999999997E-2</v>
      </c>
      <c r="T33" s="202"/>
      <c r="U33" s="1949">
        <f>(ROUND(SUM((U32)/U38),4))</f>
        <v>4.9099999999999998E-2</v>
      </c>
      <c r="V33" s="202"/>
      <c r="W33" s="1949">
        <f>(ROUND(SUM((W32)/W38),4))</f>
        <v>2.9399999999999999E-2</v>
      </c>
      <c r="X33" s="198"/>
    </row>
    <row r="34" spans="1:24" ht="15.5">
      <c r="A34" s="194" t="s">
        <v>194</v>
      </c>
      <c r="B34" s="189"/>
      <c r="C34" s="189"/>
      <c r="D34" s="189" t="s">
        <v>5</v>
      </c>
      <c r="E34" s="199">
        <v>-0.37880000000000003</v>
      </c>
      <c r="F34" s="198"/>
      <c r="G34" s="199">
        <f>ROUND(SUM(+G32-E32)/(E32),4)</f>
        <v>0.21909999999999999</v>
      </c>
      <c r="H34" s="198"/>
      <c r="I34" s="199">
        <f>ROUND(SUM(+I32-G32)/(G32),4)</f>
        <v>-2.9899999999999999E-2</v>
      </c>
      <c r="J34" s="202"/>
      <c r="K34" s="199">
        <f>ROUND(SUM(+K32-I32)/(I32),4)</f>
        <v>-2.86E-2</v>
      </c>
      <c r="L34" s="202"/>
      <c r="M34" s="199">
        <f>ROUND(SUM(+M32-K32)/(K32),4)</f>
        <v>0.12590000000000001</v>
      </c>
      <c r="N34" s="202"/>
      <c r="O34" s="199">
        <f>ROUND(SUM(+O32-M32)/(M32),4)</f>
        <v>1.9599999999999999E-2</v>
      </c>
      <c r="P34" s="202"/>
      <c r="Q34" s="199">
        <f>ROUND(SUM(+Q32-O32)/(O32),4)</f>
        <v>0.16639999999999999</v>
      </c>
      <c r="R34" s="202"/>
      <c r="S34" s="199">
        <f>ROUND(SUM(+S32-Q32)/(Q32),4)</f>
        <v>-9.8000000000000004E-2</v>
      </c>
      <c r="T34" s="202"/>
      <c r="U34" s="199">
        <f>ROUND(SUM(+U32-S32)/(S32),4)</f>
        <v>7.5800000000000006E-2</v>
      </c>
      <c r="V34" s="202"/>
      <c r="W34" s="199">
        <f>ROUND(SUM(+W32-U32)/(U32),4)</f>
        <v>-0.42880000000000001</v>
      </c>
      <c r="X34" s="198"/>
    </row>
    <row r="35" spans="1:24" ht="15.5">
      <c r="A35" s="194" t="s">
        <v>191</v>
      </c>
      <c r="B35" s="194"/>
      <c r="C35" s="189"/>
      <c r="D35" s="189" t="s">
        <v>5</v>
      </c>
      <c r="E35" s="201">
        <f>ROUND(SUM(E32/19.5),4)</f>
        <v>133.64099999999999</v>
      </c>
      <c r="F35" s="201"/>
      <c r="G35" s="201">
        <f>ROUND(SUM(G32/19.4),4)</f>
        <v>163.7629</v>
      </c>
      <c r="H35" s="1306"/>
      <c r="I35" s="201">
        <f>ROUND(SUM(I32/19.5),4)</f>
        <v>158.0513</v>
      </c>
      <c r="J35" s="1306"/>
      <c r="K35" s="201">
        <f>ROUND(SUM(K32/19.6),4)</f>
        <v>152.7551</v>
      </c>
      <c r="L35" s="1306"/>
      <c r="M35" s="201">
        <f>ROUND(SUM(M32/19.7),4)</f>
        <v>171.11680000000001</v>
      </c>
      <c r="N35" s="1306"/>
      <c r="O35" s="201">
        <f>ROUND(SUM(O32/19.7),4)</f>
        <v>174.46700000000001</v>
      </c>
      <c r="P35" s="1306"/>
      <c r="Q35" s="201">
        <f>ROUND(SUM(Q32/19.8),4)</f>
        <v>202.47470000000001</v>
      </c>
      <c r="R35" s="1306"/>
      <c r="S35" s="201">
        <f>ROUND(SUM(S32/19.7),0)</f>
        <v>184</v>
      </c>
      <c r="T35" s="1306"/>
      <c r="U35" s="201">
        <f>ROUND(SUM(U32/19.8),4)</f>
        <v>196.46459999999999</v>
      </c>
      <c r="V35" s="1306"/>
      <c r="W35" s="201">
        <f>ROUND(SUM(W32/19.5),4)</f>
        <v>113.9487</v>
      </c>
      <c r="X35" s="196"/>
    </row>
    <row r="36" spans="1:24" ht="15.5">
      <c r="A36" s="189"/>
      <c r="B36" s="189"/>
      <c r="C36" s="189"/>
      <c r="D36" s="204"/>
      <c r="E36" s="202"/>
      <c r="F36" s="202"/>
      <c r="G36" s="202"/>
      <c r="H36" s="202"/>
      <c r="I36" s="202"/>
      <c r="J36" s="202"/>
      <c r="K36" s="202"/>
      <c r="L36" s="202"/>
      <c r="M36" s="205"/>
      <c r="N36" s="205"/>
      <c r="O36" s="205"/>
      <c r="P36" s="205"/>
      <c r="Q36" s="206"/>
      <c r="R36" s="202"/>
      <c r="S36" s="205"/>
      <c r="T36" s="202"/>
      <c r="U36" s="205"/>
      <c r="V36" s="202"/>
      <c r="W36" s="205"/>
      <c r="X36" s="206"/>
    </row>
    <row r="37" spans="1:24" ht="15.5">
      <c r="A37" s="188" t="s">
        <v>195</v>
      </c>
      <c r="B37" s="189"/>
      <c r="C37" s="189"/>
      <c r="D37" s="204"/>
      <c r="E37" s="1955"/>
      <c r="F37" s="1955"/>
      <c r="G37" s="1955"/>
      <c r="H37" s="1955"/>
      <c r="I37" s="1955"/>
      <c r="J37" s="1955"/>
      <c r="K37" s="1955"/>
      <c r="L37" s="207"/>
      <c r="M37" s="202"/>
      <c r="N37" s="202"/>
      <c r="O37" s="202"/>
      <c r="P37" s="202"/>
      <c r="Q37" s="207"/>
      <c r="R37" s="207"/>
      <c r="S37" s="202"/>
      <c r="T37" s="207"/>
      <c r="U37" s="202"/>
      <c r="V37" s="207"/>
      <c r="W37" s="202"/>
      <c r="X37" s="202"/>
    </row>
    <row r="38" spans="1:24" ht="15.5">
      <c r="A38" s="208" t="s">
        <v>196</v>
      </c>
      <c r="B38" s="188"/>
      <c r="C38" s="188"/>
      <c r="D38" s="188" t="s">
        <v>5</v>
      </c>
      <c r="E38" s="210">
        <f>E14+E20+E26+E32</f>
        <v>57667</v>
      </c>
      <c r="F38" s="210"/>
      <c r="G38" s="210">
        <f>G14+G20+G26+G32</f>
        <v>60870</v>
      </c>
      <c r="H38" s="210"/>
      <c r="I38" s="210">
        <f>I14+I20+I26+I32</f>
        <v>64299</v>
      </c>
      <c r="J38" s="210"/>
      <c r="K38" s="210">
        <f>K14+K20+K26+K32</f>
        <v>66300</v>
      </c>
      <c r="L38" s="1956"/>
      <c r="M38" s="210">
        <f>M14+M20+M26+M32</f>
        <v>69690</v>
      </c>
      <c r="N38" s="210"/>
      <c r="O38" s="210">
        <f>O14+O20+O26+O32</f>
        <v>71034</v>
      </c>
      <c r="P38" s="210"/>
      <c r="Q38" s="210">
        <f>Q14+Q20+Q26+Q32</f>
        <v>74673</v>
      </c>
      <c r="R38" s="1956"/>
      <c r="S38" s="210">
        <f>S14+S20+S26+S32</f>
        <v>74373</v>
      </c>
      <c r="T38" s="1956"/>
      <c r="U38" s="210">
        <f>U14+U20+U26+U32</f>
        <v>79266</v>
      </c>
      <c r="V38" s="1956"/>
      <c r="W38" s="210">
        <f>W14+W20+W26+W32</f>
        <v>75577</v>
      </c>
      <c r="X38" s="196"/>
    </row>
    <row r="39" spans="1:24" ht="15.5">
      <c r="A39" s="208" t="s">
        <v>188</v>
      </c>
      <c r="B39" s="188"/>
      <c r="C39" s="188"/>
      <c r="D39" s="188" t="s">
        <v>5</v>
      </c>
      <c r="E39" s="211">
        <f>E15+E21+E27+E33</f>
        <v>1</v>
      </c>
      <c r="F39" s="211"/>
      <c r="G39" s="211">
        <f>G15+G21+G27+G33</f>
        <v>1</v>
      </c>
      <c r="H39" s="211"/>
      <c r="I39" s="211">
        <f>I15+I21+I27+I33</f>
        <v>1</v>
      </c>
      <c r="J39" s="211"/>
      <c r="K39" s="211">
        <f>K15+K21+K27+K33</f>
        <v>1</v>
      </c>
      <c r="L39" s="705"/>
      <c r="M39" s="211">
        <f>M15+M21+M27+M33</f>
        <v>1</v>
      </c>
      <c r="N39" s="211"/>
      <c r="O39" s="211">
        <f>O15+O21+O27+O33</f>
        <v>1</v>
      </c>
      <c r="P39" s="211"/>
      <c r="Q39" s="211">
        <f>Q15+Q21+Q27+Q33</f>
        <v>1</v>
      </c>
      <c r="R39" s="705"/>
      <c r="S39" s="211">
        <f>S15+S21+S27+S33</f>
        <v>0.99999999999999989</v>
      </c>
      <c r="T39" s="705"/>
      <c r="U39" s="211">
        <f>U15+U21+U27+U33</f>
        <v>1</v>
      </c>
      <c r="V39" s="705"/>
      <c r="W39" s="211">
        <f>W15+W21+W27+W33</f>
        <v>1</v>
      </c>
      <c r="X39" s="198"/>
    </row>
    <row r="40" spans="1:24" ht="15.5">
      <c r="A40" s="208" t="s">
        <v>197</v>
      </c>
      <c r="B40" s="188"/>
      <c r="C40" s="188"/>
      <c r="D40" s="188" t="s">
        <v>5</v>
      </c>
      <c r="E40" s="211">
        <v>-3.2000000000000001E-2</v>
      </c>
      <c r="F40" s="211"/>
      <c r="G40" s="211">
        <f>ROUND(SUM(G38-E38)/(E38),4)</f>
        <v>5.5500000000000001E-2</v>
      </c>
      <c r="H40" s="211"/>
      <c r="I40" s="211">
        <f>ROUND(SUM(I38-G38)/(G38),4)</f>
        <v>5.6300000000000003E-2</v>
      </c>
      <c r="J40" s="211"/>
      <c r="K40" s="211">
        <f>ROUND(SUM(+K38-I38)/(I38),4)</f>
        <v>3.1099999999999999E-2</v>
      </c>
      <c r="L40" s="705"/>
      <c r="M40" s="211">
        <f>ROUND(SUM(+M38-K38)/(K38),4)</f>
        <v>5.11E-2</v>
      </c>
      <c r="N40" s="211"/>
      <c r="O40" s="211">
        <f>ROUND(SUM(+O38-M38)/(M38),4)</f>
        <v>1.9300000000000001E-2</v>
      </c>
      <c r="P40" s="211"/>
      <c r="Q40" s="211">
        <f>ROUND(SUM(+Q38-O38)/(O38),4)</f>
        <v>5.1200000000000002E-2</v>
      </c>
      <c r="R40" s="705"/>
      <c r="S40" s="211">
        <f>ROUND(SUM(+S38-Q38)/(Q38),4)</f>
        <v>-4.0000000000000001E-3</v>
      </c>
      <c r="T40" s="705"/>
      <c r="U40" s="211">
        <f>ROUND(SUM(+U38-S38)/(S38),4)</f>
        <v>6.5799999999999997E-2</v>
      </c>
      <c r="V40" s="705"/>
      <c r="W40" s="211">
        <f>ROUND(SUM(+W38-U38)/(U38),4)</f>
        <v>-4.65E-2</v>
      </c>
      <c r="X40" s="198"/>
    </row>
    <row r="41" spans="1:24" ht="15.5">
      <c r="A41" s="208" t="s">
        <v>198</v>
      </c>
      <c r="B41" s="208"/>
      <c r="C41" s="188"/>
      <c r="D41" s="188" t="s">
        <v>5</v>
      </c>
      <c r="E41" s="210">
        <f>ROUND(SUM(E38/19.5),4)</f>
        <v>2957.2820999999999</v>
      </c>
      <c r="F41" s="210"/>
      <c r="G41" s="2131">
        <f>G17+G23+G29+G35</f>
        <v>3137.1856000000002</v>
      </c>
      <c r="H41" s="1956"/>
      <c r="I41" s="210">
        <f>ROUND(SUM((I38-3)/19.5),4)</f>
        <v>3297.2307999999998</v>
      </c>
      <c r="J41" s="210"/>
      <c r="K41" s="210">
        <f>ROUND(SUM(K38/19.6),4)</f>
        <v>3382.6531</v>
      </c>
      <c r="L41" s="210"/>
      <c r="M41" s="210">
        <f>ROUND(SUM((M38-3)/19.7),4)</f>
        <v>3537.4112</v>
      </c>
      <c r="N41" s="1956"/>
      <c r="O41" s="210">
        <f>ROUND(SUM((O38-2)/19.7),4)</f>
        <v>3605.6853000000001</v>
      </c>
      <c r="P41" s="1956"/>
      <c r="Q41" s="210">
        <f>ROUND(SUM((Q38-2)/19.8),4)</f>
        <v>3771.2626</v>
      </c>
      <c r="R41" s="1956"/>
      <c r="S41" s="2131">
        <f>S17+S23+S29+S35</f>
        <v>3775.7260000000001</v>
      </c>
      <c r="T41" s="1956"/>
      <c r="U41" s="210">
        <f>U17+U23+U29+U35</f>
        <v>4003.3332999999998</v>
      </c>
      <c r="V41" s="1956"/>
      <c r="W41" s="210">
        <f>ROUND(SUM((W38)/19.5),4)</f>
        <v>3875.7435999999998</v>
      </c>
      <c r="X41" s="196"/>
    </row>
    <row r="42" spans="1:24" ht="16" thickBot="1">
      <c r="A42" s="212"/>
      <c r="D42" s="192"/>
      <c r="G42" s="214"/>
      <c r="I42" s="214"/>
      <c r="K42" s="214"/>
      <c r="M42" s="214"/>
      <c r="N42" s="214"/>
      <c r="O42" s="214"/>
      <c r="P42" s="214"/>
      <c r="Q42" s="214"/>
      <c r="R42" s="214"/>
      <c r="S42" s="214"/>
      <c r="T42" s="214"/>
      <c r="U42" s="215"/>
      <c r="V42" s="214"/>
      <c r="W42" s="215"/>
      <c r="X42" s="206"/>
    </row>
    <row r="43" spans="1:24" ht="13" thickTop="1">
      <c r="A43" s="185"/>
      <c r="B43" s="185"/>
      <c r="C43" s="185"/>
      <c r="D43" s="216"/>
      <c r="E43" s="217"/>
      <c r="F43" s="217"/>
      <c r="G43" s="217"/>
      <c r="H43" s="217"/>
      <c r="J43" s="217"/>
      <c r="L43" s="217"/>
      <c r="N43" s="217"/>
    </row>
    <row r="44" spans="1:24">
      <c r="A44" s="218" t="s">
        <v>199</v>
      </c>
    </row>
    <row r="45" spans="1:24">
      <c r="A45" s="62" t="s">
        <v>5</v>
      </c>
      <c r="B45" s="90"/>
    </row>
    <row r="46" spans="1:24">
      <c r="A46" s="62" t="s">
        <v>5</v>
      </c>
      <c r="B46" s="90"/>
    </row>
    <row r="47" spans="1:24">
      <c r="A47" s="219"/>
    </row>
    <row r="48" spans="1:24">
      <c r="A48" s="62"/>
    </row>
    <row r="54" spans="3:4">
      <c r="D54" s="213"/>
    </row>
    <row r="56" spans="3:4">
      <c r="C56" s="220"/>
    </row>
    <row r="57" spans="3:4">
      <c r="C57" s="221"/>
    </row>
    <row r="58" spans="3:4">
      <c r="C58" s="221"/>
    </row>
    <row r="59" spans="3:4">
      <c r="C59" s="220"/>
    </row>
    <row r="60" spans="3:4">
      <c r="D60" s="213"/>
    </row>
    <row r="62" spans="3:4">
      <c r="C62" s="220"/>
    </row>
    <row r="63" spans="3:4">
      <c r="C63" s="221"/>
    </row>
    <row r="64" spans="3:4">
      <c r="C64" s="221"/>
    </row>
    <row r="65" spans="3:4">
      <c r="C65" s="220"/>
    </row>
    <row r="66" spans="3:4">
      <c r="D66" s="213"/>
    </row>
    <row r="68" spans="3:4">
      <c r="C68" s="220"/>
    </row>
    <row r="69" spans="3:4">
      <c r="C69" s="221"/>
    </row>
    <row r="70" spans="3:4">
      <c r="C70" s="221"/>
    </row>
    <row r="71" spans="3:4">
      <c r="C71" s="220"/>
    </row>
    <row r="72" spans="3:4">
      <c r="D72" s="213"/>
    </row>
    <row r="74" spans="3:4">
      <c r="C74" s="220"/>
    </row>
    <row r="75" spans="3:4">
      <c r="C75" s="221"/>
    </row>
    <row r="76" spans="3:4">
      <c r="C76" s="221"/>
    </row>
    <row r="77" spans="3:4">
      <c r="C77" s="220"/>
    </row>
    <row r="78" spans="3:4">
      <c r="D78" s="213"/>
    </row>
    <row r="80" spans="3:4">
      <c r="C80" s="220"/>
    </row>
    <row r="81" spans="3:3">
      <c r="C81" s="221"/>
    </row>
    <row r="82" spans="3:3">
      <c r="C82" s="221"/>
    </row>
    <row r="83" spans="3:3">
      <c r="C83" s="220"/>
    </row>
  </sheetData>
  <customSheetViews>
    <customSheetView guid="{2B65B3C9-192A-406F-81D0-33ACDA28F496}" scale="70" showPageBreaks="1" showGridLines="0" outlineSymbols="0" printArea="1">
      <selection activeCell="D24" sqref="D24"/>
      <pageMargins left="0.6" right="0.5" top="1" bottom="0.25" header="0" footer="0.25"/>
      <pageSetup scale="71" orientation="landscape" r:id="rId1"/>
      <headerFooter scaleWithDoc="0">
        <oddFooter>&amp;R&amp;8 71</oddFooter>
      </headerFooter>
    </customSheetView>
    <customSheetView guid="{0CC7DE5F-1794-42F9-A27A-C86EF3A9D6CB}" scale="70" showGridLines="0" outlineSymbols="0" fitToPage="1">
      <selection activeCell="D24" sqref="D24"/>
      <pageMargins left="0.6" right="0.5" top="1" bottom="0.25" header="0" footer="0.25"/>
      <pageSetup scale="10" orientation="landscape" r:id="rId2"/>
      <headerFooter scaleWithDoc="0">
        <oddFooter>&amp;R&amp;8 71</oddFooter>
      </headerFooter>
    </customSheetView>
    <customSheetView guid="{93806141-9DF1-4420-AFF4-7FE0DD0F8BC6}" scale="70" showPageBreaks="1" showGridLines="0" outlineSymbols="0" printArea="1" topLeftCell="A4">
      <selection activeCell="D24" sqref="D24"/>
      <pageMargins left="0.6" right="0.5" top="1" bottom="0.25" header="0" footer="0.25"/>
      <pageSetup scale="71" orientation="landscape" r:id="rId3"/>
      <headerFooter scaleWithDoc="0">
        <oddFooter>&amp;R&amp;8 71</oddFooter>
      </headerFooter>
    </customSheetView>
    <customSheetView guid="{BB82FA49-60D3-40FE-AF8E-B650FBF593CD}" scale="70" showPageBreaks="1" showGridLines="0" outlineSymbols="0" fitToPage="1" printArea="1">
      <selection activeCell="W42" sqref="W42"/>
      <pageMargins left="0.6" right="0.5" top="1" bottom="0.25" header="0" footer="0.25"/>
      <pageSetup scale="71" orientation="landscape" r:id="rId4"/>
      <headerFooter scaleWithDoc="0">
        <oddFooter>&amp;R&amp;8 71</oddFooter>
      </headerFooter>
    </customSheetView>
    <customSheetView guid="{3F05455D-E716-4339-B764-ED03EAF4C363}" scale="70" showPageBreaks="1" showGridLines="0" outlineSymbols="0" fitToPage="1" printArea="1">
      <selection activeCell="W42" sqref="W42"/>
      <pageMargins left="0.6" right="0.5" top="1" bottom="0.25" header="0" footer="0.25"/>
      <pageSetup scale="71" orientation="landscape" r:id="rId5"/>
      <headerFooter scaleWithDoc="0">
        <oddFooter>&amp;R&amp;8 71</oddFooter>
      </headerFooter>
    </customSheetView>
  </customSheetViews>
  <pageMargins left="0.6" right="0.5" top="1" bottom="0.25" header="0" footer="0.25"/>
  <pageSetup scale="71" orientation="landscape" r:id="rId6"/>
  <headerFooter scaleWithDoc="0">
    <oddFooter>&amp;R&amp;8 74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0"/>
  <sheetViews>
    <sheetView showGridLines="0" showOutlineSymbols="0" zoomScale="70" zoomScaleNormal="70" workbookViewId="0"/>
  </sheetViews>
  <sheetFormatPr defaultColWidth="8.84375" defaultRowHeight="12.5"/>
  <cols>
    <col min="1" max="1" width="55.53515625" style="224" customWidth="1"/>
    <col min="2" max="2" width="2.53515625" style="224" customWidth="1"/>
    <col min="3" max="3" width="12.3046875" style="224" customWidth="1"/>
    <col min="4" max="4" width="2.53515625" style="224" customWidth="1"/>
    <col min="5" max="5" width="12.53515625" style="224" customWidth="1"/>
    <col min="6" max="6" width="2.53515625" style="224" customWidth="1"/>
    <col min="7" max="7" width="12.53515625" style="224" customWidth="1"/>
    <col min="8" max="8" width="2.53515625" style="224" customWidth="1"/>
    <col min="9" max="9" width="12.765625" style="224" customWidth="1"/>
    <col min="10" max="10" width="2.53515625" style="224" customWidth="1"/>
    <col min="11" max="11" width="12.765625" style="224" customWidth="1"/>
    <col min="12" max="12" width="2.53515625" style="224" customWidth="1"/>
    <col min="13" max="13" width="12.765625" style="224" customWidth="1"/>
    <col min="14" max="14" width="2.53515625" style="224" customWidth="1"/>
    <col min="15" max="15" width="12.765625" style="224" customWidth="1"/>
    <col min="16" max="16" width="2.53515625" style="224" customWidth="1"/>
    <col min="17" max="17" width="12.4609375" style="224" customWidth="1"/>
    <col min="18" max="18" width="2.53515625" style="224" customWidth="1"/>
    <col min="19" max="19" width="12.4609375" style="224" customWidth="1"/>
    <col min="20" max="20" width="2.53515625" style="224" customWidth="1"/>
    <col min="21" max="21" width="12.4609375" style="224" customWidth="1"/>
    <col min="22" max="22" width="14.3046875" style="224" customWidth="1"/>
    <col min="23" max="16384" width="8.84375" style="224"/>
  </cols>
  <sheetData>
    <row r="1" spans="1:21" ht="15" customHeight="1">
      <c r="A1" s="1237" t="s">
        <v>1234</v>
      </c>
    </row>
    <row r="3" spans="1:21" ht="20.25" customHeight="1">
      <c r="A3" s="222" t="s">
        <v>0</v>
      </c>
      <c r="B3" s="223"/>
    </row>
    <row r="4" spans="1:21" ht="18" customHeight="1">
      <c r="A4" s="222" t="s">
        <v>200</v>
      </c>
      <c r="B4" s="223"/>
    </row>
    <row r="5" spans="1:21" ht="18" customHeight="1">
      <c r="A5" s="222" t="s">
        <v>201</v>
      </c>
      <c r="B5" s="223"/>
      <c r="E5" s="225"/>
      <c r="G5" s="225"/>
      <c r="H5" s="225"/>
      <c r="I5" s="225"/>
      <c r="J5" s="225"/>
      <c r="K5" s="226"/>
      <c r="L5" s="225"/>
      <c r="Q5" s="226"/>
      <c r="S5" s="226"/>
      <c r="U5" s="226" t="s">
        <v>202</v>
      </c>
    </row>
    <row r="6" spans="1:21" ht="18.75" customHeight="1">
      <c r="A6" s="222" t="s">
        <v>203</v>
      </c>
      <c r="B6" s="223"/>
    </row>
    <row r="7" spans="1:21" ht="19.5" customHeight="1">
      <c r="A7" s="227" t="s">
        <v>2385</v>
      </c>
      <c r="B7" s="228"/>
      <c r="I7" s="229"/>
    </row>
    <row r="8" spans="1:21" ht="18" customHeight="1">
      <c r="A8" s="230" t="s">
        <v>2408</v>
      </c>
      <c r="B8" s="223"/>
    </row>
    <row r="9" spans="1:21" ht="14.15" customHeight="1">
      <c r="A9" s="231"/>
      <c r="B9" s="231"/>
      <c r="Q9" s="232"/>
      <c r="S9" s="232"/>
      <c r="U9" s="232"/>
    </row>
    <row r="10" spans="1:21" ht="14.15" customHeight="1">
      <c r="A10" s="231"/>
      <c r="B10" s="231"/>
      <c r="C10" s="2278" t="s">
        <v>86</v>
      </c>
      <c r="D10" s="2279"/>
      <c r="E10" s="2280" t="s">
        <v>87</v>
      </c>
      <c r="F10" s="2278"/>
      <c r="G10" s="2280" t="s">
        <v>88</v>
      </c>
      <c r="H10" s="2279"/>
      <c r="I10" s="2280" t="s">
        <v>9</v>
      </c>
      <c r="J10" s="2279"/>
      <c r="K10" s="2280" t="s">
        <v>8</v>
      </c>
      <c r="L10" s="2279"/>
      <c r="M10" s="2280" t="s">
        <v>1688</v>
      </c>
      <c r="N10" s="2279"/>
      <c r="O10" s="2280" t="s">
        <v>2187</v>
      </c>
      <c r="P10" s="2279"/>
      <c r="Q10" s="2280" t="s">
        <v>2262</v>
      </c>
      <c r="R10" s="2279"/>
      <c r="S10" s="2280" t="s">
        <v>2309</v>
      </c>
      <c r="T10" s="2279"/>
      <c r="U10" s="2280" t="s">
        <v>2363</v>
      </c>
    </row>
    <row r="11" spans="1:21" ht="14.15" customHeight="1">
      <c r="A11" s="230" t="s">
        <v>204</v>
      </c>
      <c r="B11" s="231"/>
      <c r="C11" s="233"/>
      <c r="D11" s="234"/>
      <c r="E11" s="233"/>
      <c r="F11" s="234"/>
      <c r="G11" s="233"/>
      <c r="H11" s="234"/>
      <c r="I11" s="233"/>
      <c r="J11" s="234"/>
      <c r="L11" s="234"/>
      <c r="N11" s="234"/>
      <c r="P11" s="234"/>
      <c r="R11" s="234"/>
      <c r="T11" s="234"/>
    </row>
    <row r="12" spans="1:21" ht="14.15" customHeight="1">
      <c r="A12" s="1439" t="s">
        <v>230</v>
      </c>
      <c r="B12" s="236" t="s">
        <v>5</v>
      </c>
      <c r="C12" s="1957">
        <v>34751381</v>
      </c>
      <c r="D12" s="1958"/>
      <c r="E12" s="1957">
        <v>36209215</v>
      </c>
      <c r="F12" s="1958"/>
      <c r="G12" s="1957">
        <v>38767827</v>
      </c>
      <c r="H12" s="1958"/>
      <c r="I12" s="1957">
        <v>40226715</v>
      </c>
      <c r="J12" s="1958"/>
      <c r="K12" s="1957">
        <v>42960775</v>
      </c>
      <c r="L12" s="1958"/>
      <c r="M12" s="1957">
        <v>43709833</v>
      </c>
      <c r="N12" s="1958"/>
      <c r="O12" s="1957">
        <v>47055283</v>
      </c>
      <c r="P12" s="1958"/>
      <c r="Q12" s="1957">
        <v>47565944</v>
      </c>
      <c r="R12" s="1958"/>
      <c r="S12" s="1957">
        <v>51501337</v>
      </c>
      <c r="T12" s="238"/>
      <c r="U12" s="237">
        <f>'SCH 1'!I12</f>
        <v>48087389</v>
      </c>
    </row>
    <row r="13" spans="1:21" ht="14.15" customHeight="1">
      <c r="A13" s="239" t="s">
        <v>205</v>
      </c>
      <c r="B13" s="240" t="s">
        <v>5</v>
      </c>
      <c r="C13" s="1959">
        <v>12852087</v>
      </c>
      <c r="D13" s="1960"/>
      <c r="E13" s="1959">
        <v>14204729</v>
      </c>
      <c r="F13" s="1960"/>
      <c r="G13" s="1959">
        <v>14570974</v>
      </c>
      <c r="H13" s="1960"/>
      <c r="I13" s="1959">
        <v>14615573</v>
      </c>
      <c r="J13" s="1960"/>
      <c r="K13" s="1959">
        <v>15099865</v>
      </c>
      <c r="L13" s="1960"/>
      <c r="M13" s="1959">
        <v>15384984</v>
      </c>
      <c r="N13" s="1960"/>
      <c r="O13" s="1959">
        <v>15725343</v>
      </c>
      <c r="P13" s="1960"/>
      <c r="Q13" s="1959">
        <v>16211830</v>
      </c>
      <c r="R13" s="1960"/>
      <c r="S13" s="1959">
        <v>16711352</v>
      </c>
      <c r="T13" s="242"/>
      <c r="U13" s="241">
        <f>'SCH 1'!I24</f>
        <v>17356314</v>
      </c>
    </row>
    <row r="14" spans="1:21" ht="14.15" customHeight="1">
      <c r="A14" s="243" t="s">
        <v>206</v>
      </c>
      <c r="B14" s="236" t="s">
        <v>5</v>
      </c>
      <c r="C14" s="1959">
        <v>7458092</v>
      </c>
      <c r="D14" s="1960"/>
      <c r="E14" s="1959">
        <v>7279115</v>
      </c>
      <c r="F14" s="1960"/>
      <c r="G14" s="1959">
        <v>7877878</v>
      </c>
      <c r="H14" s="1960"/>
      <c r="I14" s="1959">
        <v>8463420</v>
      </c>
      <c r="J14" s="1960"/>
      <c r="K14" s="1959">
        <v>8257888</v>
      </c>
      <c r="L14" s="1960"/>
      <c r="M14" s="1959">
        <v>8502645</v>
      </c>
      <c r="N14" s="1960"/>
      <c r="O14" s="1959">
        <v>7883743</v>
      </c>
      <c r="P14" s="1960"/>
      <c r="Q14" s="1959">
        <v>6978909</v>
      </c>
      <c r="R14" s="1960"/>
      <c r="S14" s="1959">
        <v>7163789</v>
      </c>
      <c r="T14" s="242"/>
      <c r="U14" s="241">
        <f>'SCH 1'!I33</f>
        <v>7912088</v>
      </c>
    </row>
    <row r="15" spans="1:21" ht="14.15" customHeight="1">
      <c r="A15" s="243" t="s">
        <v>207</v>
      </c>
      <c r="B15" s="236" t="s">
        <v>5</v>
      </c>
      <c r="C15" s="1959">
        <v>2606144</v>
      </c>
      <c r="D15" s="1960"/>
      <c r="E15" s="1959">
        <v>3176563</v>
      </c>
      <c r="F15" s="1960"/>
      <c r="G15" s="1959">
        <v>3082195</v>
      </c>
      <c r="H15" s="1960"/>
      <c r="I15" s="1959">
        <v>2994444</v>
      </c>
      <c r="J15" s="1960"/>
      <c r="K15" s="1959">
        <v>3371477</v>
      </c>
      <c r="L15" s="1960"/>
      <c r="M15" s="1959">
        <v>3436918</v>
      </c>
      <c r="N15" s="1960"/>
      <c r="O15" s="1959">
        <v>4008704</v>
      </c>
      <c r="P15" s="1960"/>
      <c r="Q15" s="1959">
        <v>3616236</v>
      </c>
      <c r="R15" s="1960"/>
      <c r="S15" s="1959">
        <v>3890062</v>
      </c>
      <c r="T15" s="242"/>
      <c r="U15" s="241">
        <f>'SCH 1'!I43</f>
        <v>2221531</v>
      </c>
    </row>
    <row r="16" spans="1:21" ht="14.15" customHeight="1">
      <c r="A16" s="243" t="s">
        <v>208</v>
      </c>
      <c r="B16" s="236" t="s">
        <v>5</v>
      </c>
      <c r="C16" s="1959">
        <v>23556702</v>
      </c>
      <c r="D16" s="1960"/>
      <c r="E16" s="1959">
        <v>23148031</v>
      </c>
      <c r="F16" s="1960"/>
      <c r="G16" s="1959">
        <v>23836115</v>
      </c>
      <c r="H16" s="1960"/>
      <c r="I16" s="1959">
        <v>24030850</v>
      </c>
      <c r="J16" s="1960"/>
      <c r="K16" s="1959">
        <v>24233835</v>
      </c>
      <c r="L16" s="1960"/>
      <c r="M16" s="1959">
        <v>29437525</v>
      </c>
      <c r="N16" s="1960"/>
      <c r="O16" s="1959">
        <v>27268336</v>
      </c>
      <c r="P16" s="1960"/>
      <c r="Q16" s="1959">
        <v>26592173</v>
      </c>
      <c r="R16" s="1960"/>
      <c r="S16" s="1959">
        <v>27261900</v>
      </c>
      <c r="T16" s="242"/>
      <c r="U16" s="1959">
        <f>'SCH 2'!T58</f>
        <v>31184690</v>
      </c>
    </row>
    <row r="17" spans="1:21" ht="14.15" customHeight="1">
      <c r="A17" s="1626" t="s">
        <v>2166</v>
      </c>
      <c r="B17" s="236" t="s">
        <v>5</v>
      </c>
      <c r="C17" s="1959">
        <v>45523753</v>
      </c>
      <c r="D17" s="1961"/>
      <c r="E17" s="1959">
        <v>49303727</v>
      </c>
      <c r="F17" s="1960"/>
      <c r="G17" s="1959">
        <v>44609856</v>
      </c>
      <c r="H17" s="1961"/>
      <c r="I17" s="1959">
        <v>42842927</v>
      </c>
      <c r="J17" s="1961"/>
      <c r="K17" s="1959">
        <v>43789256</v>
      </c>
      <c r="L17" s="1961"/>
      <c r="M17" s="1959">
        <v>48636693</v>
      </c>
      <c r="N17" s="1961"/>
      <c r="O17" s="1959">
        <v>51323529</v>
      </c>
      <c r="P17" s="1961"/>
      <c r="Q17" s="1959">
        <v>55407032</v>
      </c>
      <c r="R17" s="1961"/>
      <c r="S17" s="1959">
        <v>58941910</v>
      </c>
      <c r="T17" s="244"/>
      <c r="U17" s="1959">
        <f>'SCH 2'!T60</f>
        <v>61344353</v>
      </c>
    </row>
    <row r="18" spans="1:21" ht="18.75" customHeight="1">
      <c r="A18" s="245" t="s">
        <v>209</v>
      </c>
      <c r="B18" s="246" t="s">
        <v>5</v>
      </c>
      <c r="C18" s="1962">
        <f>ROUND(SUM(C12:C17),1)</f>
        <v>126748159</v>
      </c>
      <c r="D18" s="1963"/>
      <c r="E18" s="1962">
        <f>ROUND(SUM(E12:E17),1)</f>
        <v>133321380</v>
      </c>
      <c r="F18" s="1963"/>
      <c r="G18" s="1962">
        <f>ROUND(SUM(G12:G17),1)</f>
        <v>132744845</v>
      </c>
      <c r="H18" s="1963"/>
      <c r="I18" s="1962">
        <f>ROUND(SUM(I12:I17),1)</f>
        <v>133173929</v>
      </c>
      <c r="J18" s="1963"/>
      <c r="K18" s="1962">
        <f>ROUND(SUM(K12:K17),1)</f>
        <v>137713096</v>
      </c>
      <c r="L18" s="1963"/>
      <c r="M18" s="1962">
        <f>ROUND(SUM(M12:M17),1)</f>
        <v>149108598</v>
      </c>
      <c r="N18" s="1963"/>
      <c r="O18" s="1962">
        <f>ROUND(SUM(O12:O17),1)</f>
        <v>153264938</v>
      </c>
      <c r="P18" s="1963"/>
      <c r="Q18" s="1962">
        <f>ROUND(SUM(Q12:Q17),1)</f>
        <v>156372124</v>
      </c>
      <c r="R18" s="1963"/>
      <c r="S18" s="1962">
        <f>ROUND(SUM(S12:S17),1)</f>
        <v>165470350</v>
      </c>
      <c r="T18" s="248"/>
      <c r="U18" s="247">
        <f>ROUND(SUM(U12:U17),1)</f>
        <v>168106365</v>
      </c>
    </row>
    <row r="19" spans="1:21" ht="12" customHeight="1">
      <c r="A19" s="243"/>
      <c r="B19" s="63"/>
      <c r="C19" s="1964"/>
      <c r="D19" s="1965"/>
      <c r="E19" s="1964"/>
      <c r="F19" s="1965"/>
      <c r="G19" s="1964"/>
      <c r="H19" s="1965"/>
      <c r="I19" s="1964"/>
      <c r="J19" s="1965"/>
      <c r="K19" s="1964"/>
      <c r="L19" s="1965"/>
      <c r="M19" s="1964"/>
      <c r="N19" s="1965"/>
      <c r="O19" s="1964"/>
      <c r="P19" s="1965"/>
      <c r="Q19" s="1964"/>
      <c r="R19" s="1965"/>
      <c r="S19" s="1964"/>
      <c r="T19" s="250"/>
      <c r="U19" s="249"/>
    </row>
    <row r="20" spans="1:21" ht="14.15" customHeight="1">
      <c r="A20" s="245" t="s">
        <v>210</v>
      </c>
      <c r="B20" s="63"/>
      <c r="C20" s="1966"/>
      <c r="D20" s="1967"/>
      <c r="E20" s="1966"/>
      <c r="F20" s="1967"/>
      <c r="G20" s="1966"/>
      <c r="H20" s="1967"/>
      <c r="I20" s="1966"/>
      <c r="J20" s="1967"/>
      <c r="K20" s="1966"/>
      <c r="L20" s="1967"/>
      <c r="M20" s="1966"/>
      <c r="N20" s="1967"/>
      <c r="O20" s="1966"/>
      <c r="P20" s="1967"/>
      <c r="Q20" s="1966"/>
      <c r="R20" s="1967"/>
      <c r="S20" s="1966"/>
      <c r="T20" s="252"/>
      <c r="U20" s="251"/>
    </row>
    <row r="21" spans="1:21" ht="14.15" customHeight="1">
      <c r="A21" s="243" t="s">
        <v>211</v>
      </c>
      <c r="B21" s="63"/>
      <c r="C21" s="1966"/>
      <c r="D21" s="1967"/>
      <c r="E21" s="1966"/>
      <c r="F21" s="1967"/>
      <c r="G21" s="1966"/>
      <c r="H21" s="1967"/>
      <c r="I21" s="1966"/>
      <c r="J21" s="1967"/>
      <c r="K21" s="1966"/>
      <c r="L21" s="1967"/>
      <c r="M21" s="1966"/>
      <c r="N21" s="1967"/>
      <c r="O21" s="1966"/>
      <c r="P21" s="1967"/>
      <c r="Q21" s="1966"/>
      <c r="R21" s="1967"/>
      <c r="S21" s="1966"/>
      <c r="T21" s="252"/>
      <c r="U21" s="251"/>
    </row>
    <row r="22" spans="1:21" ht="14.25" customHeight="1">
      <c r="A22" s="253" t="s">
        <v>212</v>
      </c>
      <c r="B22" s="63" t="s">
        <v>5</v>
      </c>
      <c r="C22" s="1968">
        <v>0</v>
      </c>
      <c r="D22" s="1961"/>
      <c r="E22" s="1968">
        <v>0</v>
      </c>
      <c r="F22" s="1961"/>
      <c r="G22" s="1968">
        <v>0</v>
      </c>
      <c r="H22" s="1961"/>
      <c r="I22" s="1968">
        <v>31275884</v>
      </c>
      <c r="J22" s="1961"/>
      <c r="K22" s="1969">
        <v>32273478</v>
      </c>
      <c r="L22" s="1961"/>
      <c r="M22" s="1969">
        <v>33347534</v>
      </c>
      <c r="N22" s="1961"/>
      <c r="O22" s="1969">
        <v>35349565</v>
      </c>
      <c r="P22" s="1961"/>
      <c r="Q22" s="1969">
        <v>36143713</v>
      </c>
      <c r="R22" s="1961"/>
      <c r="S22" s="1969">
        <v>36311610</v>
      </c>
      <c r="T22" s="244"/>
      <c r="U22" s="1736">
        <v>37838681</v>
      </c>
    </row>
    <row r="23" spans="1:21" ht="14.25" customHeight="1">
      <c r="A23" s="253" t="s">
        <v>213</v>
      </c>
      <c r="B23" s="63" t="s">
        <v>5</v>
      </c>
      <c r="C23" s="1968">
        <v>0</v>
      </c>
      <c r="D23" s="1961"/>
      <c r="E23" s="1968">
        <v>0</v>
      </c>
      <c r="F23" s="1961"/>
      <c r="G23" s="1968">
        <v>0</v>
      </c>
      <c r="H23" s="1961"/>
      <c r="I23" s="1968">
        <v>452989</v>
      </c>
      <c r="J23" s="1961"/>
      <c r="K23" s="1969">
        <v>455295</v>
      </c>
      <c r="L23" s="1961"/>
      <c r="M23" s="1969">
        <v>315309</v>
      </c>
      <c r="N23" s="1961"/>
      <c r="O23" s="1969">
        <v>321479</v>
      </c>
      <c r="P23" s="1961"/>
      <c r="Q23" s="1969">
        <v>323656</v>
      </c>
      <c r="R23" s="1961"/>
      <c r="S23" s="1969">
        <v>339773</v>
      </c>
      <c r="T23" s="244"/>
      <c r="U23" s="1736">
        <v>437205</v>
      </c>
    </row>
    <row r="24" spans="1:21" ht="14.25" customHeight="1">
      <c r="A24" s="253" t="s">
        <v>214</v>
      </c>
      <c r="B24" s="63" t="s">
        <v>5</v>
      </c>
      <c r="C24" s="1968">
        <v>0</v>
      </c>
      <c r="D24" s="1961"/>
      <c r="E24" s="1968">
        <v>0</v>
      </c>
      <c r="F24" s="1961"/>
      <c r="G24" s="1968">
        <v>0</v>
      </c>
      <c r="H24" s="1961"/>
      <c r="I24" s="1968">
        <v>1190751</v>
      </c>
      <c r="J24" s="1961"/>
      <c r="K24" s="1969">
        <v>1369339</v>
      </c>
      <c r="L24" s="1961"/>
      <c r="M24" s="1969">
        <v>1358364</v>
      </c>
      <c r="N24" s="1961"/>
      <c r="O24" s="1969">
        <v>1573960</v>
      </c>
      <c r="P24" s="1961"/>
      <c r="Q24" s="1969">
        <v>1706128</v>
      </c>
      <c r="R24" s="1961"/>
      <c r="S24" s="1969">
        <v>1825069</v>
      </c>
      <c r="T24" s="244"/>
      <c r="U24" s="1736">
        <v>2256612</v>
      </c>
    </row>
    <row r="25" spans="1:21" ht="14.25" customHeight="1">
      <c r="A25" s="253" t="s">
        <v>215</v>
      </c>
      <c r="B25" s="63" t="s">
        <v>5</v>
      </c>
      <c r="C25" s="1970"/>
      <c r="D25" s="1961"/>
      <c r="E25" s="1970" t="s">
        <v>5</v>
      </c>
      <c r="F25" s="1961"/>
      <c r="G25" s="1970" t="s">
        <v>5</v>
      </c>
      <c r="H25" s="1961"/>
      <c r="I25" s="1970"/>
      <c r="J25" s="1961"/>
      <c r="K25" s="1969"/>
      <c r="L25" s="1961"/>
      <c r="M25" s="1969"/>
      <c r="N25" s="1961"/>
      <c r="O25" s="1969"/>
      <c r="P25" s="1961"/>
      <c r="Q25" s="1969"/>
      <c r="R25" s="1961"/>
      <c r="S25" s="1969"/>
      <c r="T25" s="244"/>
      <c r="U25" s="1736"/>
    </row>
    <row r="26" spans="1:21" ht="14.25" customHeight="1">
      <c r="A26" s="256" t="s">
        <v>216</v>
      </c>
      <c r="B26" s="63" t="s">
        <v>5</v>
      </c>
      <c r="C26" s="1968">
        <v>0</v>
      </c>
      <c r="D26" s="1961"/>
      <c r="E26" s="1968">
        <v>0</v>
      </c>
      <c r="F26" s="1961"/>
      <c r="G26" s="1968">
        <v>0</v>
      </c>
      <c r="H26" s="1961"/>
      <c r="I26" s="1968">
        <v>41585429</v>
      </c>
      <c r="J26" s="1961"/>
      <c r="K26" s="1969">
        <v>42125677</v>
      </c>
      <c r="L26" s="1961"/>
      <c r="M26" s="1969">
        <v>47642930</v>
      </c>
      <c r="N26" s="1961"/>
      <c r="O26" s="1969">
        <v>49664291</v>
      </c>
      <c r="P26" s="1961"/>
      <c r="Q26" s="1969">
        <v>52441101</v>
      </c>
      <c r="R26" s="1961"/>
      <c r="S26" s="1969">
        <v>56641472</v>
      </c>
      <c r="T26" s="244"/>
      <c r="U26" s="2082">
        <v>59753089</v>
      </c>
    </row>
    <row r="27" spans="1:21" ht="14.25" customHeight="1">
      <c r="A27" s="1255" t="s">
        <v>2143</v>
      </c>
      <c r="B27" s="63" t="s">
        <v>5</v>
      </c>
      <c r="C27" s="1968">
        <v>0</v>
      </c>
      <c r="D27" s="1961"/>
      <c r="E27" s="1968">
        <v>0</v>
      </c>
      <c r="F27" s="1961"/>
      <c r="G27" s="1968">
        <v>0</v>
      </c>
      <c r="H27" s="1961"/>
      <c r="I27" s="1968">
        <v>5812015</v>
      </c>
      <c r="J27" s="1961"/>
      <c r="K27" s="1969">
        <v>5788874</v>
      </c>
      <c r="L27" s="1961"/>
      <c r="M27" s="1969">
        <v>5154862</v>
      </c>
      <c r="N27" s="1961"/>
      <c r="O27" s="1969">
        <v>6873429</v>
      </c>
      <c r="P27" s="1961"/>
      <c r="Q27" s="1969">
        <v>9059103</v>
      </c>
      <c r="R27" s="1961"/>
      <c r="S27" s="1969">
        <v>10136319</v>
      </c>
      <c r="T27" s="244"/>
      <c r="U27" s="2082">
        <v>10375088</v>
      </c>
    </row>
    <row r="28" spans="1:21" ht="14.25" customHeight="1">
      <c r="A28" s="1255" t="s">
        <v>2162</v>
      </c>
      <c r="B28" s="63" t="s">
        <v>5</v>
      </c>
      <c r="C28" s="1968">
        <v>0</v>
      </c>
      <c r="D28" s="1961"/>
      <c r="E28" s="1968">
        <v>0</v>
      </c>
      <c r="F28" s="1961"/>
      <c r="G28" s="1968">
        <v>0</v>
      </c>
      <c r="H28" s="1961"/>
      <c r="I28" s="1968">
        <v>1802631</v>
      </c>
      <c r="J28" s="1961"/>
      <c r="K28" s="1969">
        <v>2123277</v>
      </c>
      <c r="L28" s="1961"/>
      <c r="M28" s="1969">
        <v>2718169</v>
      </c>
      <c r="N28" s="1961"/>
      <c r="O28" s="1969">
        <v>2229061</v>
      </c>
      <c r="P28" s="1961"/>
      <c r="Q28" s="1969">
        <v>1715641</v>
      </c>
      <c r="R28" s="1961"/>
      <c r="S28" s="1969">
        <v>1794205</v>
      </c>
      <c r="T28" s="244"/>
      <c r="U28" s="2082">
        <v>1593457</v>
      </c>
    </row>
    <row r="29" spans="1:21" ht="14.25" customHeight="1">
      <c r="A29" s="1255" t="s">
        <v>2165</v>
      </c>
      <c r="B29" s="63" t="s">
        <v>5</v>
      </c>
      <c r="C29" s="1968">
        <v>0</v>
      </c>
      <c r="D29" s="1961"/>
      <c r="E29" s="1968">
        <v>0</v>
      </c>
      <c r="F29" s="1961"/>
      <c r="G29" s="1968">
        <v>0</v>
      </c>
      <c r="H29" s="1961"/>
      <c r="I29" s="1968">
        <v>7836605</v>
      </c>
      <c r="J29" s="1961"/>
      <c r="K29" s="1969">
        <v>8132748</v>
      </c>
      <c r="L29" s="1961"/>
      <c r="M29" s="1969">
        <v>7597686</v>
      </c>
      <c r="N29" s="1961"/>
      <c r="O29" s="1969">
        <v>7806779</v>
      </c>
      <c r="P29" s="1961"/>
      <c r="Q29" s="1969">
        <v>7259655</v>
      </c>
      <c r="R29" s="1961"/>
      <c r="S29" s="1969">
        <v>7500534</v>
      </c>
      <c r="T29" s="244"/>
      <c r="U29" s="2082">
        <v>8076392</v>
      </c>
    </row>
    <row r="30" spans="1:21" ht="14.25" customHeight="1">
      <c r="A30" s="1255" t="s">
        <v>2160</v>
      </c>
      <c r="B30" s="63" t="s">
        <v>5</v>
      </c>
      <c r="C30" s="1968">
        <v>0</v>
      </c>
      <c r="D30" s="1961"/>
      <c r="E30" s="1968">
        <v>0</v>
      </c>
      <c r="F30" s="1961"/>
      <c r="G30" s="1968">
        <v>0</v>
      </c>
      <c r="H30" s="1961"/>
      <c r="I30" s="1968">
        <v>691811</v>
      </c>
      <c r="J30" s="1961"/>
      <c r="K30" s="1969">
        <v>802690</v>
      </c>
      <c r="L30" s="1961"/>
      <c r="M30" s="1969">
        <v>657668</v>
      </c>
      <c r="N30" s="1961"/>
      <c r="O30" s="1969">
        <v>796912</v>
      </c>
      <c r="P30" s="1961"/>
      <c r="Q30" s="1969">
        <v>1087080</v>
      </c>
      <c r="R30" s="1961"/>
      <c r="S30" s="1969">
        <v>1202054</v>
      </c>
      <c r="T30" s="244"/>
      <c r="U30" s="2082">
        <v>1328131</v>
      </c>
    </row>
    <row r="31" spans="1:21" ht="14.25" customHeight="1">
      <c r="A31" s="1255" t="s">
        <v>2161</v>
      </c>
      <c r="B31" s="63" t="s">
        <v>5</v>
      </c>
      <c r="C31" s="1968">
        <v>0</v>
      </c>
      <c r="D31" s="1961"/>
      <c r="E31" s="1968">
        <v>0</v>
      </c>
      <c r="F31" s="1961"/>
      <c r="G31" s="1968">
        <v>0</v>
      </c>
      <c r="H31" s="1961"/>
      <c r="I31" s="1968">
        <v>5052837</v>
      </c>
      <c r="J31" s="1961"/>
      <c r="K31" s="1969">
        <v>5497814</v>
      </c>
      <c r="L31" s="1961"/>
      <c r="M31" s="1969">
        <v>5931129</v>
      </c>
      <c r="N31" s="1961"/>
      <c r="O31" s="1969">
        <v>5698151</v>
      </c>
      <c r="P31" s="1961"/>
      <c r="Q31" s="1969">
        <v>6600666</v>
      </c>
      <c r="R31" s="1961"/>
      <c r="S31" s="1969">
        <v>6243875</v>
      </c>
      <c r="T31" s="244"/>
      <c r="U31" s="2082">
        <v>5773123</v>
      </c>
    </row>
    <row r="32" spans="1:21" ht="14.25" customHeight="1">
      <c r="A32" s="253"/>
      <c r="B32" s="63"/>
      <c r="C32" s="1968"/>
      <c r="D32" s="1961"/>
      <c r="E32" s="1968"/>
      <c r="F32" s="1961"/>
      <c r="G32" s="1968"/>
      <c r="H32" s="1961"/>
      <c r="I32" s="1968"/>
      <c r="J32" s="1961"/>
      <c r="K32" s="1969"/>
      <c r="L32" s="1961"/>
      <c r="M32" s="1969"/>
      <c r="N32" s="1961"/>
      <c r="O32" s="1969"/>
      <c r="P32" s="1961"/>
      <c r="Q32" s="1969"/>
      <c r="R32" s="1961"/>
      <c r="S32" s="1969"/>
      <c r="T32" s="244"/>
      <c r="U32" s="255"/>
    </row>
    <row r="33" spans="1:25" ht="14.25" customHeight="1">
      <c r="A33" s="1626" t="s">
        <v>2237</v>
      </c>
      <c r="B33" s="236" t="s">
        <v>5</v>
      </c>
      <c r="C33" s="1959">
        <v>1252195</v>
      </c>
      <c r="D33" s="1960"/>
      <c r="E33" s="1959">
        <v>1036641</v>
      </c>
      <c r="F33" s="1960"/>
      <c r="G33" s="1959">
        <v>956091</v>
      </c>
      <c r="H33" s="1960"/>
      <c r="I33" s="1968">
        <v>0</v>
      </c>
      <c r="J33" s="1960"/>
      <c r="K33" s="1968">
        <v>0</v>
      </c>
      <c r="L33" s="1960"/>
      <c r="M33" s="1968">
        <v>0</v>
      </c>
      <c r="N33" s="1960"/>
      <c r="O33" s="1968">
        <v>0</v>
      </c>
      <c r="P33" s="1960"/>
      <c r="Q33" s="1968">
        <v>0</v>
      </c>
      <c r="R33" s="1960"/>
      <c r="S33" s="1968">
        <v>0</v>
      </c>
      <c r="T33" s="242"/>
      <c r="U33" s="254">
        <v>0</v>
      </c>
    </row>
    <row r="34" spans="1:25" ht="14.25" customHeight="1">
      <c r="A34" s="1626" t="s">
        <v>2238</v>
      </c>
      <c r="B34" s="236" t="s">
        <v>5</v>
      </c>
      <c r="C34" s="1959">
        <v>30295799</v>
      </c>
      <c r="D34" s="1960"/>
      <c r="E34" s="1959">
        <v>35055672</v>
      </c>
      <c r="F34" s="1960"/>
      <c r="G34" s="1959">
        <v>31872529</v>
      </c>
      <c r="H34" s="1960"/>
      <c r="I34" s="1968">
        <v>0</v>
      </c>
      <c r="J34" s="1960"/>
      <c r="K34" s="1968">
        <v>0</v>
      </c>
      <c r="L34" s="1960"/>
      <c r="M34" s="1968">
        <v>0</v>
      </c>
      <c r="N34" s="1960"/>
      <c r="O34" s="1968">
        <v>0</v>
      </c>
      <c r="P34" s="1960"/>
      <c r="Q34" s="1968">
        <v>0</v>
      </c>
      <c r="R34" s="1960"/>
      <c r="S34" s="1968">
        <v>0</v>
      </c>
      <c r="T34" s="242"/>
      <c r="U34" s="254">
        <v>0</v>
      </c>
    </row>
    <row r="35" spans="1:25" ht="14.25" customHeight="1">
      <c r="A35" s="1626" t="s">
        <v>2239</v>
      </c>
      <c r="B35" s="236" t="s">
        <v>5</v>
      </c>
      <c r="C35" s="1959">
        <v>38441781</v>
      </c>
      <c r="D35" s="1960"/>
      <c r="E35" s="1959">
        <v>40495297</v>
      </c>
      <c r="F35" s="1960"/>
      <c r="G35" s="1959">
        <v>41127169</v>
      </c>
      <c r="H35" s="1960"/>
      <c r="I35" s="1968">
        <v>0</v>
      </c>
      <c r="J35" s="1960"/>
      <c r="K35" s="1968">
        <v>0</v>
      </c>
      <c r="L35" s="1960"/>
      <c r="M35" s="1968">
        <v>0</v>
      </c>
      <c r="N35" s="1960"/>
      <c r="O35" s="1968">
        <v>0</v>
      </c>
      <c r="P35" s="1960"/>
      <c r="Q35" s="1968">
        <v>0</v>
      </c>
      <c r="R35" s="1960"/>
      <c r="S35" s="1968">
        <v>0</v>
      </c>
      <c r="T35" s="242"/>
      <c r="U35" s="254">
        <v>0</v>
      </c>
    </row>
    <row r="36" spans="1:25" ht="14.25" customHeight="1">
      <c r="A36" s="1626" t="s">
        <v>2240</v>
      </c>
      <c r="B36" s="236" t="s">
        <v>5</v>
      </c>
      <c r="C36" s="1959">
        <v>7637529</v>
      </c>
      <c r="D36" s="1960"/>
      <c r="E36" s="1959">
        <v>7550948</v>
      </c>
      <c r="F36" s="1960"/>
      <c r="G36" s="1959">
        <v>7614837</v>
      </c>
      <c r="H36" s="1960"/>
      <c r="I36" s="1968">
        <v>0</v>
      </c>
      <c r="J36" s="1960"/>
      <c r="K36" s="1968">
        <v>0</v>
      </c>
      <c r="L36" s="1960"/>
      <c r="M36" s="1968">
        <v>0</v>
      </c>
      <c r="N36" s="1960"/>
      <c r="O36" s="1968">
        <v>0</v>
      </c>
      <c r="P36" s="1960"/>
      <c r="Q36" s="1968">
        <v>0</v>
      </c>
      <c r="R36" s="1960"/>
      <c r="S36" s="1968">
        <v>0</v>
      </c>
      <c r="T36" s="242"/>
      <c r="U36" s="254">
        <v>0</v>
      </c>
    </row>
    <row r="37" spans="1:25" ht="14.25" customHeight="1">
      <c r="A37" s="1626" t="s">
        <v>2241</v>
      </c>
      <c r="B37" s="236" t="s">
        <v>5</v>
      </c>
      <c r="C37" s="1959">
        <v>4759646</v>
      </c>
      <c r="D37" s="1960"/>
      <c r="E37" s="1959">
        <v>4469502</v>
      </c>
      <c r="F37" s="1960"/>
      <c r="G37" s="1959">
        <v>4900692</v>
      </c>
      <c r="H37" s="1960"/>
      <c r="I37" s="1968">
        <v>0</v>
      </c>
      <c r="J37" s="1960"/>
      <c r="K37" s="1968">
        <v>0</v>
      </c>
      <c r="L37" s="1960"/>
      <c r="M37" s="1968">
        <v>0</v>
      </c>
      <c r="N37" s="1960"/>
      <c r="O37" s="1968">
        <v>0</v>
      </c>
      <c r="P37" s="1960"/>
      <c r="Q37" s="1968">
        <v>0</v>
      </c>
      <c r="R37" s="1960"/>
      <c r="S37" s="1968">
        <v>0</v>
      </c>
      <c r="T37" s="242"/>
      <c r="U37" s="254">
        <v>0</v>
      </c>
    </row>
    <row r="38" spans="1:25" ht="14.25" customHeight="1">
      <c r="A38" s="1626" t="s">
        <v>2242</v>
      </c>
      <c r="B38" s="236" t="s">
        <v>5</v>
      </c>
      <c r="C38" s="1959">
        <v>1900194</v>
      </c>
      <c r="D38" s="1960"/>
      <c r="E38" s="1959">
        <v>2003238</v>
      </c>
      <c r="F38" s="1960"/>
      <c r="G38" s="1959">
        <v>1982597</v>
      </c>
      <c r="H38" s="1960"/>
      <c r="I38" s="1968">
        <v>0</v>
      </c>
      <c r="J38" s="1960"/>
      <c r="K38" s="1968">
        <v>0</v>
      </c>
      <c r="L38" s="1960"/>
      <c r="M38" s="1968">
        <v>0</v>
      </c>
      <c r="N38" s="1960"/>
      <c r="O38" s="1968">
        <v>0</v>
      </c>
      <c r="P38" s="1960"/>
      <c r="Q38" s="1968">
        <v>0</v>
      </c>
      <c r="R38" s="1960"/>
      <c r="S38" s="1968">
        <v>0</v>
      </c>
      <c r="T38" s="242"/>
      <c r="U38" s="254">
        <v>0</v>
      </c>
    </row>
    <row r="39" spans="1:25" ht="14.25" customHeight="1">
      <c r="A39" s="1626" t="s">
        <v>2243</v>
      </c>
      <c r="B39" s="236" t="s">
        <v>5</v>
      </c>
      <c r="C39" s="1959">
        <v>4468169</v>
      </c>
      <c r="D39" s="1960"/>
      <c r="E39" s="1959">
        <v>5130684</v>
      </c>
      <c r="F39" s="1960"/>
      <c r="G39" s="1959">
        <v>4974616</v>
      </c>
      <c r="H39" s="1960"/>
      <c r="I39" s="1968">
        <v>0</v>
      </c>
      <c r="J39" s="1960"/>
      <c r="K39" s="1968">
        <v>0</v>
      </c>
      <c r="L39" s="1960"/>
      <c r="M39" s="1968">
        <v>0</v>
      </c>
      <c r="N39" s="1960"/>
      <c r="O39" s="1968">
        <v>0</v>
      </c>
      <c r="P39" s="1960"/>
      <c r="Q39" s="1968">
        <v>0</v>
      </c>
      <c r="R39" s="1960"/>
      <c r="S39" s="1968">
        <v>0</v>
      </c>
      <c r="T39" s="242"/>
      <c r="U39" s="254">
        <v>0</v>
      </c>
    </row>
    <row r="40" spans="1:25" ht="14.25" customHeight="1">
      <c r="A40" s="1599" t="s">
        <v>2252</v>
      </c>
      <c r="B40" s="236" t="s">
        <v>5</v>
      </c>
      <c r="C40" s="1959"/>
      <c r="D40" s="1960"/>
      <c r="E40" s="1959"/>
      <c r="F40" s="1961"/>
      <c r="G40" s="1959"/>
      <c r="H40" s="1961"/>
      <c r="I40" s="1959"/>
      <c r="J40" s="1961"/>
      <c r="K40" s="1959"/>
      <c r="L40" s="1961"/>
      <c r="M40" s="1959"/>
      <c r="N40" s="1961"/>
      <c r="O40" s="1959"/>
      <c r="P40" s="1961"/>
      <c r="Q40" s="1959"/>
      <c r="R40" s="1961"/>
      <c r="S40" s="1959"/>
      <c r="T40" s="244"/>
      <c r="U40" s="241"/>
    </row>
    <row r="41" spans="1:25" ht="14.25" customHeight="1">
      <c r="A41" s="235" t="s">
        <v>217</v>
      </c>
      <c r="B41" s="236" t="s">
        <v>5</v>
      </c>
      <c r="C41" s="1959">
        <v>2783895</v>
      </c>
      <c r="D41" s="1960"/>
      <c r="E41" s="1959">
        <v>2891467</v>
      </c>
      <c r="F41" s="1961"/>
      <c r="G41" s="1959">
        <v>3059315</v>
      </c>
      <c r="H41" s="1961"/>
      <c r="I41" s="1971">
        <v>0</v>
      </c>
      <c r="J41" s="1961"/>
      <c r="K41" s="1971">
        <v>0</v>
      </c>
      <c r="L41" s="1961"/>
      <c r="M41" s="1971">
        <v>0</v>
      </c>
      <c r="N41" s="1961"/>
      <c r="O41" s="1971">
        <v>0</v>
      </c>
      <c r="P41" s="1961"/>
      <c r="Q41" s="1971">
        <v>0</v>
      </c>
      <c r="R41" s="1961"/>
      <c r="S41" s="1971">
        <v>0</v>
      </c>
      <c r="T41" s="244"/>
      <c r="U41" s="257">
        <v>0</v>
      </c>
    </row>
    <row r="42" spans="1:25" ht="18" customHeight="1">
      <c r="A42" s="245" t="s">
        <v>218</v>
      </c>
      <c r="B42" s="63" t="s">
        <v>5</v>
      </c>
      <c r="C42" s="1962">
        <f>ROUND(SUM(C22:C41),1)</f>
        <v>91539208</v>
      </c>
      <c r="D42" s="1963"/>
      <c r="E42" s="1962">
        <f>ROUND(SUM(E22:E41),1)</f>
        <v>98633449</v>
      </c>
      <c r="F42" s="1963"/>
      <c r="G42" s="1962">
        <f>ROUND(SUM(G22:G41),1)</f>
        <v>96487846</v>
      </c>
      <c r="H42" s="1963"/>
      <c r="I42" s="1962">
        <f>ROUND(SUM(I22:I41),1)</f>
        <v>95700952</v>
      </c>
      <c r="J42" s="1963"/>
      <c r="K42" s="1962">
        <f>ROUND(SUM(K22:K41),1)</f>
        <v>98569192</v>
      </c>
      <c r="L42" s="1963"/>
      <c r="M42" s="1962">
        <f>ROUND(SUM(M22:M41),1)</f>
        <v>104723651</v>
      </c>
      <c r="N42" s="1963"/>
      <c r="O42" s="1962">
        <f>ROUND(SUM(O22:O41),1)</f>
        <v>110313627</v>
      </c>
      <c r="P42" s="1963"/>
      <c r="Q42" s="1962">
        <f>ROUND(SUM(Q22:Q41),1)</f>
        <v>116336743</v>
      </c>
      <c r="R42" s="1963"/>
      <c r="S42" s="1962">
        <f>ROUND(SUM(S22:S41),1)</f>
        <v>121994911</v>
      </c>
      <c r="T42" s="248"/>
      <c r="U42" s="247">
        <f>ROUND(SUM(U22:U41),1)</f>
        <v>127431778</v>
      </c>
      <c r="V42" s="258"/>
      <c r="W42" s="258"/>
      <c r="X42" s="258"/>
      <c r="Y42" s="258"/>
    </row>
    <row r="43" spans="1:25" ht="10.5" customHeight="1">
      <c r="A43" s="245"/>
      <c r="B43" s="63"/>
      <c r="C43" s="1969"/>
      <c r="D43" s="1961"/>
      <c r="E43" s="1969"/>
      <c r="F43" s="1961"/>
      <c r="G43" s="1969"/>
      <c r="H43" s="1961"/>
      <c r="I43" s="1969"/>
      <c r="J43" s="1961"/>
      <c r="K43" s="1969"/>
      <c r="L43" s="1961"/>
      <c r="M43" s="1969"/>
      <c r="N43" s="1961"/>
      <c r="O43" s="1969"/>
      <c r="P43" s="1961"/>
      <c r="Q43" s="1969"/>
      <c r="R43" s="1961"/>
      <c r="S43" s="1969"/>
      <c r="T43" s="244"/>
      <c r="U43" s="255"/>
    </row>
    <row r="44" spans="1:25" ht="14.15" customHeight="1">
      <c r="A44" s="243" t="s">
        <v>219</v>
      </c>
      <c r="B44" s="63"/>
      <c r="C44" s="1966"/>
      <c r="D44" s="1967"/>
      <c r="E44" s="1966"/>
      <c r="F44" s="1967"/>
      <c r="G44" s="1966"/>
      <c r="H44" s="1967"/>
      <c r="I44" s="1966"/>
      <c r="J44" s="1967"/>
      <c r="K44" s="1966"/>
      <c r="L44" s="1967"/>
      <c r="M44" s="1966"/>
      <c r="N44" s="1967"/>
      <c r="O44" s="1966"/>
      <c r="P44" s="1967"/>
      <c r="Q44" s="1966"/>
      <c r="R44" s="1967"/>
      <c r="S44" s="1966"/>
      <c r="T44" s="252"/>
      <c r="U44" s="251"/>
    </row>
    <row r="45" spans="1:25" ht="14.15" customHeight="1">
      <c r="A45" s="1626" t="s">
        <v>2163</v>
      </c>
      <c r="B45" s="236" t="s">
        <v>5</v>
      </c>
      <c r="C45" s="1959">
        <v>13404977</v>
      </c>
      <c r="D45" s="1960"/>
      <c r="E45" s="1959">
        <v>13104777</v>
      </c>
      <c r="F45" s="1960"/>
      <c r="G45" s="1959">
        <v>12673297</v>
      </c>
      <c r="H45" s="1960"/>
      <c r="I45" s="1959">
        <v>13011558</v>
      </c>
      <c r="J45" s="1960"/>
      <c r="K45" s="1959">
        <v>12957859</v>
      </c>
      <c r="L45" s="1960"/>
      <c r="M45" s="1959">
        <v>13162852</v>
      </c>
      <c r="N45" s="1960"/>
      <c r="O45" s="1959">
        <v>13598151</v>
      </c>
      <c r="P45" s="1960"/>
      <c r="Q45" s="1959">
        <v>13723534</v>
      </c>
      <c r="R45" s="1960"/>
      <c r="S45" s="1959">
        <v>13837589</v>
      </c>
      <c r="T45" s="242"/>
      <c r="U45" s="2053">
        <v>14324727</v>
      </c>
    </row>
    <row r="46" spans="1:25" ht="14.15" customHeight="1">
      <c r="A46" s="1626" t="s">
        <v>2532</v>
      </c>
      <c r="B46" s="236" t="s">
        <v>5</v>
      </c>
      <c r="C46" s="1959">
        <v>6025211</v>
      </c>
      <c r="D46" s="1960"/>
      <c r="E46" s="1959">
        <v>5979320</v>
      </c>
      <c r="F46" s="1960"/>
      <c r="G46" s="1959">
        <v>6347746</v>
      </c>
      <c r="H46" s="1960"/>
      <c r="I46" s="1959">
        <v>6170765</v>
      </c>
      <c r="J46" s="1960"/>
      <c r="K46" s="1959">
        <v>6803869</v>
      </c>
      <c r="L46" s="1960"/>
      <c r="M46" s="1959">
        <v>6977664</v>
      </c>
      <c r="N46" s="1960"/>
      <c r="O46" s="1959">
        <v>6974097</v>
      </c>
      <c r="P46" s="1960"/>
      <c r="Q46" s="1959">
        <v>6958850</v>
      </c>
      <c r="R46" s="1960"/>
      <c r="S46" s="1959">
        <v>7019728</v>
      </c>
      <c r="T46" s="242"/>
      <c r="U46" s="1736">
        <v>6764020</v>
      </c>
    </row>
    <row r="47" spans="1:25" ht="14.15" customHeight="1">
      <c r="A47" s="243" t="s">
        <v>220</v>
      </c>
      <c r="B47" s="236" t="s">
        <v>5</v>
      </c>
      <c r="C47" s="1959">
        <v>5733604</v>
      </c>
      <c r="D47" s="1960"/>
      <c r="E47" s="1959">
        <v>6361086</v>
      </c>
      <c r="F47" s="1960"/>
      <c r="G47" s="1959">
        <v>6854416</v>
      </c>
      <c r="H47" s="1960"/>
      <c r="I47" s="1959">
        <v>6675439</v>
      </c>
      <c r="J47" s="1960"/>
      <c r="K47" s="1959">
        <v>7279909</v>
      </c>
      <c r="L47" s="1960"/>
      <c r="M47" s="1959">
        <v>7337109</v>
      </c>
      <c r="N47" s="1960"/>
      <c r="O47" s="1959">
        <v>7739187</v>
      </c>
      <c r="P47" s="1960"/>
      <c r="Q47" s="1959">
        <v>7926960</v>
      </c>
      <c r="R47" s="1960"/>
      <c r="S47" s="1959">
        <v>8174647</v>
      </c>
      <c r="T47" s="242"/>
      <c r="U47" s="1736">
        <v>8624718</v>
      </c>
    </row>
    <row r="48" spans="1:25" ht="14.15" customHeight="1">
      <c r="A48" s="235" t="s">
        <v>221</v>
      </c>
      <c r="B48" s="63"/>
      <c r="C48" s="1972"/>
      <c r="D48" s="1973"/>
      <c r="E48" s="1972"/>
      <c r="F48" s="1973"/>
      <c r="G48" s="1972"/>
      <c r="H48" s="1973"/>
      <c r="I48" s="1972"/>
      <c r="J48" s="1973"/>
      <c r="K48" s="1959"/>
      <c r="L48" s="1973"/>
      <c r="M48" s="1959"/>
      <c r="N48" s="1973"/>
      <c r="O48" s="1959"/>
      <c r="P48" s="1973"/>
      <c r="Q48" s="1959"/>
      <c r="R48" s="1973"/>
      <c r="S48" s="1959"/>
      <c r="T48" s="259"/>
      <c r="U48" s="241"/>
    </row>
    <row r="49" spans="1:21" ht="14.15" customHeight="1">
      <c r="A49" s="1626" t="s">
        <v>2531</v>
      </c>
      <c r="B49" s="236" t="s">
        <v>5</v>
      </c>
      <c r="C49" s="1959">
        <v>4961470</v>
      </c>
      <c r="D49" s="1960"/>
      <c r="E49" s="1959">
        <v>5614669</v>
      </c>
      <c r="F49" s="1960"/>
      <c r="G49" s="1959">
        <v>5864022</v>
      </c>
      <c r="H49" s="1960"/>
      <c r="I49" s="1959">
        <v>6137929</v>
      </c>
      <c r="J49" s="1960"/>
      <c r="K49" s="1959">
        <v>6399696</v>
      </c>
      <c r="L49" s="1960"/>
      <c r="M49" s="1959">
        <v>6182817</v>
      </c>
      <c r="N49" s="1960"/>
      <c r="O49" s="1959">
        <v>5598485</v>
      </c>
      <c r="P49" s="1960"/>
      <c r="Q49" s="1959">
        <v>5513783</v>
      </c>
      <c r="R49" s="1960"/>
      <c r="S49" s="1959">
        <v>5872838</v>
      </c>
      <c r="T49" s="242"/>
      <c r="U49" s="1736">
        <v>6698565</v>
      </c>
    </row>
    <row r="50" spans="1:21" ht="14.15" customHeight="1">
      <c r="A50" s="1626" t="s">
        <v>2164</v>
      </c>
      <c r="B50" s="236" t="s">
        <v>5</v>
      </c>
      <c r="C50" s="1959">
        <v>5212997</v>
      </c>
      <c r="D50" s="1961"/>
      <c r="E50" s="1959">
        <v>5131630</v>
      </c>
      <c r="F50" s="1960"/>
      <c r="G50" s="1959">
        <v>5276540</v>
      </c>
      <c r="H50" s="1961"/>
      <c r="I50" s="1959">
        <v>5400190</v>
      </c>
      <c r="J50" s="1961"/>
      <c r="K50" s="1959">
        <v>5515961</v>
      </c>
      <c r="L50" s="1961"/>
      <c r="M50" s="1959">
        <v>5506585</v>
      </c>
      <c r="N50" s="1961"/>
      <c r="O50" s="1959">
        <v>6484930</v>
      </c>
      <c r="P50" s="1961"/>
      <c r="Q50" s="1959">
        <v>6555395</v>
      </c>
      <c r="R50" s="1961"/>
      <c r="S50" s="1959">
        <v>6843884</v>
      </c>
      <c r="T50" s="244"/>
      <c r="U50" s="2081">
        <v>7031248</v>
      </c>
    </row>
    <row r="51" spans="1:21" ht="18" customHeight="1">
      <c r="A51" s="245" t="s">
        <v>222</v>
      </c>
      <c r="B51" s="246" t="s">
        <v>5</v>
      </c>
      <c r="C51" s="1962">
        <f>ROUND(SUM(C42:C50),1)</f>
        <v>126877467</v>
      </c>
      <c r="D51" s="1963"/>
      <c r="E51" s="1962">
        <f>ROUND(SUM(E42:E50),1)</f>
        <v>134824931</v>
      </c>
      <c r="F51" s="1963"/>
      <c r="G51" s="1962">
        <f>ROUND(SUM(G42:G50),1)</f>
        <v>133503867</v>
      </c>
      <c r="H51" s="1963"/>
      <c r="I51" s="1962">
        <f>ROUND(SUM(I42:I50),1)</f>
        <v>133096833</v>
      </c>
      <c r="J51" s="1963"/>
      <c r="K51" s="1962">
        <f>ROUND(SUM(K42:K50),1)</f>
        <v>137526486</v>
      </c>
      <c r="L51" s="1963"/>
      <c r="M51" s="1962">
        <f>ROUND(SUM(M42:M50),1)</f>
        <v>143890678</v>
      </c>
      <c r="N51" s="1963"/>
      <c r="O51" s="1962">
        <f>ROUND(SUM(O42:O50),1)</f>
        <v>150708477</v>
      </c>
      <c r="P51" s="1963"/>
      <c r="Q51" s="1962">
        <f>ROUND(SUM(Q42:Q50),1)</f>
        <v>157015265</v>
      </c>
      <c r="R51" s="1963"/>
      <c r="S51" s="1962">
        <f>ROUND(SUM(S42:S50),1)</f>
        <v>163743597</v>
      </c>
      <c r="T51" s="248"/>
      <c r="U51" s="247">
        <f>ROUND(SUM(U42:U50),1)</f>
        <v>170875056</v>
      </c>
    </row>
    <row r="52" spans="1:21" ht="15" customHeight="1">
      <c r="A52" s="245"/>
      <c r="B52" s="64"/>
      <c r="C52" s="1962"/>
      <c r="D52" s="1963"/>
      <c r="E52" s="1962"/>
      <c r="F52" s="1963"/>
      <c r="G52" s="1962"/>
      <c r="H52" s="1963"/>
      <c r="I52" s="1962"/>
      <c r="J52" s="1963"/>
      <c r="K52" s="1962"/>
      <c r="L52" s="1963"/>
      <c r="M52" s="1962"/>
      <c r="N52" s="1963"/>
      <c r="O52" s="1962"/>
      <c r="P52" s="1963"/>
      <c r="Q52" s="1962"/>
      <c r="R52" s="1963"/>
      <c r="S52" s="1962"/>
      <c r="T52" s="248"/>
      <c r="U52" s="247"/>
    </row>
    <row r="53" spans="1:21" ht="15.75" customHeight="1">
      <c r="A53" s="245" t="s">
        <v>2254</v>
      </c>
      <c r="B53" s="246" t="s">
        <v>5</v>
      </c>
      <c r="C53" s="1974">
        <f>ROUND(SUM(C18-C51),1)</f>
        <v>-129308</v>
      </c>
      <c r="D53" s="1963"/>
      <c r="E53" s="1974">
        <f>ROUND(SUM(E18-E51),1)</f>
        <v>-1503551</v>
      </c>
      <c r="F53" s="1963"/>
      <c r="G53" s="1974">
        <f>ROUND(SUM(G18-G51),1)</f>
        <v>-759022</v>
      </c>
      <c r="H53" s="1975"/>
      <c r="I53" s="1974">
        <f>ROUND(SUM(I18-I51),1)</f>
        <v>77096</v>
      </c>
      <c r="J53" s="1963"/>
      <c r="K53" s="1974">
        <f>ROUND(SUM(K18-K51),1)</f>
        <v>186610</v>
      </c>
      <c r="L53" s="1963"/>
      <c r="M53" s="1974">
        <f>ROUND(SUM(M18-M51),1)</f>
        <v>5217920</v>
      </c>
      <c r="N53" s="1963"/>
      <c r="O53" s="1974">
        <f>ROUND(SUM(O18-O51),1)</f>
        <v>2556461</v>
      </c>
      <c r="P53" s="1963"/>
      <c r="Q53" s="1974">
        <f>ROUND(SUM(Q18-Q51),1)</f>
        <v>-643141</v>
      </c>
      <c r="R53" s="1963"/>
      <c r="S53" s="1974">
        <f>ROUND(SUM(S18-S51),1)</f>
        <v>1726753</v>
      </c>
      <c r="T53" s="248"/>
      <c r="U53" s="260">
        <f>ROUND(SUM(U18-U51),1)</f>
        <v>-2768691</v>
      </c>
    </row>
    <row r="54" spans="1:21" ht="15.5">
      <c r="A54" s="245"/>
      <c r="B54" s="63"/>
      <c r="C54" s="1964"/>
      <c r="D54" s="1965"/>
      <c r="E54" s="1964"/>
      <c r="F54" s="1965"/>
      <c r="G54" s="1964"/>
      <c r="H54" s="1965"/>
      <c r="I54" s="1964"/>
      <c r="J54" s="1965"/>
      <c r="K54" s="1964"/>
      <c r="L54" s="1965"/>
      <c r="M54" s="1964"/>
      <c r="N54" s="1965"/>
      <c r="O54" s="1964"/>
      <c r="P54" s="1965"/>
      <c r="Q54" s="1964"/>
      <c r="R54" s="1965"/>
      <c r="S54" s="1964"/>
      <c r="T54" s="250"/>
      <c r="U54" s="249"/>
    </row>
    <row r="55" spans="1:21" ht="14.15" customHeight="1">
      <c r="A55" s="245" t="s">
        <v>223</v>
      </c>
      <c r="B55" s="63"/>
      <c r="C55" s="1966"/>
      <c r="D55" s="1967"/>
      <c r="E55" s="1966"/>
      <c r="F55" s="1967"/>
      <c r="G55" s="1966"/>
      <c r="H55" s="1967"/>
      <c r="I55" s="1966"/>
      <c r="J55" s="1967"/>
      <c r="K55" s="1966"/>
      <c r="L55" s="1967"/>
      <c r="M55" s="1966"/>
      <c r="N55" s="1967"/>
      <c r="O55" s="1966"/>
      <c r="P55" s="1967"/>
      <c r="Q55" s="1966"/>
      <c r="R55" s="1967"/>
      <c r="S55" s="1966"/>
      <c r="T55" s="252"/>
      <c r="U55" s="251"/>
    </row>
    <row r="56" spans="1:21" ht="14.15" customHeight="1">
      <c r="A56" s="1626" t="s">
        <v>2530</v>
      </c>
      <c r="B56" s="236" t="s">
        <v>5</v>
      </c>
      <c r="C56" s="1959">
        <v>448267</v>
      </c>
      <c r="D56" s="1960"/>
      <c r="E56" s="1959">
        <v>525154</v>
      </c>
      <c r="F56" s="1960"/>
      <c r="G56" s="1959">
        <v>352069</v>
      </c>
      <c r="H56" s="1960"/>
      <c r="I56" s="1959">
        <v>433631</v>
      </c>
      <c r="J56" s="1960"/>
      <c r="K56" s="1959">
        <v>0</v>
      </c>
      <c r="L56" s="1960"/>
      <c r="M56" s="1959">
        <v>161343</v>
      </c>
      <c r="N56" s="1960"/>
      <c r="O56" s="1959">
        <v>0</v>
      </c>
      <c r="P56" s="1960"/>
      <c r="Q56" s="1959">
        <v>0</v>
      </c>
      <c r="R56" s="1960"/>
      <c r="S56" s="1959">
        <v>160369</v>
      </c>
      <c r="T56" s="242"/>
      <c r="U56" s="241">
        <v>132900</v>
      </c>
    </row>
    <row r="57" spans="1:21" ht="14.15" customHeight="1">
      <c r="A57" s="243" t="s">
        <v>224</v>
      </c>
      <c r="B57" s="236" t="s">
        <v>5</v>
      </c>
      <c r="C57" s="1959">
        <v>26200947</v>
      </c>
      <c r="D57" s="1960"/>
      <c r="E57" s="1959">
        <v>27605704</v>
      </c>
      <c r="F57" s="1960"/>
      <c r="G57" s="1959">
        <v>26540430</v>
      </c>
      <c r="H57" s="1960"/>
      <c r="I57" s="1959">
        <v>26902629</v>
      </c>
      <c r="J57" s="1960"/>
      <c r="K57" s="1959">
        <v>30592764</v>
      </c>
      <c r="L57" s="1960"/>
      <c r="M57" s="1959">
        <v>29807742</v>
      </c>
      <c r="N57" s="1960"/>
      <c r="O57" s="1959">
        <v>33441924</v>
      </c>
      <c r="P57" s="1960"/>
      <c r="Q57" s="1959">
        <v>31668311</v>
      </c>
      <c r="R57" s="1960"/>
      <c r="S57" s="1959">
        <v>33063685</v>
      </c>
      <c r="T57" s="242"/>
      <c r="U57" s="241">
        <f>'SCH 2'!T64</f>
        <v>38730322</v>
      </c>
    </row>
    <row r="58" spans="1:21" ht="14.15" customHeight="1">
      <c r="A58" s="243" t="s">
        <v>225</v>
      </c>
      <c r="B58" s="236" t="s">
        <v>5</v>
      </c>
      <c r="C58" s="1959">
        <v>-26245557</v>
      </c>
      <c r="D58" s="1961"/>
      <c r="E58" s="1959">
        <v>-27675129</v>
      </c>
      <c r="F58" s="1960"/>
      <c r="G58" s="1959">
        <v>-26585488</v>
      </c>
      <c r="H58" s="1961"/>
      <c r="I58" s="1959">
        <v>-26897343</v>
      </c>
      <c r="J58" s="1961"/>
      <c r="K58" s="1959">
        <v>-30621199</v>
      </c>
      <c r="L58" s="1961"/>
      <c r="M58" s="1959">
        <v>-29866485</v>
      </c>
      <c r="N58" s="1961"/>
      <c r="O58" s="1959">
        <v>-33543814</v>
      </c>
      <c r="P58" s="1961"/>
      <c r="Q58" s="1959">
        <v>-31730590</v>
      </c>
      <c r="R58" s="1961"/>
      <c r="S58" s="1959">
        <v>-33306520</v>
      </c>
      <c r="T58" s="244"/>
      <c r="U58" s="1736">
        <v>-38868505</v>
      </c>
    </row>
    <row r="59" spans="1:21" ht="14.15" customHeight="1">
      <c r="A59" s="1626" t="s">
        <v>2509</v>
      </c>
      <c r="B59" s="1633" t="s">
        <v>5</v>
      </c>
      <c r="C59" s="1959">
        <v>0</v>
      </c>
      <c r="D59" s="1961"/>
      <c r="E59" s="1959">
        <v>0</v>
      </c>
      <c r="F59" s="1960"/>
      <c r="G59" s="1959">
        <v>0</v>
      </c>
      <c r="H59" s="1961"/>
      <c r="I59" s="1959">
        <v>0</v>
      </c>
      <c r="J59" s="1961"/>
      <c r="K59" s="1959">
        <v>0</v>
      </c>
      <c r="L59" s="1961"/>
      <c r="M59" s="1959">
        <v>0</v>
      </c>
      <c r="N59" s="1961"/>
      <c r="O59" s="1959">
        <v>-5</v>
      </c>
      <c r="P59" s="1961"/>
      <c r="Q59" s="1959">
        <v>0</v>
      </c>
      <c r="R59" s="1961"/>
      <c r="S59" s="1959">
        <v>0</v>
      </c>
      <c r="T59" s="244"/>
      <c r="U59" s="2028">
        <v>0</v>
      </c>
    </row>
    <row r="60" spans="1:21" ht="18.75" customHeight="1">
      <c r="A60" s="245" t="s">
        <v>2255</v>
      </c>
      <c r="B60" s="246" t="s">
        <v>5</v>
      </c>
      <c r="C60" s="1962">
        <f>ROUND(SUM(C56:C59),1)</f>
        <v>403657</v>
      </c>
      <c r="D60" s="1963"/>
      <c r="E60" s="1962">
        <f>ROUND(SUM(E56:E59),1)</f>
        <v>455729</v>
      </c>
      <c r="F60" s="1963"/>
      <c r="G60" s="1962">
        <f>ROUND(SUM(G56:G59),1)</f>
        <v>307011</v>
      </c>
      <c r="H60" s="1963"/>
      <c r="I60" s="1962">
        <f>ROUND(SUM(I56:I59),1)</f>
        <v>438917</v>
      </c>
      <c r="J60" s="1963"/>
      <c r="K60" s="1962">
        <f>ROUND(SUM(K56:K59),1)</f>
        <v>-28435</v>
      </c>
      <c r="L60" s="1963"/>
      <c r="M60" s="1962">
        <f>ROUND(SUM(M56:M59),1)</f>
        <v>102600</v>
      </c>
      <c r="N60" s="1963"/>
      <c r="O60" s="1962">
        <f>ROUND(SUM(O56:O59),1)</f>
        <v>-101895</v>
      </c>
      <c r="P60" s="1963"/>
      <c r="Q60" s="1962">
        <f>ROUND(SUM(Q56:Q59),1)</f>
        <v>-62279</v>
      </c>
      <c r="R60" s="1963"/>
      <c r="S60" s="1962">
        <f>ROUND(SUM(S56:S59),1)</f>
        <v>-82466</v>
      </c>
      <c r="T60" s="248"/>
      <c r="U60" s="247">
        <f>ROUND(SUM(U56:U59),1)</f>
        <v>-5283</v>
      </c>
    </row>
    <row r="61" spans="1:21" ht="15" customHeight="1">
      <c r="A61" s="243"/>
      <c r="B61" s="63"/>
      <c r="C61" s="1964"/>
      <c r="D61" s="1965"/>
      <c r="E61" s="1964"/>
      <c r="F61" s="1965"/>
      <c r="G61" s="1964"/>
      <c r="H61" s="1965"/>
      <c r="I61" s="1964"/>
      <c r="J61" s="1965"/>
      <c r="K61" s="1964"/>
      <c r="L61" s="1965"/>
      <c r="M61" s="1964"/>
      <c r="N61" s="1965"/>
      <c r="O61" s="1964"/>
      <c r="P61" s="1965"/>
      <c r="Q61" s="1964"/>
      <c r="R61" s="1965"/>
      <c r="S61" s="1964"/>
      <c r="T61" s="250"/>
      <c r="U61" s="249"/>
    </row>
    <row r="62" spans="1:21" ht="15.75" customHeight="1">
      <c r="A62" s="262" t="s">
        <v>226</v>
      </c>
      <c r="B62" s="64"/>
      <c r="C62" s="1966"/>
      <c r="D62" s="1967"/>
      <c r="E62" s="1966"/>
      <c r="F62" s="1967"/>
      <c r="G62" s="1966"/>
      <c r="H62" s="1967"/>
      <c r="I62" s="1966"/>
      <c r="J62" s="1967"/>
      <c r="K62" s="1966"/>
      <c r="L62" s="1967"/>
      <c r="M62" s="1966"/>
      <c r="N62" s="1967"/>
      <c r="O62" s="1966"/>
      <c r="P62" s="1967"/>
      <c r="Q62" s="1966"/>
      <c r="R62" s="1967"/>
      <c r="S62" s="1966"/>
      <c r="T62" s="252"/>
      <c r="U62" s="251"/>
    </row>
    <row r="63" spans="1:21" ht="15.5">
      <c r="A63" s="245" t="s">
        <v>227</v>
      </c>
      <c r="B63" s="64"/>
      <c r="C63" s="1966"/>
      <c r="D63" s="1967"/>
      <c r="E63" s="1966"/>
      <c r="F63" s="1967"/>
      <c r="G63" s="1966"/>
      <c r="H63" s="1967"/>
      <c r="I63" s="1966"/>
      <c r="J63" s="1967"/>
      <c r="K63" s="1966"/>
      <c r="L63" s="1967"/>
      <c r="M63" s="1966"/>
      <c r="N63" s="1967"/>
      <c r="O63" s="1966"/>
      <c r="P63" s="1967"/>
      <c r="Q63" s="1966"/>
      <c r="R63" s="1967"/>
      <c r="S63" s="1966"/>
      <c r="T63" s="252"/>
      <c r="U63" s="251"/>
    </row>
    <row r="64" spans="1:21" ht="14.15" customHeight="1">
      <c r="A64" s="245" t="s">
        <v>228</v>
      </c>
      <c r="B64" s="246" t="s">
        <v>5</v>
      </c>
      <c r="C64" s="1974">
        <f>ROUND(SUM(C53+C60),1)</f>
        <v>274349</v>
      </c>
      <c r="D64" s="1975"/>
      <c r="E64" s="1974">
        <f>ROUND(SUM(E53+E60),1)</f>
        <v>-1047822</v>
      </c>
      <c r="F64" s="1975"/>
      <c r="G64" s="1974">
        <f>ROUND(SUM(G53+G60),1)</f>
        <v>-452011</v>
      </c>
      <c r="H64" s="1975"/>
      <c r="I64" s="1974">
        <f>ROUND(SUM(I53+I60),1)</f>
        <v>516013</v>
      </c>
      <c r="J64" s="1975"/>
      <c r="K64" s="1974">
        <f>ROUND(SUM(K53+K60),1)</f>
        <v>158175</v>
      </c>
      <c r="L64" s="1975"/>
      <c r="M64" s="1974">
        <f>ROUND(SUM(M53+M60),1)</f>
        <v>5320520</v>
      </c>
      <c r="N64" s="1975"/>
      <c r="O64" s="1974">
        <f>ROUND(SUM(O53+O60),1)</f>
        <v>2454566</v>
      </c>
      <c r="P64" s="1975"/>
      <c r="Q64" s="1974">
        <f>ROUND(SUM(Q53+Q60),1)</f>
        <v>-705420</v>
      </c>
      <c r="R64" s="1975"/>
      <c r="S64" s="1974">
        <f>ROUND(SUM(S53+S60),1)</f>
        <v>1644287</v>
      </c>
      <c r="T64" s="261"/>
      <c r="U64" s="260">
        <f>ROUND(SUM(U53+U60),1)</f>
        <v>-2773974</v>
      </c>
    </row>
    <row r="65" spans="1:24" ht="8.15" customHeight="1">
      <c r="A65" s="245"/>
      <c r="B65" s="64"/>
      <c r="C65" s="1974"/>
      <c r="D65" s="1975"/>
      <c r="E65" s="1974"/>
      <c r="F65" s="1975"/>
      <c r="G65" s="1974"/>
      <c r="H65" s="1975"/>
      <c r="I65" s="1974"/>
      <c r="J65" s="1975"/>
      <c r="K65" s="1974"/>
      <c r="L65" s="1975"/>
      <c r="M65" s="1974"/>
      <c r="N65" s="1975"/>
      <c r="O65" s="1974"/>
      <c r="P65" s="1975"/>
      <c r="Q65" s="1974"/>
      <c r="R65" s="1975"/>
      <c r="S65" s="1974"/>
      <c r="T65" s="261"/>
      <c r="U65" s="260"/>
    </row>
    <row r="66" spans="1:24" ht="14.15" customHeight="1">
      <c r="A66" s="262" t="s">
        <v>2331</v>
      </c>
      <c r="B66" s="64" t="s">
        <v>5</v>
      </c>
      <c r="C66" s="1974">
        <v>4585802</v>
      </c>
      <c r="D66" s="1963"/>
      <c r="E66" s="1974">
        <v>4860151</v>
      </c>
      <c r="F66" s="1975"/>
      <c r="G66" s="1974">
        <v>3812329</v>
      </c>
      <c r="H66" s="1963"/>
      <c r="I66" s="1974">
        <v>3360318</v>
      </c>
      <c r="J66" s="1963"/>
      <c r="K66" s="1974">
        <v>3876331</v>
      </c>
      <c r="L66" s="1963"/>
      <c r="M66" s="1974">
        <v>4034506</v>
      </c>
      <c r="N66" s="1963"/>
      <c r="O66" s="1974">
        <v>9355555</v>
      </c>
      <c r="P66" s="1963"/>
      <c r="Q66" s="1974">
        <v>11810121</v>
      </c>
      <c r="R66" s="1963"/>
      <c r="S66" s="1974">
        <v>11104701</v>
      </c>
      <c r="T66" s="248"/>
      <c r="U66" s="1974">
        <v>12748988</v>
      </c>
    </row>
    <row r="67" spans="1:24" ht="22.5" customHeight="1" thickBot="1">
      <c r="A67" s="262" t="s">
        <v>234</v>
      </c>
      <c r="B67" s="246" t="s">
        <v>5</v>
      </c>
      <c r="C67" s="263">
        <f>ROUND(SUM(C64+C66),1)</f>
        <v>4860151</v>
      </c>
      <c r="D67" s="264"/>
      <c r="E67" s="263">
        <f>ROUND(SUM(E64+E66),1)</f>
        <v>3812329</v>
      </c>
      <c r="F67" s="264"/>
      <c r="G67" s="263">
        <f>ROUND(SUM(G64+G66),1)</f>
        <v>3360318</v>
      </c>
      <c r="H67" s="264"/>
      <c r="I67" s="263">
        <f>ROUND(SUM(I64+I66),1)</f>
        <v>3876331</v>
      </c>
      <c r="J67" s="265"/>
      <c r="K67" s="263">
        <f>ROUND(SUM(K64+K66),1)</f>
        <v>4034506</v>
      </c>
      <c r="L67" s="266"/>
      <c r="M67" s="263">
        <f>ROUND(SUM(M64+M66),1)</f>
        <v>9355026</v>
      </c>
      <c r="N67" s="266"/>
      <c r="O67" s="263">
        <f>ROUND(SUM(O64+O66),1)</f>
        <v>11810121</v>
      </c>
      <c r="P67" s="266"/>
      <c r="Q67" s="263">
        <f>ROUND(SUM(Q64+Q66),1)</f>
        <v>11104701</v>
      </c>
      <c r="R67" s="266"/>
      <c r="S67" s="263">
        <f>ROUND(SUM(S64+S66),1)</f>
        <v>12748988</v>
      </c>
      <c r="T67" s="266"/>
      <c r="U67" s="263">
        <f>ROUND(SUM(U64+U66),1)</f>
        <v>9975014</v>
      </c>
      <c r="V67" s="267"/>
      <c r="W67" s="267"/>
      <c r="X67" s="267"/>
    </row>
    <row r="68" spans="1:24" ht="15.75" customHeight="1" thickTop="1">
      <c r="A68" s="262"/>
      <c r="B68" s="262"/>
      <c r="C68" s="248"/>
      <c r="D68" s="264"/>
      <c r="F68" s="264"/>
      <c r="G68" s="248"/>
      <c r="H68" s="264"/>
      <c r="I68" s="248"/>
      <c r="J68" s="264"/>
      <c r="K68" s="248"/>
      <c r="L68" s="248"/>
      <c r="M68" s="264"/>
      <c r="N68" s="264"/>
      <c r="O68" s="248"/>
      <c r="P68" s="264"/>
      <c r="Q68" s="248"/>
      <c r="R68" s="264"/>
      <c r="S68" s="248"/>
      <c r="T68" s="264"/>
      <c r="U68" s="248"/>
    </row>
    <row r="69" spans="1:24" ht="14">
      <c r="A69" s="2027" t="s">
        <v>2308</v>
      </c>
      <c r="B69" s="268"/>
    </row>
    <row r="70" spans="1:24" ht="14">
      <c r="A70" s="269" t="s">
        <v>5</v>
      </c>
      <c r="B70" s="269"/>
    </row>
  </sheetData>
  <customSheetViews>
    <customSheetView guid="{2B65B3C9-192A-406F-81D0-33ACDA28F496}" scale="70" showPageBreaks="1" showGridLines="0" outlineSymbols="0" printArea="1">
      <selection activeCell="D24" sqref="D24"/>
      <pageMargins left="0.7" right="0.5" top="0.9" bottom="0.25" header="0.5" footer="0.25"/>
      <pageSetup scale="50" orientation="landscape" r:id="rId1"/>
      <headerFooter scaleWithDoc="0">
        <oddFooter>&amp;R&amp;8 74</oddFooter>
      </headerFooter>
    </customSheetView>
    <customSheetView guid="{0CC7DE5F-1794-42F9-A27A-C86EF3A9D6CB}" scale="70" showGridLines="0" outlineSymbols="0">
      <selection activeCell="D24" sqref="D24"/>
      <pageMargins left="0.7" right="0.5" top="0.9" bottom="0.25" header="0.5" footer="0.25"/>
      <pageSetup scale="50" orientation="landscape" r:id="rId2"/>
      <headerFooter scaleWithDoc="0">
        <oddFooter>&amp;R&amp;8 74</oddFooter>
      </headerFooter>
    </customSheetView>
    <customSheetView guid="{93806141-9DF1-4420-AFF4-7FE0DD0F8BC6}" scale="70" showPageBreaks="1" showGridLines="0" outlineSymbols="0" printArea="1">
      <selection activeCell="D24" sqref="D24"/>
      <pageMargins left="0.7" right="0.5" top="0.9" bottom="0.25" header="0.5" footer="0.25"/>
      <pageSetup scale="50" orientation="landscape" r:id="rId3"/>
      <headerFooter scaleWithDoc="0">
        <oddFooter>&amp;R&amp;8 74</oddFooter>
      </headerFooter>
    </customSheetView>
    <customSheetView guid="{BB82FA49-60D3-40FE-AF8E-B650FBF593CD}" scale="70" showPageBreaks="1" showGridLines="0" outlineSymbols="0" printArea="1" topLeftCell="A31">
      <selection activeCell="U49" sqref="U49"/>
      <pageMargins left="0.7" right="0.5" top="0.9" bottom="0.25" header="0.5" footer="0.25"/>
      <pageSetup scale="50" orientation="landscape" r:id="rId4"/>
      <headerFooter scaleWithDoc="0">
        <oddFooter>&amp;R&amp;8 74</oddFooter>
      </headerFooter>
    </customSheetView>
    <customSheetView guid="{3F05455D-E716-4339-B764-ED03EAF4C363}" scale="70" showPageBreaks="1" showGridLines="0" outlineSymbols="0" printArea="1" topLeftCell="A31">
      <selection activeCell="U49" sqref="U49"/>
      <pageMargins left="0.7" right="0.5" top="0.9" bottom="0.25" header="0.5" footer="0.25"/>
      <pageSetup scale="50" orientation="landscape" r:id="rId5"/>
      <headerFooter scaleWithDoc="0">
        <oddFooter>&amp;R&amp;8 74</oddFooter>
      </headerFooter>
    </customSheetView>
  </customSheetViews>
  <pageMargins left="0.7" right="0.5" top="0.9" bottom="0.25" header="0.5" footer="0.25"/>
  <pageSetup scale="50" orientation="landscape" r:id="rId6"/>
  <headerFooter scaleWithDoc="0">
    <oddFooter>&amp;R&amp;8 77</oddFooter>
  </headerFooter>
  <customProperties>
    <customPr name="SheetOptions" r:id="rId7"/>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5"/>
  <sheetViews>
    <sheetView showGridLines="0" showOutlineSymbols="0" zoomScale="80" zoomScaleNormal="80" workbookViewId="0"/>
  </sheetViews>
  <sheetFormatPr defaultColWidth="8.84375" defaultRowHeight="12.5"/>
  <cols>
    <col min="1" max="1" width="56.23046875" style="272" customWidth="1"/>
    <col min="2" max="2" width="1.765625" style="272" customWidth="1"/>
    <col min="3" max="3" width="12.3046875" style="272" customWidth="1"/>
    <col min="4" max="4" width="2.53515625" style="272" customWidth="1"/>
    <col min="5" max="5" width="12.23046875" style="272" customWidth="1"/>
    <col min="6" max="6" width="2.53515625" style="272" customWidth="1"/>
    <col min="7" max="7" width="12.23046875" style="272" customWidth="1"/>
    <col min="8" max="8" width="2.53515625" style="272" customWidth="1"/>
    <col min="9" max="9" width="12.765625" style="272" customWidth="1"/>
    <col min="10" max="10" width="3.23046875" style="272" customWidth="1"/>
    <col min="11" max="11" width="12.765625" style="272" customWidth="1"/>
    <col min="12" max="12" width="2.53515625" style="272" customWidth="1"/>
    <col min="13" max="13" width="12.765625" style="272" customWidth="1"/>
    <col min="14" max="14" width="2.53515625" style="272" customWidth="1"/>
    <col min="15" max="15" width="12.765625" style="272" customWidth="1"/>
    <col min="16" max="16" width="2.53515625" style="272" customWidth="1"/>
    <col min="17" max="17" width="12.4609375" style="272" customWidth="1"/>
    <col min="18" max="18" width="2.53515625" style="272" customWidth="1"/>
    <col min="19" max="19" width="12.4609375" style="284" customWidth="1"/>
    <col min="20" max="20" width="2.53515625" style="272" customWidth="1"/>
    <col min="21" max="21" width="12.3046875" style="272" customWidth="1"/>
    <col min="22" max="22" width="16.23046875" style="272" customWidth="1"/>
    <col min="23" max="16384" width="8.84375" style="272"/>
  </cols>
  <sheetData>
    <row r="1" spans="1:21" ht="15" customHeight="1">
      <c r="A1" s="1237" t="s">
        <v>1234</v>
      </c>
    </row>
    <row r="3" spans="1:21" ht="18" customHeight="1">
      <c r="A3" s="270" t="s">
        <v>0</v>
      </c>
      <c r="B3" s="271"/>
      <c r="S3" s="272"/>
    </row>
    <row r="4" spans="1:21" ht="20.25" customHeight="1">
      <c r="A4" s="270" t="s">
        <v>1</v>
      </c>
      <c r="B4" s="271"/>
      <c r="S4" s="272"/>
    </row>
    <row r="5" spans="1:21" ht="18" customHeight="1">
      <c r="A5" s="270" t="s">
        <v>2251</v>
      </c>
      <c r="B5" s="271"/>
      <c r="S5" s="272"/>
    </row>
    <row r="6" spans="1:21" ht="18" customHeight="1">
      <c r="A6" s="270" t="s">
        <v>201</v>
      </c>
      <c r="B6" s="271"/>
      <c r="E6" s="273"/>
      <c r="G6" s="273"/>
      <c r="H6" s="273"/>
      <c r="I6" s="273"/>
      <c r="J6" s="273"/>
      <c r="K6" s="274"/>
      <c r="L6" s="273"/>
      <c r="Q6" s="274"/>
      <c r="S6" s="274"/>
      <c r="U6" s="273" t="s">
        <v>202</v>
      </c>
    </row>
    <row r="7" spans="1:21" ht="18" customHeight="1">
      <c r="A7" s="270" t="s">
        <v>203</v>
      </c>
      <c r="B7" s="271"/>
      <c r="Q7" s="275"/>
      <c r="S7" s="276"/>
      <c r="U7" s="276" t="s">
        <v>229</v>
      </c>
    </row>
    <row r="8" spans="1:21" ht="17.25" customHeight="1">
      <c r="A8" s="277" t="s">
        <v>2385</v>
      </c>
      <c r="B8" s="271"/>
      <c r="I8" s="278"/>
      <c r="S8" s="272"/>
    </row>
    <row r="9" spans="1:21" ht="16" customHeight="1">
      <c r="A9" s="279" t="s">
        <v>2408</v>
      </c>
      <c r="B9" s="271"/>
      <c r="S9" s="272"/>
    </row>
    <row r="10" spans="1:21" ht="14.15" customHeight="1">
      <c r="A10" s="271"/>
      <c r="B10" s="271"/>
      <c r="Q10" s="280"/>
      <c r="S10" s="272"/>
    </row>
    <row r="11" spans="1:21" ht="14.15" customHeight="1">
      <c r="A11" s="271"/>
      <c r="B11" s="271"/>
      <c r="C11" s="2281" t="s">
        <v>86</v>
      </c>
      <c r="D11" s="2282"/>
      <c r="E11" s="2281" t="s">
        <v>87</v>
      </c>
      <c r="F11" s="2282"/>
      <c r="G11" s="2283" t="s">
        <v>88</v>
      </c>
      <c r="H11" s="2281"/>
      <c r="I11" s="2283" t="s">
        <v>9</v>
      </c>
      <c r="J11" s="2282"/>
      <c r="K11" s="2283" t="s">
        <v>8</v>
      </c>
      <c r="L11" s="2282"/>
      <c r="M11" s="2284" t="s">
        <v>1688</v>
      </c>
      <c r="N11" s="2282"/>
      <c r="O11" s="2283" t="s">
        <v>2187</v>
      </c>
      <c r="P11" s="2282"/>
      <c r="Q11" s="2283" t="s">
        <v>2262</v>
      </c>
      <c r="R11" s="2282"/>
      <c r="S11" s="2283" t="s">
        <v>2309</v>
      </c>
      <c r="T11" s="281"/>
      <c r="U11" s="2283" t="s">
        <v>2363</v>
      </c>
    </row>
    <row r="12" spans="1:21" ht="14.15" customHeight="1">
      <c r="A12" s="279" t="s">
        <v>204</v>
      </c>
      <c r="B12" s="271"/>
      <c r="C12" s="282"/>
      <c r="D12" s="283"/>
      <c r="E12" s="282"/>
      <c r="F12" s="283"/>
      <c r="G12" s="282"/>
      <c r="H12" s="283"/>
      <c r="I12" s="282"/>
      <c r="J12" s="283"/>
      <c r="L12" s="283"/>
      <c r="N12" s="283"/>
      <c r="P12" s="283"/>
      <c r="Q12" s="284"/>
      <c r="R12" s="283"/>
      <c r="S12" s="272"/>
      <c r="T12" s="283"/>
    </row>
    <row r="13" spans="1:21" ht="14.15" customHeight="1">
      <c r="A13" s="285" t="s">
        <v>230</v>
      </c>
      <c r="B13" s="286" t="s">
        <v>5</v>
      </c>
      <c r="C13" s="1976">
        <v>34751381</v>
      </c>
      <c r="D13" s="1977"/>
      <c r="E13" s="1976">
        <v>36209215</v>
      </c>
      <c r="F13" s="1977"/>
      <c r="G13" s="1976">
        <v>38767827</v>
      </c>
      <c r="H13" s="1977"/>
      <c r="I13" s="1976">
        <v>40226715</v>
      </c>
      <c r="J13" s="1977"/>
      <c r="K13" s="1976">
        <v>42960775</v>
      </c>
      <c r="L13" s="1977"/>
      <c r="M13" s="1976">
        <v>43709833</v>
      </c>
      <c r="N13" s="1977"/>
      <c r="O13" s="1976">
        <v>47055283</v>
      </c>
      <c r="P13" s="1977"/>
      <c r="Q13" s="1976">
        <v>47565944</v>
      </c>
      <c r="R13" s="1977"/>
      <c r="S13" s="1976">
        <v>51501337</v>
      </c>
      <c r="T13" s="288"/>
      <c r="U13" s="287">
        <v>48087389</v>
      </c>
    </row>
    <row r="14" spans="1:21" ht="14.15" customHeight="1">
      <c r="A14" s="289" t="s">
        <v>231</v>
      </c>
      <c r="B14" s="286" t="s">
        <v>5</v>
      </c>
      <c r="C14" s="1978">
        <v>12262016</v>
      </c>
      <c r="D14" s="1979"/>
      <c r="E14" s="1978">
        <v>13607810</v>
      </c>
      <c r="F14" s="1979"/>
      <c r="G14" s="1978">
        <v>13977493</v>
      </c>
      <c r="H14" s="1979"/>
      <c r="I14" s="1978">
        <v>14013281</v>
      </c>
      <c r="J14" s="1979"/>
      <c r="K14" s="1978">
        <v>14518137</v>
      </c>
      <c r="L14" s="1979"/>
      <c r="M14" s="1978">
        <v>14784464</v>
      </c>
      <c r="N14" s="1979"/>
      <c r="O14" s="1978">
        <v>15089642</v>
      </c>
      <c r="P14" s="1979"/>
      <c r="Q14" s="1978">
        <v>15587740</v>
      </c>
      <c r="R14" s="1979"/>
      <c r="S14" s="1978">
        <v>16138822</v>
      </c>
      <c r="T14" s="291"/>
      <c r="U14" s="290">
        <v>16711610</v>
      </c>
    </row>
    <row r="15" spans="1:21" ht="14.15" customHeight="1">
      <c r="A15" s="289" t="s">
        <v>206</v>
      </c>
      <c r="B15" s="286" t="s">
        <v>5</v>
      </c>
      <c r="C15" s="1978">
        <v>6825949</v>
      </c>
      <c r="D15" s="1979"/>
      <c r="E15" s="1978">
        <v>6656770</v>
      </c>
      <c r="F15" s="1979"/>
      <c r="G15" s="1978">
        <v>7252986</v>
      </c>
      <c r="H15" s="1979"/>
      <c r="I15" s="1978">
        <v>7815260</v>
      </c>
      <c r="J15" s="1979"/>
      <c r="K15" s="1978">
        <v>7603524</v>
      </c>
      <c r="L15" s="1979"/>
      <c r="M15" s="1978">
        <v>7849377</v>
      </c>
      <c r="N15" s="1979"/>
      <c r="O15" s="1978">
        <v>7244264</v>
      </c>
      <c r="P15" s="1979"/>
      <c r="Q15" s="1978">
        <v>6339407</v>
      </c>
      <c r="R15" s="1979"/>
      <c r="S15" s="1978">
        <v>6541978</v>
      </c>
      <c r="T15" s="291"/>
      <c r="U15" s="290">
        <v>7242419</v>
      </c>
    </row>
    <row r="16" spans="1:21" ht="14.15" customHeight="1">
      <c r="A16" s="289" t="s">
        <v>207</v>
      </c>
      <c r="B16" s="286" t="s">
        <v>5</v>
      </c>
      <c r="C16" s="1978">
        <v>2406844</v>
      </c>
      <c r="D16" s="1979"/>
      <c r="E16" s="1978">
        <v>3057463</v>
      </c>
      <c r="F16" s="1979"/>
      <c r="G16" s="1978">
        <v>2963095</v>
      </c>
      <c r="H16" s="1979"/>
      <c r="I16" s="1978">
        <v>2875344</v>
      </c>
      <c r="J16" s="1979"/>
      <c r="K16" s="1978">
        <v>3252377</v>
      </c>
      <c r="L16" s="1979"/>
      <c r="M16" s="1978">
        <v>3317818</v>
      </c>
      <c r="N16" s="1979"/>
      <c r="O16" s="1978">
        <v>3889604</v>
      </c>
      <c r="P16" s="1979"/>
      <c r="Q16" s="1978">
        <v>3497136</v>
      </c>
      <c r="R16" s="1979"/>
      <c r="S16" s="1978">
        <v>3770962</v>
      </c>
      <c r="T16" s="291"/>
      <c r="U16" s="290">
        <v>2102431</v>
      </c>
    </row>
    <row r="17" spans="1:21" ht="14.15" customHeight="1">
      <c r="A17" s="1054" t="s">
        <v>1189</v>
      </c>
      <c r="B17" s="1197" t="s">
        <v>1136</v>
      </c>
      <c r="C17" s="1978">
        <v>19516108</v>
      </c>
      <c r="D17" s="1979"/>
      <c r="E17" s="1978">
        <v>19148276</v>
      </c>
      <c r="F17" s="1979"/>
      <c r="G17" s="1978">
        <v>19515006</v>
      </c>
      <c r="H17" s="1979"/>
      <c r="I17" s="1978">
        <v>20000668</v>
      </c>
      <c r="J17" s="1979"/>
      <c r="K17" s="1978">
        <v>20521164</v>
      </c>
      <c r="L17" s="1979"/>
      <c r="M17" s="1978">
        <v>25300841</v>
      </c>
      <c r="N17" s="1979"/>
      <c r="O17" s="1978">
        <v>23254991</v>
      </c>
      <c r="P17" s="1979"/>
      <c r="Q17" s="1978">
        <v>21756660</v>
      </c>
      <c r="R17" s="1979"/>
      <c r="S17" s="1978">
        <v>21333717</v>
      </c>
      <c r="T17" s="291"/>
      <c r="U17" s="290">
        <v>23485540</v>
      </c>
    </row>
    <row r="18" spans="1:21" ht="14.15" customHeight="1">
      <c r="A18" s="289" t="s">
        <v>232</v>
      </c>
      <c r="B18" s="286" t="s">
        <v>5</v>
      </c>
      <c r="C18" s="1978">
        <v>84314</v>
      </c>
      <c r="D18" s="1980"/>
      <c r="E18" s="1978">
        <v>112070</v>
      </c>
      <c r="F18" s="1979"/>
      <c r="G18" s="1978">
        <v>139961</v>
      </c>
      <c r="H18" s="1980"/>
      <c r="I18" s="1978">
        <v>140547</v>
      </c>
      <c r="J18" s="1980"/>
      <c r="K18" s="1978">
        <v>71420</v>
      </c>
      <c r="L18" s="1980"/>
      <c r="M18" s="1978">
        <v>74718</v>
      </c>
      <c r="N18" s="1980"/>
      <c r="O18" s="1978">
        <v>73548</v>
      </c>
      <c r="P18" s="1980"/>
      <c r="Q18" s="1978">
        <v>72472</v>
      </c>
      <c r="R18" s="1980"/>
      <c r="S18" s="1978">
        <v>74484</v>
      </c>
      <c r="T18" s="292"/>
      <c r="U18" s="290">
        <v>72646</v>
      </c>
    </row>
    <row r="19" spans="1:21" ht="18.75" customHeight="1">
      <c r="A19" s="293" t="s">
        <v>1204</v>
      </c>
      <c r="B19" s="294" t="s">
        <v>5</v>
      </c>
      <c r="C19" s="1981">
        <f>ROUND(SUM(C13:C18),1)</f>
        <v>75846612</v>
      </c>
      <c r="D19" s="1982"/>
      <c r="E19" s="1981">
        <f>ROUND(SUM(E13:E18),1)</f>
        <v>78791604</v>
      </c>
      <c r="F19" s="1982"/>
      <c r="G19" s="1981">
        <f>ROUND(SUM(G13:G18),1)</f>
        <v>82616368</v>
      </c>
      <c r="H19" s="1982"/>
      <c r="I19" s="1981">
        <f>ROUND(SUM(I13:I18),1)</f>
        <v>85071815</v>
      </c>
      <c r="J19" s="1982"/>
      <c r="K19" s="1981">
        <f>ROUND(SUM(K13:K18),1)</f>
        <v>88927397</v>
      </c>
      <c r="L19" s="1982"/>
      <c r="M19" s="1981">
        <f>ROUND(SUM(M13:M18),1)</f>
        <v>95037051</v>
      </c>
      <c r="N19" s="1982"/>
      <c r="O19" s="1981">
        <f>ROUND(SUM(O13:O18),1)</f>
        <v>96607332</v>
      </c>
      <c r="P19" s="1982"/>
      <c r="Q19" s="1981">
        <f>ROUND(SUM(Q13:Q18),1)</f>
        <v>94819359</v>
      </c>
      <c r="R19" s="1982"/>
      <c r="S19" s="1981">
        <f>ROUND(SUM(S13:S18),1)</f>
        <v>99361300</v>
      </c>
      <c r="T19" s="296"/>
      <c r="U19" s="295">
        <f>ROUND(SUM(U13:U18),1)</f>
        <v>97702035</v>
      </c>
    </row>
    <row r="20" spans="1:21" ht="15.5">
      <c r="A20" s="289"/>
      <c r="B20" s="271" t="s">
        <v>5</v>
      </c>
      <c r="C20" s="1983"/>
      <c r="D20" s="1984"/>
      <c r="E20" s="1983"/>
      <c r="F20" s="1984"/>
      <c r="G20" s="1983"/>
      <c r="H20" s="1984"/>
      <c r="I20" s="1983"/>
      <c r="J20" s="1984"/>
      <c r="K20" s="1983"/>
      <c r="L20" s="1984"/>
      <c r="M20" s="1983"/>
      <c r="N20" s="1984"/>
      <c r="O20" s="1983"/>
      <c r="P20" s="1984"/>
      <c r="Q20" s="1983"/>
      <c r="R20" s="1984"/>
      <c r="S20" s="1983"/>
      <c r="T20" s="298"/>
      <c r="U20" s="297"/>
    </row>
    <row r="21" spans="1:21" ht="14.15" customHeight="1">
      <c r="A21" s="293" t="s">
        <v>210</v>
      </c>
      <c r="B21" s="271"/>
      <c r="C21" s="1985"/>
      <c r="D21" s="1986"/>
      <c r="E21" s="1985"/>
      <c r="F21" s="1986"/>
      <c r="G21" s="1985"/>
      <c r="H21" s="1986"/>
      <c r="I21" s="1985"/>
      <c r="J21" s="1986"/>
      <c r="K21" s="1985"/>
      <c r="L21" s="1986"/>
      <c r="M21" s="1985"/>
      <c r="N21" s="1986"/>
      <c r="O21" s="1985"/>
      <c r="P21" s="1986"/>
      <c r="Q21" s="1985"/>
      <c r="R21" s="1986"/>
      <c r="S21" s="1985"/>
      <c r="T21" s="300"/>
      <c r="U21" s="299"/>
    </row>
    <row r="22" spans="1:21" ht="14.15" customHeight="1">
      <c r="A22" s="289" t="s">
        <v>211</v>
      </c>
      <c r="B22" s="271"/>
      <c r="C22" s="1985"/>
      <c r="D22" s="1986"/>
      <c r="E22" s="1985"/>
      <c r="F22" s="1986"/>
      <c r="G22" s="1985"/>
      <c r="H22" s="1986"/>
      <c r="I22" s="1985"/>
      <c r="J22" s="1986"/>
      <c r="K22" s="1985"/>
      <c r="L22" s="1986"/>
      <c r="M22" s="1985"/>
      <c r="N22" s="1986"/>
      <c r="O22" s="1985"/>
      <c r="P22" s="1986"/>
      <c r="Q22" s="1985"/>
      <c r="R22" s="1986"/>
      <c r="S22" s="1985"/>
      <c r="T22" s="300"/>
      <c r="U22" s="299"/>
    </row>
    <row r="23" spans="1:21" ht="14.15" customHeight="1">
      <c r="A23" s="301" t="s">
        <v>212</v>
      </c>
      <c r="B23" s="271" t="s">
        <v>5</v>
      </c>
      <c r="C23" s="1987">
        <v>0</v>
      </c>
      <c r="D23" s="1986"/>
      <c r="E23" s="1987">
        <v>0</v>
      </c>
      <c r="F23" s="1986"/>
      <c r="G23" s="1987">
        <v>0</v>
      </c>
      <c r="H23" s="1986"/>
      <c r="I23" s="1987">
        <v>28003547</v>
      </c>
      <c r="J23" s="1986"/>
      <c r="K23" s="1988">
        <v>28566137</v>
      </c>
      <c r="L23" s="1986"/>
      <c r="M23" s="1988">
        <v>30130698</v>
      </c>
      <c r="N23" s="1986"/>
      <c r="O23" s="1988">
        <v>31662758</v>
      </c>
      <c r="P23" s="1986"/>
      <c r="Q23" s="1988">
        <v>32548831</v>
      </c>
      <c r="R23" s="1986"/>
      <c r="S23" s="1988">
        <v>33014336</v>
      </c>
      <c r="T23" s="300"/>
      <c r="U23" s="1739">
        <v>33845340</v>
      </c>
    </row>
    <row r="24" spans="1:21" ht="14.15" customHeight="1">
      <c r="A24" s="301" t="s">
        <v>213</v>
      </c>
      <c r="B24" s="271" t="s">
        <v>5</v>
      </c>
      <c r="C24" s="1987">
        <v>0</v>
      </c>
      <c r="D24" s="1986"/>
      <c r="E24" s="1987">
        <v>0</v>
      </c>
      <c r="F24" s="1986"/>
      <c r="G24" s="1987">
        <v>0</v>
      </c>
      <c r="H24" s="1986"/>
      <c r="I24" s="1987">
        <v>7814</v>
      </c>
      <c r="J24" s="1986"/>
      <c r="K24" s="1988">
        <v>10465</v>
      </c>
      <c r="L24" s="1986"/>
      <c r="M24" s="1988">
        <v>9539</v>
      </c>
      <c r="N24" s="1986"/>
      <c r="O24" s="1988">
        <v>12174</v>
      </c>
      <c r="P24" s="1986"/>
      <c r="Q24" s="1988">
        <v>8668</v>
      </c>
      <c r="R24" s="1986"/>
      <c r="S24" s="1988">
        <v>8315</v>
      </c>
      <c r="T24" s="300"/>
      <c r="U24" s="1739">
        <v>7913</v>
      </c>
    </row>
    <row r="25" spans="1:21" ht="14.15" customHeight="1">
      <c r="A25" s="301" t="s">
        <v>214</v>
      </c>
      <c r="B25" s="271" t="s">
        <v>5</v>
      </c>
      <c r="C25" s="1987">
        <v>0</v>
      </c>
      <c r="D25" s="1986"/>
      <c r="E25" s="1987">
        <v>0</v>
      </c>
      <c r="F25" s="1986"/>
      <c r="G25" s="1987">
        <v>0</v>
      </c>
      <c r="H25" s="1986"/>
      <c r="I25" s="1987">
        <v>1096762</v>
      </c>
      <c r="J25" s="1986"/>
      <c r="K25" s="1988">
        <v>1249088</v>
      </c>
      <c r="L25" s="1986"/>
      <c r="M25" s="1988">
        <v>1192301</v>
      </c>
      <c r="N25" s="1986"/>
      <c r="O25" s="1988">
        <v>1215379</v>
      </c>
      <c r="P25" s="1986"/>
      <c r="Q25" s="1988">
        <v>1191543</v>
      </c>
      <c r="R25" s="1986"/>
      <c r="S25" s="1988">
        <v>1165773</v>
      </c>
      <c r="T25" s="300"/>
      <c r="U25" s="1739">
        <v>1180807</v>
      </c>
    </row>
    <row r="26" spans="1:21" ht="14.15" customHeight="1">
      <c r="A26" s="301" t="s">
        <v>215</v>
      </c>
      <c r="B26" s="271" t="s">
        <v>5</v>
      </c>
      <c r="C26" s="1989" t="s">
        <v>5</v>
      </c>
      <c r="D26" s="1986"/>
      <c r="E26" s="1989" t="s">
        <v>5</v>
      </c>
      <c r="F26" s="1986"/>
      <c r="G26" s="1989" t="s">
        <v>5</v>
      </c>
      <c r="H26" s="1986" t="s">
        <v>11</v>
      </c>
      <c r="I26" s="1989"/>
      <c r="J26" s="1986"/>
      <c r="K26" s="1988"/>
      <c r="L26" s="1986"/>
      <c r="M26" s="1988"/>
      <c r="N26" s="1986"/>
      <c r="O26" s="1988"/>
      <c r="P26" s="1986"/>
      <c r="Q26" s="1988"/>
      <c r="R26" s="1986"/>
      <c r="S26" s="1988"/>
      <c r="T26" s="300"/>
      <c r="U26" s="1739"/>
    </row>
    <row r="27" spans="1:21" ht="14.15" customHeight="1">
      <c r="A27" s="1055" t="s">
        <v>1128</v>
      </c>
      <c r="B27" s="271" t="s">
        <v>5</v>
      </c>
      <c r="C27" s="1987">
        <v>0</v>
      </c>
      <c r="D27" s="1986"/>
      <c r="E27" s="1987">
        <v>0</v>
      </c>
      <c r="F27" s="1986"/>
      <c r="G27" s="1987">
        <v>0</v>
      </c>
      <c r="H27" s="1986"/>
      <c r="I27" s="1987">
        <v>17591758</v>
      </c>
      <c r="J27" s="1986"/>
      <c r="K27" s="1988">
        <v>17436669</v>
      </c>
      <c r="L27" s="1986"/>
      <c r="M27" s="1988">
        <v>18019396</v>
      </c>
      <c r="N27" s="1986"/>
      <c r="O27" s="1988">
        <v>18314157</v>
      </c>
      <c r="P27" s="1986"/>
      <c r="Q27" s="1988">
        <v>18651573</v>
      </c>
      <c r="R27" s="1986"/>
      <c r="S27" s="1988">
        <v>19691251</v>
      </c>
      <c r="T27" s="300"/>
      <c r="U27" s="1739">
        <v>20371950</v>
      </c>
    </row>
    <row r="28" spans="1:21" ht="14.15" customHeight="1">
      <c r="A28" s="1254" t="s">
        <v>2143</v>
      </c>
      <c r="B28" s="271" t="s">
        <v>5</v>
      </c>
      <c r="C28" s="1987">
        <v>0</v>
      </c>
      <c r="D28" s="1986"/>
      <c r="E28" s="1987">
        <v>0</v>
      </c>
      <c r="F28" s="1986"/>
      <c r="G28" s="1987">
        <v>0</v>
      </c>
      <c r="H28" s="1986"/>
      <c r="I28" s="1987">
        <v>3762685</v>
      </c>
      <c r="J28" s="1986"/>
      <c r="K28" s="1988">
        <v>3656417</v>
      </c>
      <c r="L28" s="1986"/>
      <c r="M28" s="1988">
        <v>3352872</v>
      </c>
      <c r="N28" s="1986"/>
      <c r="O28" s="1988">
        <v>3265481</v>
      </c>
      <c r="P28" s="1986"/>
      <c r="Q28" s="1988">
        <v>3485984</v>
      </c>
      <c r="R28" s="1986"/>
      <c r="S28" s="1988">
        <v>3292526</v>
      </c>
      <c r="T28" s="300"/>
      <c r="U28" s="2053">
        <v>3436703</v>
      </c>
    </row>
    <row r="29" spans="1:21" ht="14.15" customHeight="1">
      <c r="A29" s="1254" t="s">
        <v>2167</v>
      </c>
      <c r="B29" s="271" t="s">
        <v>5</v>
      </c>
      <c r="C29" s="1987">
        <v>0</v>
      </c>
      <c r="D29" s="1986"/>
      <c r="E29" s="1987">
        <v>0</v>
      </c>
      <c r="F29" s="1986"/>
      <c r="G29" s="1987">
        <v>0</v>
      </c>
      <c r="H29" s="1986"/>
      <c r="I29" s="1987">
        <v>386785</v>
      </c>
      <c r="J29" s="1986"/>
      <c r="K29" s="1988">
        <v>295356</v>
      </c>
      <c r="L29" s="1986"/>
      <c r="M29" s="1988">
        <v>331569</v>
      </c>
      <c r="N29" s="1986"/>
      <c r="O29" s="1988">
        <v>283224</v>
      </c>
      <c r="P29" s="1986"/>
      <c r="Q29" s="1988">
        <v>315928</v>
      </c>
      <c r="R29" s="1986"/>
      <c r="S29" s="1988">
        <v>323989</v>
      </c>
      <c r="T29" s="300"/>
      <c r="U29" s="1739">
        <v>379250</v>
      </c>
    </row>
    <row r="30" spans="1:21" ht="14.15" customHeight="1">
      <c r="A30" s="301" t="s">
        <v>233</v>
      </c>
      <c r="B30" s="271" t="s">
        <v>5</v>
      </c>
      <c r="C30" s="1987">
        <v>0</v>
      </c>
      <c r="D30" s="1986"/>
      <c r="E30" s="1987">
        <v>0</v>
      </c>
      <c r="F30" s="1986"/>
      <c r="G30" s="1987">
        <v>0</v>
      </c>
      <c r="H30" s="1986"/>
      <c r="I30" s="1987">
        <v>3049037</v>
      </c>
      <c r="J30" s="1986"/>
      <c r="K30" s="1988">
        <v>3085434</v>
      </c>
      <c r="L30" s="1986"/>
      <c r="M30" s="1988">
        <v>2829894</v>
      </c>
      <c r="N30" s="1986"/>
      <c r="O30" s="1988">
        <v>2935571</v>
      </c>
      <c r="P30" s="1986"/>
      <c r="Q30" s="1988">
        <v>2922687</v>
      </c>
      <c r="R30" s="1986"/>
      <c r="S30" s="1988">
        <v>2822482</v>
      </c>
      <c r="T30" s="300"/>
      <c r="U30" s="2082">
        <v>2783464</v>
      </c>
    </row>
    <row r="31" spans="1:21" ht="14.15" customHeight="1">
      <c r="A31" s="1254" t="s">
        <v>2168</v>
      </c>
      <c r="B31" s="271" t="s">
        <v>5</v>
      </c>
      <c r="C31" s="1987">
        <v>0</v>
      </c>
      <c r="D31" s="1986"/>
      <c r="E31" s="1987">
        <v>0</v>
      </c>
      <c r="F31" s="1986"/>
      <c r="G31" s="1987">
        <v>0</v>
      </c>
      <c r="H31" s="1986"/>
      <c r="I31" s="1987">
        <v>376466</v>
      </c>
      <c r="J31" s="1986"/>
      <c r="K31" s="1988">
        <v>380256</v>
      </c>
      <c r="L31" s="1986"/>
      <c r="M31" s="1988">
        <v>351665</v>
      </c>
      <c r="N31" s="1986"/>
      <c r="O31" s="1988">
        <v>219285</v>
      </c>
      <c r="P31" s="1986"/>
      <c r="Q31" s="1988">
        <v>266146</v>
      </c>
      <c r="R31" s="1986"/>
      <c r="S31" s="1988">
        <v>260406</v>
      </c>
      <c r="T31" s="300"/>
      <c r="U31" s="1739">
        <v>233146</v>
      </c>
    </row>
    <row r="32" spans="1:21" ht="14.15" customHeight="1">
      <c r="A32" s="1254" t="s">
        <v>2169</v>
      </c>
      <c r="B32" s="271" t="s">
        <v>5</v>
      </c>
      <c r="C32" s="1987">
        <v>0</v>
      </c>
      <c r="D32" s="1986"/>
      <c r="E32" s="1987">
        <v>0</v>
      </c>
      <c r="F32" s="1986"/>
      <c r="G32" s="1987">
        <v>0</v>
      </c>
      <c r="H32" s="1986"/>
      <c r="I32" s="1987">
        <v>4306745</v>
      </c>
      <c r="J32" s="1986"/>
      <c r="K32" s="1988">
        <v>4722567</v>
      </c>
      <c r="L32" s="1986"/>
      <c r="M32" s="1988">
        <v>4834029</v>
      </c>
      <c r="N32" s="1986"/>
      <c r="O32" s="1988">
        <v>4745229</v>
      </c>
      <c r="P32" s="1986"/>
      <c r="Q32" s="1988">
        <v>4977294</v>
      </c>
      <c r="R32" s="1986"/>
      <c r="S32" s="1988">
        <v>5024864</v>
      </c>
      <c r="T32" s="300"/>
      <c r="U32" s="1739">
        <v>3938202</v>
      </c>
    </row>
    <row r="33" spans="1:21" ht="14.15" customHeight="1">
      <c r="A33" s="289"/>
      <c r="B33" s="271"/>
      <c r="C33" s="1985"/>
      <c r="D33" s="1986"/>
      <c r="E33" s="1985"/>
      <c r="F33" s="1986"/>
      <c r="G33" s="1985"/>
      <c r="H33" s="1986"/>
      <c r="I33" s="1985"/>
      <c r="J33" s="1986"/>
      <c r="K33" s="1985"/>
      <c r="L33" s="1986"/>
      <c r="M33" s="1985"/>
      <c r="N33" s="1986"/>
      <c r="O33" s="1985"/>
      <c r="P33" s="1986"/>
      <c r="Q33" s="1985"/>
      <c r="R33" s="1986"/>
      <c r="S33" s="1985"/>
      <c r="T33" s="300"/>
      <c r="U33" s="299"/>
    </row>
    <row r="34" spans="1:21" ht="14.15" customHeight="1">
      <c r="A34" s="1054" t="s">
        <v>2237</v>
      </c>
      <c r="B34" s="286" t="s">
        <v>5</v>
      </c>
      <c r="C34" s="1978">
        <v>1252195</v>
      </c>
      <c r="D34" s="1979"/>
      <c r="E34" s="1978">
        <v>1036641</v>
      </c>
      <c r="F34" s="1979"/>
      <c r="G34" s="1978">
        <v>956091</v>
      </c>
      <c r="H34" s="1979"/>
      <c r="I34" s="1978">
        <v>0</v>
      </c>
      <c r="J34" s="1979"/>
      <c r="K34" s="1987">
        <v>0</v>
      </c>
      <c r="L34" s="1979"/>
      <c r="M34" s="1987">
        <v>0</v>
      </c>
      <c r="N34" s="1979"/>
      <c r="O34" s="1987">
        <v>0</v>
      </c>
      <c r="P34" s="1979"/>
      <c r="Q34" s="1987">
        <v>0</v>
      </c>
      <c r="R34" s="1979"/>
      <c r="S34" s="1987">
        <v>0</v>
      </c>
      <c r="T34" s="291"/>
      <c r="U34" s="302">
        <v>0</v>
      </c>
    </row>
    <row r="35" spans="1:21" ht="14.15" customHeight="1">
      <c r="A35" s="1054" t="s">
        <v>2238</v>
      </c>
      <c r="B35" s="286" t="s">
        <v>5</v>
      </c>
      <c r="C35" s="1978">
        <v>26072535</v>
      </c>
      <c r="D35" s="1979"/>
      <c r="E35" s="1978">
        <v>28926703</v>
      </c>
      <c r="F35" s="1979"/>
      <c r="G35" s="1978">
        <v>27094238</v>
      </c>
      <c r="H35" s="1979"/>
      <c r="I35" s="1978">
        <v>0</v>
      </c>
      <c r="J35" s="1979"/>
      <c r="K35" s="1987">
        <v>0</v>
      </c>
      <c r="L35" s="1979"/>
      <c r="M35" s="1987">
        <v>0</v>
      </c>
      <c r="N35" s="1979"/>
      <c r="O35" s="1987">
        <v>0</v>
      </c>
      <c r="P35" s="1979"/>
      <c r="Q35" s="1987">
        <v>0</v>
      </c>
      <c r="R35" s="1979"/>
      <c r="S35" s="1987">
        <v>0</v>
      </c>
      <c r="T35" s="291"/>
      <c r="U35" s="302">
        <v>0</v>
      </c>
    </row>
    <row r="36" spans="1:21" ht="14.15" customHeight="1">
      <c r="A36" s="1054" t="s">
        <v>2244</v>
      </c>
      <c r="B36" s="286" t="s">
        <v>5</v>
      </c>
      <c r="C36" s="1978">
        <v>12255062</v>
      </c>
      <c r="D36" s="1979"/>
      <c r="E36" s="1978">
        <v>13149970</v>
      </c>
      <c r="F36" s="1979"/>
      <c r="G36" s="1978">
        <v>16489870</v>
      </c>
      <c r="H36" s="1979"/>
      <c r="I36" s="1978">
        <v>0</v>
      </c>
      <c r="J36" s="1979"/>
      <c r="K36" s="1987">
        <v>0</v>
      </c>
      <c r="L36" s="1979"/>
      <c r="M36" s="1987">
        <v>0</v>
      </c>
      <c r="N36" s="1979"/>
      <c r="O36" s="1987">
        <v>0</v>
      </c>
      <c r="P36" s="1979"/>
      <c r="Q36" s="1987">
        <v>0</v>
      </c>
      <c r="R36" s="1979"/>
      <c r="S36" s="1987">
        <v>0</v>
      </c>
      <c r="T36" s="291"/>
      <c r="U36" s="302">
        <v>0</v>
      </c>
    </row>
    <row r="37" spans="1:21" ht="14.15" customHeight="1">
      <c r="A37" s="1054" t="s">
        <v>2240</v>
      </c>
      <c r="B37" s="286" t="s">
        <v>5</v>
      </c>
      <c r="C37" s="1978">
        <v>3025196</v>
      </c>
      <c r="D37" s="1979"/>
      <c r="E37" s="1978">
        <v>2809578</v>
      </c>
      <c r="F37" s="1979"/>
      <c r="G37" s="1978">
        <v>2908092</v>
      </c>
      <c r="H37" s="1979"/>
      <c r="I37" s="1978">
        <v>0</v>
      </c>
      <c r="J37" s="1979"/>
      <c r="K37" s="1987">
        <v>0</v>
      </c>
      <c r="L37" s="1979"/>
      <c r="M37" s="1987">
        <v>0</v>
      </c>
      <c r="N37" s="1979"/>
      <c r="O37" s="1987">
        <v>0</v>
      </c>
      <c r="P37" s="1979"/>
      <c r="Q37" s="1987">
        <v>0</v>
      </c>
      <c r="R37" s="1979"/>
      <c r="S37" s="1987">
        <v>0</v>
      </c>
      <c r="T37" s="291"/>
      <c r="U37" s="302">
        <v>0</v>
      </c>
    </row>
    <row r="38" spans="1:21" ht="14.15" customHeight="1">
      <c r="A38" s="1054" t="s">
        <v>2241</v>
      </c>
      <c r="B38" s="286" t="s">
        <v>5</v>
      </c>
      <c r="C38" s="1978">
        <v>3280635</v>
      </c>
      <c r="D38" s="1979"/>
      <c r="E38" s="1978">
        <v>2635388</v>
      </c>
      <c r="F38" s="1979"/>
      <c r="G38" s="1978">
        <v>2968850</v>
      </c>
      <c r="H38" s="1979"/>
      <c r="I38" s="1978">
        <v>0</v>
      </c>
      <c r="J38" s="1979"/>
      <c r="K38" s="1987">
        <v>0</v>
      </c>
      <c r="L38" s="1979"/>
      <c r="M38" s="1987">
        <v>0</v>
      </c>
      <c r="N38" s="1979"/>
      <c r="O38" s="1987">
        <v>0</v>
      </c>
      <c r="P38" s="1979"/>
      <c r="Q38" s="1987">
        <v>0</v>
      </c>
      <c r="R38" s="1979"/>
      <c r="S38" s="1987">
        <v>0</v>
      </c>
      <c r="T38" s="291"/>
      <c r="U38" s="302">
        <v>0</v>
      </c>
    </row>
    <row r="39" spans="1:21" ht="14.15" customHeight="1">
      <c r="A39" s="1054" t="s">
        <v>2242</v>
      </c>
      <c r="B39" s="286" t="s">
        <v>5</v>
      </c>
      <c r="C39" s="1978">
        <v>1668378</v>
      </c>
      <c r="D39" s="1979"/>
      <c r="E39" s="1978">
        <v>1669180</v>
      </c>
      <c r="F39" s="1979"/>
      <c r="G39" s="1978">
        <v>1731350</v>
      </c>
      <c r="H39" s="1979"/>
      <c r="I39" s="1978">
        <v>0</v>
      </c>
      <c r="J39" s="1979"/>
      <c r="K39" s="1987">
        <v>0</v>
      </c>
      <c r="L39" s="1979"/>
      <c r="M39" s="1987">
        <v>0</v>
      </c>
      <c r="N39" s="1979"/>
      <c r="O39" s="1987">
        <v>0</v>
      </c>
      <c r="P39" s="1979"/>
      <c r="Q39" s="1987">
        <v>0</v>
      </c>
      <c r="R39" s="1979"/>
      <c r="S39" s="1987">
        <v>0</v>
      </c>
      <c r="T39" s="291"/>
      <c r="U39" s="302">
        <v>0</v>
      </c>
    </row>
    <row r="40" spans="1:21" ht="14.15" customHeight="1">
      <c r="A40" s="1054" t="s">
        <v>2243</v>
      </c>
      <c r="B40" s="286" t="s">
        <v>5</v>
      </c>
      <c r="C40" s="1978">
        <v>3823477</v>
      </c>
      <c r="D40" s="1979"/>
      <c r="E40" s="1978">
        <v>4253827</v>
      </c>
      <c r="F40" s="1979"/>
      <c r="G40" s="1978">
        <v>4229733</v>
      </c>
      <c r="H40" s="1979"/>
      <c r="I40" s="1978">
        <v>0</v>
      </c>
      <c r="J40" s="1979"/>
      <c r="K40" s="1987">
        <v>0</v>
      </c>
      <c r="L40" s="1979"/>
      <c r="M40" s="1987">
        <v>0</v>
      </c>
      <c r="N40" s="1979"/>
      <c r="O40" s="1987">
        <v>0</v>
      </c>
      <c r="P40" s="1979"/>
      <c r="Q40" s="1987">
        <v>0</v>
      </c>
      <c r="R40" s="1979"/>
      <c r="S40" s="1987">
        <v>0</v>
      </c>
      <c r="T40" s="291"/>
      <c r="U40" s="302">
        <v>0</v>
      </c>
    </row>
    <row r="41" spans="1:21" ht="14.15" customHeight="1">
      <c r="A41" s="1600" t="s">
        <v>2253</v>
      </c>
      <c r="B41" s="286" t="s">
        <v>5</v>
      </c>
      <c r="C41" s="1978"/>
      <c r="D41" s="1980"/>
      <c r="E41" s="1978"/>
      <c r="F41" s="1979"/>
      <c r="G41" s="1978"/>
      <c r="H41" s="1980"/>
      <c r="I41" s="1978"/>
      <c r="J41" s="1980"/>
      <c r="K41" s="1978"/>
      <c r="L41" s="1980"/>
      <c r="M41" s="1978"/>
      <c r="N41" s="1980"/>
      <c r="O41" s="1978"/>
      <c r="P41" s="1980"/>
      <c r="Q41" s="1978"/>
      <c r="R41" s="1980"/>
      <c r="S41" s="1978"/>
      <c r="T41" s="292"/>
      <c r="U41" s="290"/>
    </row>
    <row r="42" spans="1:21" ht="14.15" customHeight="1">
      <c r="A42" s="1598" t="s">
        <v>2144</v>
      </c>
      <c r="B42" s="286" t="s">
        <v>5</v>
      </c>
      <c r="C42" s="1978">
        <v>946101</v>
      </c>
      <c r="D42" s="1980"/>
      <c r="E42" s="1978">
        <v>813359</v>
      </c>
      <c r="F42" s="1979"/>
      <c r="G42" s="1978">
        <v>889489</v>
      </c>
      <c r="H42" s="1980"/>
      <c r="I42" s="1978">
        <v>0</v>
      </c>
      <c r="J42" s="1980"/>
      <c r="K42" s="1987">
        <v>0</v>
      </c>
      <c r="L42" s="1980"/>
      <c r="M42" s="1987">
        <v>0</v>
      </c>
      <c r="N42" s="1980"/>
      <c r="O42" s="1987">
        <v>0</v>
      </c>
      <c r="P42" s="1980"/>
      <c r="Q42" s="1987">
        <v>0</v>
      </c>
      <c r="R42" s="1980"/>
      <c r="S42" s="1987">
        <v>0</v>
      </c>
      <c r="T42" s="292"/>
      <c r="U42" s="302">
        <v>0</v>
      </c>
    </row>
    <row r="43" spans="1:21" ht="18" customHeight="1">
      <c r="A43" s="293" t="s">
        <v>2256</v>
      </c>
      <c r="B43" s="271" t="s">
        <v>5</v>
      </c>
      <c r="C43" s="1990">
        <f>ROUND(SUM(C23:C42),1)</f>
        <v>52323579</v>
      </c>
      <c r="D43" s="1980"/>
      <c r="E43" s="1990">
        <f>ROUND(SUM(E23:E42),1)</f>
        <v>55294646</v>
      </c>
      <c r="F43" s="1980"/>
      <c r="G43" s="1990">
        <f>ROUND(SUM(G23:G42),1)</f>
        <v>57267713</v>
      </c>
      <c r="H43" s="1980"/>
      <c r="I43" s="1990">
        <f>ROUND(SUM(I23:I42),1)</f>
        <v>58581599</v>
      </c>
      <c r="J43" s="1980"/>
      <c r="K43" s="1990">
        <f>ROUND(SUM(K23:K42),1)</f>
        <v>59402389</v>
      </c>
      <c r="L43" s="1980"/>
      <c r="M43" s="1990">
        <f>ROUND(SUM(M23:M42),1)</f>
        <v>61051963</v>
      </c>
      <c r="N43" s="1980"/>
      <c r="O43" s="1990">
        <f>ROUND(SUM(O23:O42),1)</f>
        <v>62653258</v>
      </c>
      <c r="P43" s="1980"/>
      <c r="Q43" s="1990">
        <f>ROUND(SUM(Q23:Q42),1)</f>
        <v>64368654</v>
      </c>
      <c r="R43" s="1980"/>
      <c r="S43" s="1990">
        <f>ROUND(SUM(S23:S42),1)</f>
        <v>65603942</v>
      </c>
      <c r="T43" s="292"/>
      <c r="U43" s="303">
        <f>ROUND(SUM(U23:U42),1)</f>
        <v>66176775</v>
      </c>
    </row>
    <row r="44" spans="1:21" ht="14.15" customHeight="1">
      <c r="A44" s="289" t="s">
        <v>219</v>
      </c>
      <c r="B44" s="271"/>
      <c r="C44" s="1985"/>
      <c r="D44" s="1986"/>
      <c r="E44" s="1985"/>
      <c r="F44" s="1986"/>
      <c r="G44" s="1985"/>
      <c r="H44" s="1986"/>
      <c r="I44" s="1985"/>
      <c r="J44" s="1986"/>
      <c r="K44" s="1985"/>
      <c r="L44" s="1986"/>
      <c r="M44" s="1985"/>
      <c r="N44" s="1986"/>
      <c r="O44" s="1985"/>
      <c r="P44" s="1986"/>
      <c r="Q44" s="1985"/>
      <c r="R44" s="1986"/>
      <c r="S44" s="1985"/>
      <c r="T44" s="300"/>
      <c r="U44" s="299"/>
    </row>
    <row r="45" spans="1:21" ht="14.15" customHeight="1">
      <c r="A45" s="1054" t="s">
        <v>2163</v>
      </c>
      <c r="B45" s="286" t="s">
        <v>5</v>
      </c>
      <c r="C45" s="1978">
        <v>12748344</v>
      </c>
      <c r="D45" s="1979"/>
      <c r="E45" s="1978">
        <v>12422427</v>
      </c>
      <c r="F45" s="1979"/>
      <c r="G45" s="1978">
        <v>12039972</v>
      </c>
      <c r="H45" s="1979"/>
      <c r="I45" s="1978">
        <v>12402450</v>
      </c>
      <c r="J45" s="1979"/>
      <c r="K45" s="1978">
        <v>12300482</v>
      </c>
      <c r="L45" s="1979"/>
      <c r="M45" s="1978">
        <v>12549597</v>
      </c>
      <c r="N45" s="1979"/>
      <c r="O45" s="1978">
        <v>12980751</v>
      </c>
      <c r="P45" s="1979"/>
      <c r="Q45" s="1978">
        <v>13092382</v>
      </c>
      <c r="R45" s="1979"/>
      <c r="S45" s="1978">
        <v>13170430</v>
      </c>
      <c r="T45" s="291"/>
      <c r="U45" s="1739">
        <v>13687315</v>
      </c>
    </row>
    <row r="46" spans="1:21" ht="14.15" customHeight="1">
      <c r="A46" s="1054" t="s">
        <v>2170</v>
      </c>
      <c r="B46" s="286" t="s">
        <v>5</v>
      </c>
      <c r="C46" s="1978">
        <v>5114447</v>
      </c>
      <c r="D46" s="1979"/>
      <c r="E46" s="1978">
        <v>4965584</v>
      </c>
      <c r="F46" s="1979"/>
      <c r="G46" s="1978">
        <v>5410795</v>
      </c>
      <c r="H46" s="1979"/>
      <c r="I46" s="1978">
        <v>5280742</v>
      </c>
      <c r="J46" s="1979"/>
      <c r="K46" s="1978">
        <v>5563854</v>
      </c>
      <c r="L46" s="1979"/>
      <c r="M46" s="1978">
        <v>5607541</v>
      </c>
      <c r="N46" s="1979"/>
      <c r="O46" s="1978">
        <v>5601777</v>
      </c>
      <c r="P46" s="1979"/>
      <c r="Q46" s="1978">
        <v>5587399</v>
      </c>
      <c r="R46" s="1979"/>
      <c r="S46" s="1978">
        <v>5650695</v>
      </c>
      <c r="T46" s="291"/>
      <c r="U46" s="2082">
        <v>5370250</v>
      </c>
    </row>
    <row r="47" spans="1:21" ht="14.15" customHeight="1">
      <c r="A47" s="289" t="s">
        <v>220</v>
      </c>
      <c r="B47" s="286" t="s">
        <v>5</v>
      </c>
      <c r="C47" s="1978">
        <v>5500551</v>
      </c>
      <c r="D47" s="1979"/>
      <c r="E47" s="1978">
        <v>6101494</v>
      </c>
      <c r="F47" s="1979"/>
      <c r="G47" s="1978">
        <v>6592416</v>
      </c>
      <c r="H47" s="1979"/>
      <c r="I47" s="1978">
        <v>6436100</v>
      </c>
      <c r="J47" s="1979"/>
      <c r="K47" s="1978">
        <v>6957594</v>
      </c>
      <c r="L47" s="1979"/>
      <c r="M47" s="1978">
        <v>7033234</v>
      </c>
      <c r="N47" s="1979"/>
      <c r="O47" s="1978">
        <v>7452462</v>
      </c>
      <c r="P47" s="1979"/>
      <c r="Q47" s="1978">
        <v>7634324</v>
      </c>
      <c r="R47" s="1979"/>
      <c r="S47" s="1978">
        <v>7853087</v>
      </c>
      <c r="T47" s="291"/>
      <c r="U47" s="1739">
        <v>8203826</v>
      </c>
    </row>
    <row r="48" spans="1:21" ht="14.15" customHeight="1">
      <c r="A48" s="1598" t="s">
        <v>2487</v>
      </c>
      <c r="B48" s="271" t="s">
        <v>5</v>
      </c>
      <c r="C48" s="1978">
        <v>4961470</v>
      </c>
      <c r="D48" s="1991"/>
      <c r="E48" s="1978">
        <v>5614669</v>
      </c>
      <c r="F48" s="1991"/>
      <c r="G48" s="1978">
        <v>5864022</v>
      </c>
      <c r="H48" s="1991"/>
      <c r="I48" s="1978">
        <v>6137929</v>
      </c>
      <c r="J48" s="1991"/>
      <c r="K48" s="1978">
        <v>6399696</v>
      </c>
      <c r="L48" s="1991"/>
      <c r="M48" s="1978">
        <v>6182817</v>
      </c>
      <c r="N48" s="1991"/>
      <c r="O48" s="1978">
        <v>5598485</v>
      </c>
      <c r="P48" s="1991"/>
      <c r="Q48" s="1978">
        <v>5513783</v>
      </c>
      <c r="R48" s="1991"/>
      <c r="S48" s="1978">
        <v>5872838</v>
      </c>
      <c r="T48" s="304"/>
      <c r="U48" s="1739">
        <v>6698565</v>
      </c>
    </row>
    <row r="49" spans="1:21" ht="14.15" customHeight="1">
      <c r="A49" s="1054" t="s">
        <v>2164</v>
      </c>
      <c r="B49" s="286" t="s">
        <v>5</v>
      </c>
      <c r="C49" s="1978">
        <v>11040</v>
      </c>
      <c r="D49" s="1980"/>
      <c r="E49" s="1978">
        <v>18571</v>
      </c>
      <c r="F49" s="1979"/>
      <c r="G49" s="1978">
        <v>6428</v>
      </c>
      <c r="H49" s="1980"/>
      <c r="I49" s="1978">
        <v>4025</v>
      </c>
      <c r="J49" s="1980"/>
      <c r="K49" s="1978">
        <v>6929</v>
      </c>
      <c r="L49" s="1980"/>
      <c r="M49" s="1978">
        <v>1322</v>
      </c>
      <c r="N49" s="1980"/>
      <c r="O49" s="1978">
        <v>1749</v>
      </c>
      <c r="P49" s="1980"/>
      <c r="Q49" s="1978">
        <v>2544</v>
      </c>
      <c r="R49" s="1980"/>
      <c r="S49" s="1978">
        <v>0</v>
      </c>
      <c r="T49" s="292"/>
      <c r="U49" s="1739">
        <v>0</v>
      </c>
    </row>
    <row r="50" spans="1:21" ht="18" customHeight="1">
      <c r="A50" s="293" t="s">
        <v>222</v>
      </c>
      <c r="B50" s="294" t="s">
        <v>5</v>
      </c>
      <c r="C50" s="1981">
        <f>ROUND(SUM(C43:C49),1)</f>
        <v>80659431</v>
      </c>
      <c r="D50" s="1982"/>
      <c r="E50" s="1981">
        <f>ROUND(SUM(E43:E49),1)</f>
        <v>84417391</v>
      </c>
      <c r="F50" s="1982"/>
      <c r="G50" s="1981">
        <f>ROUND(SUM(G43:G49),1)</f>
        <v>87181346</v>
      </c>
      <c r="H50" s="1982"/>
      <c r="I50" s="1981">
        <f>ROUND(SUM(I43:I49),1)</f>
        <v>88842845</v>
      </c>
      <c r="J50" s="1982"/>
      <c r="K50" s="1981">
        <f>ROUND(SUM(K43:K49),1)</f>
        <v>90630944</v>
      </c>
      <c r="L50" s="1982"/>
      <c r="M50" s="1981">
        <f>ROUND(SUM(M43:M49),1)</f>
        <v>92426474</v>
      </c>
      <c r="N50" s="1982"/>
      <c r="O50" s="1981">
        <f>ROUND(SUM(O43:O49),1)</f>
        <v>94288482</v>
      </c>
      <c r="P50" s="1982"/>
      <c r="Q50" s="1981">
        <f>ROUND(SUM(Q43:Q49),1)</f>
        <v>96199086</v>
      </c>
      <c r="R50" s="1982"/>
      <c r="S50" s="1981">
        <f>ROUND(SUM(S43:S49),1)</f>
        <v>98150992</v>
      </c>
      <c r="T50" s="296"/>
      <c r="U50" s="295">
        <f>ROUND(SUM(U43:U49),1)</f>
        <v>100136731</v>
      </c>
    </row>
    <row r="51" spans="1:21" ht="15" customHeight="1">
      <c r="A51" s="293"/>
      <c r="B51" s="279"/>
      <c r="C51" s="1981"/>
      <c r="D51" s="1982"/>
      <c r="E51" s="1981"/>
      <c r="F51" s="1982"/>
      <c r="G51" s="1981"/>
      <c r="H51" s="1982"/>
      <c r="I51" s="1981"/>
      <c r="J51" s="1982"/>
      <c r="K51" s="1981"/>
      <c r="L51" s="1982"/>
      <c r="M51" s="1981"/>
      <c r="N51" s="1982"/>
      <c r="O51" s="1981"/>
      <c r="P51" s="1982"/>
      <c r="Q51" s="1981"/>
      <c r="R51" s="1982"/>
      <c r="S51" s="1981"/>
      <c r="T51" s="296"/>
      <c r="U51" s="295"/>
    </row>
    <row r="52" spans="1:21" ht="15.75" customHeight="1">
      <c r="A52" s="293" t="s">
        <v>2488</v>
      </c>
      <c r="B52" s="294" t="s">
        <v>5</v>
      </c>
      <c r="C52" s="1992">
        <f>ROUND(SUM(C19-C50),1)</f>
        <v>-4812819</v>
      </c>
      <c r="D52" s="1982"/>
      <c r="E52" s="1992">
        <f>ROUND(SUM(E19-E50),1)</f>
        <v>-5625787</v>
      </c>
      <c r="F52" s="1982"/>
      <c r="G52" s="1992">
        <f>ROUND(SUM(G19-G50),1)</f>
        <v>-4564978</v>
      </c>
      <c r="H52" s="1993"/>
      <c r="I52" s="1992">
        <f>ROUND(SUM(I19-I50),1)</f>
        <v>-3771030</v>
      </c>
      <c r="J52" s="1982"/>
      <c r="K52" s="1992">
        <f>ROUND(SUM(K19-K50),1)</f>
        <v>-1703547</v>
      </c>
      <c r="L52" s="1982"/>
      <c r="M52" s="1992">
        <f>ROUND(SUM(M19-M50),1)</f>
        <v>2610577</v>
      </c>
      <c r="N52" s="1982"/>
      <c r="O52" s="1992">
        <f>ROUND(SUM(O19-O50),1)</f>
        <v>2318850</v>
      </c>
      <c r="P52" s="1982"/>
      <c r="Q52" s="1992">
        <f>ROUND(SUM(Q19-Q50),1)</f>
        <v>-1379727</v>
      </c>
      <c r="R52" s="1982"/>
      <c r="S52" s="1992">
        <f>ROUND(SUM(S19-S50),1)</f>
        <v>1210308</v>
      </c>
      <c r="T52" s="296"/>
      <c r="U52" s="305">
        <f>ROUND(SUM(U19-U50),1)</f>
        <v>-2434696</v>
      </c>
    </row>
    <row r="53" spans="1:21" ht="15.5">
      <c r="A53" s="293"/>
      <c r="B53" s="271"/>
      <c r="C53" s="1983"/>
      <c r="D53" s="1984"/>
      <c r="E53" s="1983"/>
      <c r="F53" s="1984"/>
      <c r="G53" s="1983"/>
      <c r="H53" s="1984"/>
      <c r="I53" s="1983"/>
      <c r="J53" s="1984"/>
      <c r="K53" s="1983"/>
      <c r="L53" s="1984"/>
      <c r="M53" s="1983"/>
      <c r="N53" s="1984"/>
      <c r="O53" s="1983"/>
      <c r="P53" s="1984"/>
      <c r="Q53" s="1983"/>
      <c r="R53" s="1984"/>
      <c r="S53" s="1983"/>
      <c r="T53" s="298"/>
      <c r="U53" s="297"/>
    </row>
    <row r="54" spans="1:21" ht="14.15" customHeight="1">
      <c r="A54" s="293" t="s">
        <v>223</v>
      </c>
      <c r="B54" s="271"/>
      <c r="C54" s="1985"/>
      <c r="D54" s="1986"/>
      <c r="E54" s="1985"/>
      <c r="F54" s="1986"/>
      <c r="G54" s="1985"/>
      <c r="H54" s="1986"/>
      <c r="I54" s="1985"/>
      <c r="J54" s="1986"/>
      <c r="K54" s="1985"/>
      <c r="L54" s="1986"/>
      <c r="M54" s="1985"/>
      <c r="N54" s="1986"/>
      <c r="O54" s="1985"/>
      <c r="P54" s="1986"/>
      <c r="Q54" s="1985"/>
      <c r="R54" s="1986"/>
      <c r="S54" s="1985"/>
      <c r="T54" s="300"/>
      <c r="U54" s="299"/>
    </row>
    <row r="55" spans="1:21" ht="14.15" customHeight="1">
      <c r="A55" s="289" t="s">
        <v>224</v>
      </c>
      <c r="B55" s="286" t="s">
        <v>5</v>
      </c>
      <c r="C55" s="1978">
        <v>26180182</v>
      </c>
      <c r="D55" s="1979"/>
      <c r="E55" s="1978">
        <v>27218099</v>
      </c>
      <c r="F55" s="1979"/>
      <c r="G55" s="1978">
        <v>26274216</v>
      </c>
      <c r="H55" s="1979"/>
      <c r="I55" s="1978">
        <v>26404073</v>
      </c>
      <c r="J55" s="1979"/>
      <c r="K55" s="1978">
        <v>29481642</v>
      </c>
      <c r="L55" s="1979"/>
      <c r="M55" s="1978">
        <v>28850719</v>
      </c>
      <c r="N55" s="1979"/>
      <c r="O55" s="1978">
        <v>31042573</v>
      </c>
      <c r="P55" s="1979"/>
      <c r="Q55" s="1978">
        <v>29289847</v>
      </c>
      <c r="R55" s="1979"/>
      <c r="S55" s="1978">
        <v>31088466</v>
      </c>
      <c r="T55" s="291"/>
      <c r="U55" s="2082">
        <v>37127642</v>
      </c>
    </row>
    <row r="56" spans="1:21" ht="14.15" customHeight="1">
      <c r="A56" s="289" t="s">
        <v>225</v>
      </c>
      <c r="B56" s="286" t="s">
        <v>5</v>
      </c>
      <c r="C56" s="1978">
        <v>-21433944</v>
      </c>
      <c r="D56" s="1980"/>
      <c r="E56" s="1978">
        <v>-22433710</v>
      </c>
      <c r="F56" s="1979"/>
      <c r="G56" s="1978">
        <v>-21831104</v>
      </c>
      <c r="H56" s="1980"/>
      <c r="I56" s="1978">
        <v>-22120550</v>
      </c>
      <c r="J56" s="1980"/>
      <c r="K56" s="1978">
        <v>-27348419</v>
      </c>
      <c r="L56" s="1980"/>
      <c r="M56" s="1978">
        <v>-26360135</v>
      </c>
      <c r="N56" s="1980"/>
      <c r="O56" s="1978">
        <v>-30611048</v>
      </c>
      <c r="P56" s="1980"/>
      <c r="Q56" s="1978">
        <v>-28925962</v>
      </c>
      <c r="R56" s="1980"/>
      <c r="S56" s="1978">
        <v>-30317497</v>
      </c>
      <c r="T56" s="292"/>
      <c r="U56" s="1739">
        <v>-35938285</v>
      </c>
    </row>
    <row r="57" spans="1:21" s="224" customFormat="1" ht="14.15" customHeight="1">
      <c r="A57" s="1626" t="s">
        <v>2514</v>
      </c>
      <c r="B57" s="1633" t="s">
        <v>5</v>
      </c>
      <c r="C57" s="1959">
        <v>0</v>
      </c>
      <c r="D57" s="1961"/>
      <c r="E57" s="1959">
        <v>0</v>
      </c>
      <c r="F57" s="1960"/>
      <c r="G57" s="1959">
        <v>0</v>
      </c>
      <c r="H57" s="1961"/>
      <c r="I57" s="1959">
        <v>0</v>
      </c>
      <c r="J57" s="1961"/>
      <c r="K57" s="1959">
        <v>0</v>
      </c>
      <c r="L57" s="1961"/>
      <c r="M57" s="1959">
        <v>0</v>
      </c>
      <c r="N57" s="1961"/>
      <c r="O57" s="1959">
        <v>-5</v>
      </c>
      <c r="P57" s="1961"/>
      <c r="Q57" s="1959">
        <v>0</v>
      </c>
      <c r="R57" s="1961"/>
      <c r="S57" s="1959">
        <v>0</v>
      </c>
      <c r="T57" s="244"/>
      <c r="U57" s="2291">
        <v>0</v>
      </c>
    </row>
    <row r="58" spans="1:21" ht="18.75" customHeight="1">
      <c r="A58" s="293" t="s">
        <v>1205</v>
      </c>
      <c r="B58" s="294" t="s">
        <v>5</v>
      </c>
      <c r="C58" s="1981">
        <f>ROUND(SUM(C55:C57),1)</f>
        <v>4746238</v>
      </c>
      <c r="D58" s="1982"/>
      <c r="E58" s="1981">
        <f>ROUND(SUM(E55:E57),1)</f>
        <v>4784389</v>
      </c>
      <c r="F58" s="1982"/>
      <c r="G58" s="1981">
        <f>ROUND(SUM(G55:G57),1)</f>
        <v>4443112</v>
      </c>
      <c r="H58" s="1982"/>
      <c r="I58" s="1981">
        <f>ROUND(SUM(I55:I57),1)</f>
        <v>4283523</v>
      </c>
      <c r="J58" s="1982"/>
      <c r="K58" s="1981">
        <f>ROUND(SUM(K55:K57),1)</f>
        <v>2133223</v>
      </c>
      <c r="L58" s="1982"/>
      <c r="M58" s="1981">
        <f>ROUND(SUM(M55:M57),1)</f>
        <v>2490584</v>
      </c>
      <c r="N58" s="1982"/>
      <c r="O58" s="1981">
        <f>ROUND(SUM(O55:O57),1)</f>
        <v>431520</v>
      </c>
      <c r="P58" s="1982"/>
      <c r="Q58" s="1981">
        <f>ROUND(SUM(Q55:Q57),1)</f>
        <v>363885</v>
      </c>
      <c r="R58" s="1982"/>
      <c r="S58" s="1981">
        <f>ROUND(SUM(S55:S57),1)</f>
        <v>770969</v>
      </c>
      <c r="T58" s="296"/>
      <c r="U58" s="295">
        <f>ROUND(SUM(U55:U57),1)</f>
        <v>1189357</v>
      </c>
    </row>
    <row r="59" spans="1:21" ht="15" customHeight="1">
      <c r="A59" s="289"/>
      <c r="B59" s="271"/>
      <c r="C59" s="1983"/>
      <c r="D59" s="1984"/>
      <c r="E59" s="1983"/>
      <c r="F59" s="1984"/>
      <c r="G59" s="1983"/>
      <c r="H59" s="1984"/>
      <c r="I59" s="1983"/>
      <c r="J59" s="1984"/>
      <c r="K59" s="1983"/>
      <c r="L59" s="1984"/>
      <c r="M59" s="1983"/>
      <c r="N59" s="1984"/>
      <c r="O59" s="1983"/>
      <c r="P59" s="1984"/>
      <c r="Q59" s="1983"/>
      <c r="R59" s="1984"/>
      <c r="S59" s="1983"/>
      <c r="T59" s="298"/>
      <c r="U59" s="297"/>
    </row>
    <row r="60" spans="1:21" ht="15.75" customHeight="1">
      <c r="A60" s="307" t="s">
        <v>226</v>
      </c>
      <c r="B60" s="279"/>
      <c r="C60" s="1985"/>
      <c r="D60" s="1986"/>
      <c r="E60" s="1985"/>
      <c r="F60" s="1986"/>
      <c r="G60" s="1985"/>
      <c r="H60" s="1986"/>
      <c r="I60" s="1985"/>
      <c r="J60" s="1986"/>
      <c r="K60" s="1985"/>
      <c r="L60" s="1986"/>
      <c r="M60" s="1985"/>
      <c r="N60" s="1986"/>
      <c r="O60" s="1985"/>
      <c r="P60" s="1986"/>
      <c r="Q60" s="1985"/>
      <c r="R60" s="1986"/>
      <c r="S60" s="1985"/>
      <c r="T60" s="300"/>
      <c r="U60" s="299"/>
    </row>
    <row r="61" spans="1:21" ht="15.5">
      <c r="A61" s="293" t="s">
        <v>227</v>
      </c>
      <c r="B61" s="279"/>
      <c r="C61" s="1985"/>
      <c r="D61" s="1986"/>
      <c r="E61" s="1985"/>
      <c r="F61" s="1986"/>
      <c r="G61" s="1985"/>
      <c r="H61" s="1986"/>
      <c r="I61" s="1985"/>
      <c r="J61" s="1986"/>
      <c r="K61" s="1985"/>
      <c r="L61" s="1986"/>
      <c r="M61" s="1985"/>
      <c r="N61" s="1986"/>
      <c r="O61" s="1985"/>
      <c r="P61" s="1986"/>
      <c r="Q61" s="1985"/>
      <c r="R61" s="1986"/>
      <c r="S61" s="1985"/>
      <c r="T61" s="300"/>
      <c r="U61" s="299"/>
    </row>
    <row r="62" spans="1:21" ht="15.75" customHeight="1">
      <c r="A62" s="293" t="s">
        <v>228</v>
      </c>
      <c r="B62" s="294" t="s">
        <v>5</v>
      </c>
      <c r="C62" s="1992">
        <f>ROUND(SUM(C52+C58),1)</f>
        <v>-66581</v>
      </c>
      <c r="D62" s="1993"/>
      <c r="E62" s="1992">
        <f>ROUND(SUM(E52+E58),1)</f>
        <v>-841398</v>
      </c>
      <c r="F62" s="1993"/>
      <c r="G62" s="1992">
        <f>ROUND(SUM(G52+G58),1)</f>
        <v>-121866</v>
      </c>
      <c r="H62" s="1993"/>
      <c r="I62" s="1992">
        <f>ROUND(SUM(I52+I58),1)</f>
        <v>512493</v>
      </c>
      <c r="J62" s="1993"/>
      <c r="K62" s="1992">
        <f>ROUND(SUM(K52+K58),1)</f>
        <v>429676</v>
      </c>
      <c r="L62" s="1993"/>
      <c r="M62" s="1992">
        <f>ROUND(SUM(M52+M58),1)</f>
        <v>5101161</v>
      </c>
      <c r="N62" s="1993"/>
      <c r="O62" s="1992">
        <f>ROUND(SUM(O52+O58),1)</f>
        <v>2750370</v>
      </c>
      <c r="P62" s="1993"/>
      <c r="Q62" s="1992">
        <f>ROUND(SUM(Q52+Q58),1)</f>
        <v>-1015842</v>
      </c>
      <c r="R62" s="1993"/>
      <c r="S62" s="1992">
        <f>ROUND(SUM(S52+S58),1)</f>
        <v>1981277</v>
      </c>
      <c r="T62" s="306"/>
      <c r="U62" s="305">
        <f>ROUND(SUM(U52+U58),1)</f>
        <v>-1245339</v>
      </c>
    </row>
    <row r="63" spans="1:21" ht="8.15" customHeight="1">
      <c r="A63" s="293"/>
      <c r="B63" s="279"/>
      <c r="C63" s="1992"/>
      <c r="D63" s="1993"/>
      <c r="E63" s="1992"/>
      <c r="F63" s="1993"/>
      <c r="G63" s="1992"/>
      <c r="H63" s="1993"/>
      <c r="I63" s="1992"/>
      <c r="J63" s="1993"/>
      <c r="K63" s="1992"/>
      <c r="L63" s="1993"/>
      <c r="M63" s="1992"/>
      <c r="N63" s="1993"/>
      <c r="O63" s="1992"/>
      <c r="P63" s="1993"/>
      <c r="Q63" s="1992"/>
      <c r="R63" s="1993"/>
      <c r="S63" s="1992"/>
      <c r="T63" s="306"/>
      <c r="U63" s="305"/>
    </row>
    <row r="64" spans="1:21" ht="14.15" customHeight="1">
      <c r="A64" s="307" t="s">
        <v>2332</v>
      </c>
      <c r="B64" s="279" t="s">
        <v>5</v>
      </c>
      <c r="C64" s="1992">
        <v>4876787</v>
      </c>
      <c r="D64" s="1982"/>
      <c r="E64" s="1992">
        <v>4810206</v>
      </c>
      <c r="F64" s="1993"/>
      <c r="G64" s="1992">
        <v>3968808</v>
      </c>
      <c r="H64" s="1982"/>
      <c r="I64" s="1992">
        <v>3846942</v>
      </c>
      <c r="J64" s="1982"/>
      <c r="K64" s="1992">
        <v>4359435</v>
      </c>
      <c r="L64" s="1982"/>
      <c r="M64" s="1992">
        <v>4789111</v>
      </c>
      <c r="N64" s="1982"/>
      <c r="O64" s="1992">
        <v>9890801</v>
      </c>
      <c r="P64" s="1982"/>
      <c r="Q64" s="1992">
        <v>12641171</v>
      </c>
      <c r="R64" s="1982"/>
      <c r="S64" s="1992">
        <v>11625329</v>
      </c>
      <c r="T64" s="296"/>
      <c r="U64" s="1992">
        <v>13606606</v>
      </c>
    </row>
    <row r="65" spans="1:21" ht="22.5" customHeight="1" thickBot="1">
      <c r="A65" s="307" t="s">
        <v>234</v>
      </c>
      <c r="B65" s="294" t="s">
        <v>5</v>
      </c>
      <c r="C65" s="308">
        <f>ROUND(SUM(C62+C64),1)</f>
        <v>4810206</v>
      </c>
      <c r="D65" s="309"/>
      <c r="E65" s="308">
        <f>ROUND(SUM(E62+E64),1)</f>
        <v>3968808</v>
      </c>
      <c r="F65" s="309"/>
      <c r="G65" s="308">
        <f>ROUND(SUM(G62+G64),1)</f>
        <v>3846942</v>
      </c>
      <c r="H65" s="309"/>
      <c r="I65" s="308">
        <f>ROUND(SUM(I62+I64),1)</f>
        <v>4359435</v>
      </c>
      <c r="J65" s="309"/>
      <c r="K65" s="308">
        <f>ROUND(SUM(K62+K64),1)</f>
        <v>4789111</v>
      </c>
      <c r="L65" s="309"/>
      <c r="M65" s="308">
        <f>ROUND(SUM(M62+M64),1)</f>
        <v>9890272</v>
      </c>
      <c r="N65" s="309"/>
      <c r="O65" s="308">
        <f>ROUND(SUM(O62+O64),1)</f>
        <v>12641171</v>
      </c>
      <c r="P65" s="309"/>
      <c r="Q65" s="308">
        <f>ROUND(SUM(Q62+Q64),1)</f>
        <v>11625329</v>
      </c>
      <c r="R65" s="309"/>
      <c r="S65" s="308">
        <f>ROUND(SUM(S62+S64),1)</f>
        <v>13606606</v>
      </c>
      <c r="T65" s="309"/>
      <c r="U65" s="308">
        <f>ROUND(SUM(U62+U64),1)</f>
        <v>12361267</v>
      </c>
    </row>
    <row r="66" spans="1:21" ht="15.75" customHeight="1" thickTop="1">
      <c r="A66" s="307"/>
      <c r="B66" s="310"/>
      <c r="C66" s="296"/>
      <c r="D66" s="309"/>
      <c r="E66" s="296"/>
      <c r="F66" s="309"/>
      <c r="H66" s="309"/>
      <c r="I66" s="296"/>
      <c r="J66" s="309"/>
      <c r="K66" s="296"/>
      <c r="L66" s="309"/>
      <c r="M66" s="296"/>
      <c r="N66" s="296"/>
      <c r="O66" s="309"/>
      <c r="P66" s="309"/>
      <c r="Q66" s="296"/>
      <c r="R66" s="309"/>
      <c r="S66" s="272"/>
    </row>
    <row r="67" spans="1:21" ht="13.5" customHeight="1">
      <c r="A67" s="2027" t="s">
        <v>2308</v>
      </c>
      <c r="B67" s="311"/>
      <c r="C67" s="312"/>
      <c r="D67" s="288"/>
      <c r="E67" s="312"/>
      <c r="F67" s="288"/>
      <c r="H67" s="288"/>
      <c r="I67" s="312"/>
      <c r="J67" s="313"/>
      <c r="K67" s="313"/>
      <c r="L67" s="313"/>
      <c r="M67" s="313"/>
      <c r="N67" s="313"/>
      <c r="O67" s="271"/>
      <c r="P67" s="271"/>
      <c r="Q67" s="271"/>
      <c r="R67" s="271"/>
      <c r="S67" s="272"/>
    </row>
    <row r="68" spans="1:21" s="271" customFormat="1" ht="5.25" customHeight="1">
      <c r="A68" s="314"/>
      <c r="S68" s="272"/>
    </row>
    <row r="69" spans="1:21" ht="13.5" customHeight="1">
      <c r="A69" s="268" t="s">
        <v>5</v>
      </c>
      <c r="B69" s="224"/>
      <c r="C69" s="224"/>
      <c r="D69" s="224"/>
      <c r="E69" s="224"/>
      <c r="F69" s="224"/>
      <c r="G69" s="224"/>
      <c r="H69" s="224"/>
      <c r="I69" s="224"/>
      <c r="J69" s="224"/>
      <c r="K69" s="224"/>
      <c r="L69" s="224"/>
      <c r="M69" s="224"/>
      <c r="N69" s="224"/>
      <c r="O69" s="224"/>
      <c r="P69" s="224"/>
      <c r="Q69" s="224"/>
      <c r="R69" s="224"/>
      <c r="S69" s="272"/>
    </row>
    <row r="70" spans="1:21" ht="13.5" customHeight="1">
      <c r="A70" s="269" t="s">
        <v>5</v>
      </c>
      <c r="B70" s="224"/>
      <c r="C70" s="224"/>
      <c r="D70" s="224"/>
      <c r="E70" s="224"/>
      <c r="F70" s="224"/>
      <c r="G70" s="224"/>
      <c r="H70" s="224"/>
      <c r="I70" s="224"/>
      <c r="J70" s="224"/>
      <c r="K70" s="224"/>
      <c r="L70" s="224"/>
      <c r="M70" s="224"/>
      <c r="N70" s="224"/>
      <c r="O70" s="224"/>
      <c r="P70" s="224"/>
      <c r="Q70" s="224"/>
      <c r="R70" s="224"/>
      <c r="S70" s="272"/>
    </row>
    <row r="71" spans="1:21">
      <c r="S71" s="272"/>
    </row>
    <row r="72" spans="1:21" ht="14">
      <c r="A72" s="314"/>
      <c r="S72" s="272"/>
    </row>
    <row r="73" spans="1:21">
      <c r="S73" s="272"/>
    </row>
    <row r="74" spans="1:21">
      <c r="S74" s="272"/>
    </row>
    <row r="75" spans="1:21">
      <c r="S75" s="272"/>
    </row>
    <row r="76" spans="1:21">
      <c r="S76" s="272"/>
    </row>
    <row r="77" spans="1:21">
      <c r="S77" s="272"/>
    </row>
    <row r="78" spans="1:21">
      <c r="S78" s="272"/>
    </row>
    <row r="79" spans="1:21">
      <c r="S79" s="272"/>
    </row>
    <row r="80" spans="1:21">
      <c r="S80" s="272"/>
    </row>
    <row r="81" spans="19:19">
      <c r="S81" s="272"/>
    </row>
    <row r="82" spans="19:19">
      <c r="S82" s="272"/>
    </row>
    <row r="83" spans="19:19">
      <c r="S83" s="272"/>
    </row>
    <row r="84" spans="19:19">
      <c r="S84" s="272"/>
    </row>
    <row r="85" spans="19:19">
      <c r="S85" s="272"/>
    </row>
    <row r="86" spans="19:19">
      <c r="S86" s="272"/>
    </row>
    <row r="87" spans="19:19">
      <c r="S87" s="272"/>
    </row>
    <row r="88" spans="19:19">
      <c r="S88" s="272"/>
    </row>
    <row r="89" spans="19:19">
      <c r="S89" s="272"/>
    </row>
    <row r="90" spans="19:19">
      <c r="S90" s="272"/>
    </row>
    <row r="91" spans="19:19">
      <c r="S91" s="272"/>
    </row>
    <row r="92" spans="19:19">
      <c r="S92" s="272"/>
    </row>
    <row r="93" spans="19:19">
      <c r="S93" s="272"/>
    </row>
    <row r="94" spans="19:19">
      <c r="S94" s="272"/>
    </row>
    <row r="95" spans="19:19">
      <c r="S95" s="272"/>
    </row>
    <row r="96" spans="19:19">
      <c r="S96" s="272"/>
    </row>
    <row r="97" spans="19:19">
      <c r="S97" s="272"/>
    </row>
    <row r="98" spans="19:19">
      <c r="S98" s="272"/>
    </row>
    <row r="99" spans="19:19">
      <c r="S99" s="272"/>
    </row>
    <row r="100" spans="19:19">
      <c r="S100" s="272"/>
    </row>
    <row r="101" spans="19:19">
      <c r="S101" s="272"/>
    </row>
    <row r="102" spans="19:19">
      <c r="S102" s="272"/>
    </row>
    <row r="103" spans="19:19">
      <c r="S103" s="272"/>
    </row>
    <row r="104" spans="19:19">
      <c r="S104" s="272"/>
    </row>
    <row r="105" spans="19:19">
      <c r="S105" s="272"/>
    </row>
    <row r="106" spans="19:19">
      <c r="S106" s="272"/>
    </row>
    <row r="107" spans="19:19">
      <c r="S107" s="272"/>
    </row>
    <row r="108" spans="19:19">
      <c r="S108" s="272"/>
    </row>
    <row r="109" spans="19:19">
      <c r="S109" s="272"/>
    </row>
    <row r="110" spans="19:19">
      <c r="S110" s="272"/>
    </row>
    <row r="111" spans="19:19">
      <c r="S111" s="272"/>
    </row>
    <row r="112" spans="19:19">
      <c r="S112" s="272"/>
    </row>
    <row r="113" spans="19:19">
      <c r="S113" s="272"/>
    </row>
    <row r="114" spans="19:19">
      <c r="S114" s="272"/>
    </row>
    <row r="115" spans="19:19">
      <c r="S115" s="272"/>
    </row>
    <row r="116" spans="19:19">
      <c r="S116" s="272"/>
    </row>
    <row r="117" spans="19:19">
      <c r="S117" s="272"/>
    </row>
    <row r="118" spans="19:19">
      <c r="S118" s="272"/>
    </row>
    <row r="119" spans="19:19">
      <c r="S119" s="272"/>
    </row>
    <row r="120" spans="19:19">
      <c r="S120" s="272"/>
    </row>
    <row r="121" spans="19:19">
      <c r="S121" s="272"/>
    </row>
    <row r="122" spans="19:19">
      <c r="S122" s="272"/>
    </row>
    <row r="123" spans="19:19">
      <c r="S123" s="272"/>
    </row>
    <row r="124" spans="19:19">
      <c r="S124" s="272"/>
    </row>
    <row r="125" spans="19:19">
      <c r="S125" s="272"/>
    </row>
    <row r="126" spans="19:19">
      <c r="S126" s="272"/>
    </row>
    <row r="127" spans="19:19">
      <c r="S127" s="272"/>
    </row>
    <row r="128" spans="19:19">
      <c r="S128" s="272"/>
    </row>
    <row r="129" spans="19:19">
      <c r="S129" s="272"/>
    </row>
    <row r="130" spans="19:19">
      <c r="S130" s="272"/>
    </row>
    <row r="131" spans="19:19">
      <c r="S131" s="272"/>
    </row>
    <row r="132" spans="19:19">
      <c r="S132" s="272"/>
    </row>
    <row r="133" spans="19:19">
      <c r="S133" s="272"/>
    </row>
    <row r="134" spans="19:19">
      <c r="S134" s="272"/>
    </row>
    <row r="135" spans="19:19">
      <c r="S135" s="272"/>
    </row>
    <row r="136" spans="19:19">
      <c r="S136" s="272"/>
    </row>
    <row r="137" spans="19:19">
      <c r="S137" s="272"/>
    </row>
    <row r="138" spans="19:19">
      <c r="S138" s="272"/>
    </row>
    <row r="139" spans="19:19">
      <c r="S139" s="272"/>
    </row>
    <row r="140" spans="19:19">
      <c r="S140" s="272"/>
    </row>
    <row r="141" spans="19:19">
      <c r="S141" s="272"/>
    </row>
    <row r="142" spans="19:19">
      <c r="S142" s="272"/>
    </row>
    <row r="143" spans="19:19">
      <c r="S143" s="272"/>
    </row>
    <row r="144" spans="19:19">
      <c r="S144" s="272"/>
    </row>
    <row r="145" spans="19:19">
      <c r="S145" s="272"/>
    </row>
    <row r="146" spans="19:19">
      <c r="S146" s="272"/>
    </row>
    <row r="147" spans="19:19">
      <c r="S147" s="272"/>
    </row>
    <row r="148" spans="19:19">
      <c r="S148" s="272"/>
    </row>
    <row r="149" spans="19:19">
      <c r="S149" s="272"/>
    </row>
    <row r="150" spans="19:19">
      <c r="S150" s="272"/>
    </row>
    <row r="151" spans="19:19">
      <c r="S151" s="272"/>
    </row>
    <row r="152" spans="19:19">
      <c r="S152" s="272"/>
    </row>
    <row r="153" spans="19:19">
      <c r="S153" s="272"/>
    </row>
    <row r="154" spans="19:19">
      <c r="S154" s="272"/>
    </row>
    <row r="155" spans="19:19">
      <c r="S155" s="272"/>
    </row>
    <row r="156" spans="19:19">
      <c r="S156" s="272"/>
    </row>
    <row r="157" spans="19:19">
      <c r="S157" s="272"/>
    </row>
    <row r="158" spans="19:19">
      <c r="S158" s="272"/>
    </row>
    <row r="159" spans="19:19">
      <c r="S159" s="272"/>
    </row>
    <row r="160" spans="19:19">
      <c r="S160" s="272"/>
    </row>
    <row r="161" spans="19:19">
      <c r="S161" s="272"/>
    </row>
    <row r="162" spans="19:19">
      <c r="S162" s="272"/>
    </row>
    <row r="163" spans="19:19">
      <c r="S163" s="272"/>
    </row>
    <row r="164" spans="19:19">
      <c r="S164" s="272"/>
    </row>
    <row r="165" spans="19:19">
      <c r="S165" s="272"/>
    </row>
    <row r="166" spans="19:19">
      <c r="S166" s="272"/>
    </row>
    <row r="167" spans="19:19">
      <c r="S167" s="272"/>
    </row>
    <row r="168" spans="19:19">
      <c r="S168" s="272"/>
    </row>
    <row r="169" spans="19:19">
      <c r="S169" s="272"/>
    </row>
    <row r="170" spans="19:19">
      <c r="S170" s="272"/>
    </row>
    <row r="171" spans="19:19">
      <c r="S171" s="272"/>
    </row>
    <row r="172" spans="19:19">
      <c r="S172" s="272"/>
    </row>
    <row r="173" spans="19:19">
      <c r="S173" s="272"/>
    </row>
    <row r="174" spans="19:19">
      <c r="S174" s="272"/>
    </row>
    <row r="175" spans="19:19">
      <c r="S175" s="272"/>
    </row>
    <row r="176" spans="19:19">
      <c r="S176" s="272"/>
    </row>
    <row r="177" spans="19:19">
      <c r="S177" s="272"/>
    </row>
    <row r="178" spans="19:19">
      <c r="S178" s="272"/>
    </row>
    <row r="179" spans="19:19">
      <c r="S179" s="272"/>
    </row>
    <row r="180" spans="19:19">
      <c r="S180" s="272"/>
    </row>
    <row r="181" spans="19:19">
      <c r="S181" s="272"/>
    </row>
    <row r="182" spans="19:19">
      <c r="S182" s="272"/>
    </row>
    <row r="183" spans="19:19">
      <c r="S183" s="272"/>
    </row>
    <row r="184" spans="19:19">
      <c r="S184" s="272"/>
    </row>
    <row r="185" spans="19:19">
      <c r="S185" s="272"/>
    </row>
    <row r="186" spans="19:19">
      <c r="S186" s="272"/>
    </row>
    <row r="187" spans="19:19">
      <c r="S187" s="272"/>
    </row>
    <row r="188" spans="19:19">
      <c r="S188" s="272"/>
    </row>
    <row r="189" spans="19:19">
      <c r="S189" s="272"/>
    </row>
    <row r="190" spans="19:19">
      <c r="S190" s="272"/>
    </row>
    <row r="191" spans="19:19">
      <c r="S191" s="272"/>
    </row>
    <row r="192" spans="19:19">
      <c r="S192" s="272"/>
    </row>
    <row r="193" spans="19:19">
      <c r="S193" s="272"/>
    </row>
    <row r="194" spans="19:19">
      <c r="S194" s="272"/>
    </row>
    <row r="195" spans="19:19">
      <c r="S195" s="272"/>
    </row>
    <row r="196" spans="19:19">
      <c r="S196" s="272"/>
    </row>
    <row r="197" spans="19:19">
      <c r="S197" s="272"/>
    </row>
    <row r="198" spans="19:19">
      <c r="S198" s="272"/>
    </row>
    <row r="199" spans="19:19">
      <c r="S199" s="272"/>
    </row>
    <row r="200" spans="19:19">
      <c r="S200" s="272"/>
    </row>
    <row r="201" spans="19:19">
      <c r="S201" s="272"/>
    </row>
    <row r="202" spans="19:19">
      <c r="S202" s="272"/>
    </row>
    <row r="203" spans="19:19">
      <c r="S203" s="272"/>
    </row>
    <row r="204" spans="19:19">
      <c r="S204" s="272"/>
    </row>
    <row r="205" spans="19:19">
      <c r="S205" s="272"/>
    </row>
  </sheetData>
  <customSheetViews>
    <customSheetView guid="{2B65B3C9-192A-406F-81D0-33ACDA28F496}" scale="80" showPageBreaks="1" showGridLines="0" outlineSymbols="0" printArea="1" topLeftCell="A4">
      <selection activeCell="A4" sqref="A4"/>
      <pageMargins left="0.7" right="0.5" top="0.9" bottom="0.25" header="0.5" footer="0.25"/>
      <pageSetup scale="50" orientation="landscape" r:id="rId1"/>
      <headerFooter scaleWithDoc="0">
        <oddFooter>&amp;R&amp;8 75</oddFooter>
      </headerFooter>
    </customSheetView>
    <customSheetView guid="{0CC7DE5F-1794-42F9-A27A-C86EF3A9D6CB}" scale="80" showGridLines="0" outlineSymbols="0" topLeftCell="D7">
      <selection activeCell="D24" sqref="D24"/>
      <pageMargins left="0.7" right="0.5" top="0.9" bottom="0.25" header="0.5" footer="0.25"/>
      <pageSetup scale="50" orientation="landscape" r:id="rId2"/>
      <headerFooter scaleWithDoc="0">
        <oddFooter>&amp;R&amp;8 75</oddFooter>
      </headerFooter>
    </customSheetView>
    <customSheetView guid="{93806141-9DF1-4420-AFF4-7FE0DD0F8BC6}" scale="80" showPageBreaks="1" showGridLines="0" outlineSymbols="0" printArea="1" topLeftCell="A4">
      <selection activeCell="A4" sqref="A4"/>
      <pageMargins left="0.7" right="0.5" top="0.9" bottom="0.25" header="0.5" footer="0.25"/>
      <pageSetup scale="50" orientation="landscape" r:id="rId3"/>
      <headerFooter scaleWithDoc="0">
        <oddFooter>&amp;R&amp;8 75</oddFooter>
      </headerFooter>
    </customSheetView>
    <customSheetView guid="{BB82FA49-60D3-40FE-AF8E-B650FBF593CD}" scale="80" showPageBreaks="1" showGridLines="0" outlineSymbols="0" printArea="1" topLeftCell="D40">
      <selection activeCell="U60" sqref="U60"/>
      <pageMargins left="0.7" right="0.5" top="0.9" bottom="0.25" header="0.5" footer="0.25"/>
      <pageSetup scale="50" orientation="landscape" r:id="rId4"/>
      <headerFooter scaleWithDoc="0">
        <oddFooter>&amp;R&amp;8 75</oddFooter>
      </headerFooter>
    </customSheetView>
    <customSheetView guid="{3F05455D-E716-4339-B764-ED03EAF4C363}" scale="80" showPageBreaks="1" showGridLines="0" outlineSymbols="0" printArea="1" topLeftCell="D40">
      <selection activeCell="U60" sqref="U60"/>
      <pageMargins left="0.7" right="0.5" top="0.9" bottom="0.25" header="0.5" footer="0.25"/>
      <pageSetup scale="50" orientation="landscape" r:id="rId5"/>
      <headerFooter scaleWithDoc="0">
        <oddFooter>&amp;R&amp;8 75</oddFooter>
      </headerFooter>
    </customSheetView>
  </customSheetViews>
  <pageMargins left="0.7" right="0.5" top="0.9" bottom="0.25" header="0.5" footer="0.25"/>
  <pageSetup scale="50" orientation="landscape" r:id="rId6"/>
  <headerFooter scaleWithDoc="0">
    <oddFooter>&amp;R&amp;8 78</oddFooter>
  </headerFooter>
  <customProperties>
    <customPr name="SheetOptions" r:id="rId7"/>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94</vt:i4>
      </vt:variant>
    </vt:vector>
  </HeadingPairs>
  <TitlesOfParts>
    <vt:vector size="135" baseType="lpstr">
      <vt:lpstr>Table of Contents</vt:lpstr>
      <vt:lpstr>SCH 1</vt:lpstr>
      <vt:lpstr>SCH 2</vt:lpstr>
      <vt:lpstr>SCH 2-Misc Receipts</vt:lpstr>
      <vt:lpstr>SCH 3</vt:lpstr>
      <vt:lpstr>SCH 4</vt:lpstr>
      <vt:lpstr>SCH 5</vt:lpstr>
      <vt:lpstr>SCH 6</vt:lpstr>
      <vt:lpstr>SCH 6 Supplemental</vt:lpstr>
      <vt:lpstr>SCH 7</vt:lpstr>
      <vt:lpstr>SCH 8</vt:lpstr>
      <vt:lpstr>SCH 9</vt:lpstr>
      <vt:lpstr>SCH 10</vt:lpstr>
      <vt:lpstr>SCH 11</vt:lpstr>
      <vt:lpstr>SCH 12</vt:lpstr>
      <vt:lpstr>SCH 13</vt:lpstr>
      <vt:lpstr>SCH 14</vt:lpstr>
      <vt:lpstr>SCH 15</vt:lpstr>
      <vt:lpstr>SCH 16</vt:lpstr>
      <vt:lpstr>SCH 17 pg1</vt:lpstr>
      <vt:lpstr>SCH 17 pg2</vt:lpstr>
      <vt:lpstr>SCH 18</vt:lpstr>
      <vt:lpstr>SCH 19</vt:lpstr>
      <vt:lpstr>SCH 20</vt:lpstr>
      <vt:lpstr>SCH 20a</vt:lpstr>
      <vt:lpstr>SCH 20b</vt:lpstr>
      <vt:lpstr>SCH 20c</vt:lpstr>
      <vt:lpstr>SCH 21</vt:lpstr>
      <vt:lpstr>SCH 22</vt:lpstr>
      <vt:lpstr>SCH 23</vt:lpstr>
      <vt:lpstr>SCH 24</vt:lpstr>
      <vt:lpstr>SCH 25 </vt:lpstr>
      <vt:lpstr>SCH 26</vt:lpstr>
      <vt:lpstr>SCH 27</vt:lpstr>
      <vt:lpstr>SCH 28</vt:lpstr>
      <vt:lpstr>SCH 29</vt:lpstr>
      <vt:lpstr>SCH 30</vt:lpstr>
      <vt:lpstr>SCH 31</vt:lpstr>
      <vt:lpstr>SCH 32</vt:lpstr>
      <vt:lpstr>SCH 33</vt:lpstr>
      <vt:lpstr>Appendix</vt:lpstr>
      <vt:lpstr>'SCH 11'!_1PAGE_1</vt:lpstr>
      <vt:lpstr>_1SCHEDULE_18</vt:lpstr>
      <vt:lpstr>_pg1</vt:lpstr>
      <vt:lpstr>_pg2</vt:lpstr>
      <vt:lpstr>_pg3</vt:lpstr>
      <vt:lpstr>_SCH1</vt:lpstr>
      <vt:lpstr>'SCH 11'!_SCH12</vt:lpstr>
      <vt:lpstr>'SCH 2'!_SCH2</vt:lpstr>
      <vt:lpstr>'SCH 2-Misc Receipts'!_SCH2</vt:lpstr>
      <vt:lpstr>'SCH 4'!_SCH2</vt:lpstr>
      <vt:lpstr>_SCH3</vt:lpstr>
      <vt:lpstr>check</vt:lpstr>
      <vt:lpstr>copyalrs33103</vt:lpstr>
      <vt:lpstr>DIFFERENCE</vt:lpstr>
      <vt:lpstr>'SCH 21'!FINAL</vt:lpstr>
      <vt:lpstr>'SCH 22'!FINAL</vt:lpstr>
      <vt:lpstr>'SCH 25 '!FINAL</vt:lpstr>
      <vt:lpstr>'SCH 26'!FINAL</vt:lpstr>
      <vt:lpstr>'SCH 21'!GF</vt:lpstr>
      <vt:lpstr>'SCH 22'!GF</vt:lpstr>
      <vt:lpstr>'SCH 25 '!GF</vt:lpstr>
      <vt:lpstr>'SCH 26'!GF</vt:lpstr>
      <vt:lpstr>'SCH 4'!Page_1</vt:lpstr>
      <vt:lpstr>'SCH 4'!Page_2</vt:lpstr>
      <vt:lpstr>'SCH 13'!PAGE1</vt:lpstr>
      <vt:lpstr>'SCH 32'!page1</vt:lpstr>
      <vt:lpstr>'Table of Contents'!page1</vt:lpstr>
      <vt:lpstr>'SCH 13'!PAGE2</vt:lpstr>
      <vt:lpstr>'SCH 32'!page2</vt:lpstr>
      <vt:lpstr>'Table of Contents'!page2</vt:lpstr>
      <vt:lpstr>page3</vt:lpstr>
      <vt:lpstr>Appendix!Print_Area</vt:lpstr>
      <vt:lpstr>'SCH 1'!Print_Area</vt:lpstr>
      <vt:lpstr>'SCH 10'!Print_Area</vt:lpstr>
      <vt:lpstr>'SCH 11'!Print_Area</vt:lpstr>
      <vt:lpstr>'SCH 12'!Print_Area</vt:lpstr>
      <vt:lpstr>'SCH 13'!Print_Area</vt:lpstr>
      <vt:lpstr>'SCH 14'!Print_Area</vt:lpstr>
      <vt:lpstr>'SCH 15'!Print_Area</vt:lpstr>
      <vt:lpstr>'SCH 16'!Print_Area</vt:lpstr>
      <vt:lpstr>'SCH 17 pg1'!Print_Area</vt:lpstr>
      <vt:lpstr>'SCH 17 pg2'!Print_Area</vt:lpstr>
      <vt:lpstr>'SCH 18'!Print_Area</vt:lpstr>
      <vt:lpstr>'SCH 19'!Print_Area</vt:lpstr>
      <vt:lpstr>'SCH 2'!Print_Area</vt:lpstr>
      <vt:lpstr>'SCH 20'!Print_Area</vt:lpstr>
      <vt:lpstr>'SCH 20a'!Print_Area</vt:lpstr>
      <vt:lpstr>'SCH 20b'!Print_Area</vt:lpstr>
      <vt:lpstr>'SCH 20c'!Print_Area</vt:lpstr>
      <vt:lpstr>'SCH 21'!Print_Area</vt:lpstr>
      <vt:lpstr>'SCH 22'!Print_Area</vt:lpstr>
      <vt:lpstr>'SCH 23'!Print_Area</vt:lpstr>
      <vt:lpstr>'SCH 24'!Print_Area</vt:lpstr>
      <vt:lpstr>'SCH 25 '!Print_Area</vt:lpstr>
      <vt:lpstr>'SCH 26'!Print_Area</vt:lpstr>
      <vt:lpstr>'SCH 27'!Print_Area</vt:lpstr>
      <vt:lpstr>'SCH 28'!Print_Area</vt:lpstr>
      <vt:lpstr>'SCH 29'!Print_Area</vt:lpstr>
      <vt:lpstr>'SCH 2-Misc Receipts'!Print_Area</vt:lpstr>
      <vt:lpstr>'SCH 3'!Print_Area</vt:lpstr>
      <vt:lpstr>'SCH 30'!Print_Area</vt:lpstr>
      <vt:lpstr>'SCH 31'!Print_Area</vt:lpstr>
      <vt:lpstr>'SCH 32'!Print_Area</vt:lpstr>
      <vt:lpstr>'SCH 33'!Print_Area</vt:lpstr>
      <vt:lpstr>'SCH 4'!Print_Area</vt:lpstr>
      <vt:lpstr>'SCH 5'!Print_Area</vt:lpstr>
      <vt:lpstr>'SCH 6'!Print_Area</vt:lpstr>
      <vt:lpstr>'SCH 6 Supplemental'!Print_Area</vt:lpstr>
      <vt:lpstr>'SCH 7'!Print_Area</vt:lpstr>
      <vt:lpstr>'SCH 8'!Print_Area</vt:lpstr>
      <vt:lpstr>'SCH 9'!Print_Area</vt:lpstr>
      <vt:lpstr>'Table of Contents'!Print_Area</vt:lpstr>
      <vt:lpstr>Appendix!Print_Titles</vt:lpstr>
      <vt:lpstr>'SCH 13'!Print_Titles</vt:lpstr>
      <vt:lpstr>'SCH 16'!Print_Titles</vt:lpstr>
      <vt:lpstr>'SCH 19'!Print_Titles</vt:lpstr>
      <vt:lpstr>'SCH 23'!Print_Titles</vt:lpstr>
      <vt:lpstr>'SCH 26'!Print_Titles</vt:lpstr>
      <vt:lpstr>'SCH 4'!Print_Titles</vt:lpstr>
      <vt:lpstr>'Table of Contents'!Print_Titles</vt:lpstr>
      <vt:lpstr>SCH_16_print</vt:lpstr>
      <vt:lpstr>Sch_19_print</vt:lpstr>
      <vt:lpstr>Sch_5_print</vt:lpstr>
      <vt:lpstr>Sch_8_print</vt:lpstr>
      <vt:lpstr>'SCH 9'!Sch_9_print</vt:lpstr>
      <vt:lpstr>Sched30</vt:lpstr>
      <vt:lpstr>SCHEDULE_15</vt:lpstr>
      <vt:lpstr>SCHEDULE_18</vt:lpstr>
      <vt:lpstr>Schedule_25</vt:lpstr>
      <vt:lpstr>Schedule12</vt:lpstr>
      <vt:lpstr>'SCH 10'!schedule2</vt:lpstr>
      <vt:lpstr>SRFED</vt:lpstr>
      <vt:lpstr>'SCH 10'!STATE_OF_NEW_YORK</vt:lpstr>
      <vt:lpstr>TOTALS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Raptoulis</dc:creator>
  <cp:lastModifiedBy>Brian Connolly</cp:lastModifiedBy>
  <cp:lastPrinted>2019-07-23T11:17:10Z</cp:lastPrinted>
  <dcterms:created xsi:type="dcterms:W3CDTF">2016-07-20T11:24:34Z</dcterms:created>
  <dcterms:modified xsi:type="dcterms:W3CDTF">2020-01-18T21:29:08Z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